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ustomProperty19.bin" ContentType="application/vnd.openxmlformats-officedocument.spreadsheetml.customProperty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18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6.bin" ContentType="application/vnd.openxmlformats-officedocument.spreadsheetml.customProperty"/>
  <Override PartName="/xl/customProperty5.bin" ContentType="application/vnd.openxmlformats-officedocument.spreadsheetml.customProperty"/>
  <Override PartName="/xl/customProperty3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4.bin" ContentType="application/vnd.openxmlformats-officedocument.spreadsheetml.customPropert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pRevnu\PUBLIC\Colstrip Reporting\Annual Reports (required by 2017 GRC)\2025 Report\"/>
    </mc:Choice>
  </mc:AlternateContent>
  <bookViews>
    <workbookView xWindow="-105" yWindow="-105" windowWidth="23250" windowHeight="12450" tabRatio="693" activeTab="5"/>
  </bookViews>
  <sheets>
    <sheet name="2026 Rev Req" sheetId="6" r:id="rId1"/>
    <sheet name="Rev Req Summary" sheetId="2" r:id="rId2"/>
    <sheet name="2023 Rev Req" sheetId="5" r:id="rId3"/>
    <sheet name="2024 Rev Req" sheetId="4" r:id="rId4"/>
    <sheet name="2025 Rev Req" sheetId="27" r:id="rId5"/>
    <sheet name="Estimated D&amp;R Recovery" sheetId="14" r:id="rId6"/>
    <sheet name="DFIT" sheetId="8" r:id="rId7"/>
    <sheet name="GL Balances" sheetId="9" r:id="rId8"/>
    <sheet name="Production O&amp;M 2026" sheetId="11" r:id="rId9"/>
    <sheet name="2026 Remediation" sheetId="22" r:id="rId10"/>
    <sheet name="MT Energy Tax" sheetId="12" r:id="rId11"/>
    <sheet name="Prop&amp;Liab Ins" sheetId="13" r:id="rId12"/>
    <sheet name="Def, COC, ConvF" sheetId="10" r:id="rId13"/>
    <sheet name="D&amp;R Defic" sheetId="15" r:id="rId14"/>
    <sheet name="D&amp;R Summary" sheetId="16" r:id="rId15"/>
    <sheet name="Decommissioning" sheetId="17" r:id="rId16"/>
    <sheet name="Plant Site Report Alt 4B" sheetId="18" r:id="rId17"/>
    <sheet name="Units1&amp;2 Int Remedy Eval Alt 10" sheetId="19" r:id="rId18"/>
    <sheet name="Units 3&amp;4 Remedy Eval Alt 4" sheetId="20" r:id="rId19"/>
    <sheet name="MM Amort" sheetId="26" r:id="rId20"/>
  </sheets>
  <definedNames>
    <definedName name="\\" localSheetId="4" hidden="1">#REF!</definedName>
    <definedName name="\\" localSheetId="9" hidden="1">#REF!</definedName>
    <definedName name="\\" localSheetId="0" hidden="1">#REF!</definedName>
    <definedName name="\\" localSheetId="12" hidden="1">#REF!</definedName>
    <definedName name="\\" localSheetId="6" hidden="1">#REF!</definedName>
    <definedName name="\\" localSheetId="5" hidden="1">#REF!</definedName>
    <definedName name="\\" localSheetId="7" hidden="1">#REF!</definedName>
    <definedName name="\\" localSheetId="10" hidden="1">#REF!</definedName>
    <definedName name="\\" localSheetId="8" hidden="1">#REF!</definedName>
    <definedName name="\\" localSheetId="11" hidden="1">#REF!</definedName>
    <definedName name="\\" hidden="1">#REF!</definedName>
    <definedName name="\\\" localSheetId="4" hidden="1">#REF!</definedName>
    <definedName name="\\\" localSheetId="9" hidden="1">#REF!</definedName>
    <definedName name="\\\" localSheetId="0" hidden="1">#REF!</definedName>
    <definedName name="\\\" localSheetId="12" hidden="1">#REF!</definedName>
    <definedName name="\\\" localSheetId="6" hidden="1">#REF!</definedName>
    <definedName name="\\\" localSheetId="5" hidden="1">#REF!</definedName>
    <definedName name="\\\" localSheetId="7" hidden="1">#REF!</definedName>
    <definedName name="\\\" localSheetId="10" hidden="1">#REF!</definedName>
    <definedName name="\\\" localSheetId="8" hidden="1">#REF!</definedName>
    <definedName name="\\\" localSheetId="11" hidden="1">#REF!</definedName>
    <definedName name="\\\" hidden="1">#REF!</definedName>
    <definedName name="\\\\" localSheetId="4" hidden="1">#REF!</definedName>
    <definedName name="\\\\" localSheetId="9" hidden="1">#REF!</definedName>
    <definedName name="\\\\" localSheetId="0" hidden="1">#REF!</definedName>
    <definedName name="\\\\" localSheetId="12" hidden="1">#REF!</definedName>
    <definedName name="\\\\" localSheetId="6" hidden="1">#REF!</definedName>
    <definedName name="\\\\" localSheetId="5" hidden="1">#REF!</definedName>
    <definedName name="\\\\" localSheetId="7" hidden="1">#REF!</definedName>
    <definedName name="\\\\" localSheetId="10" hidden="1">#REF!</definedName>
    <definedName name="\\\\" localSheetId="8" hidden="1">#REF!</definedName>
    <definedName name="\\\\" localSheetId="11" hidden="1">#REF!</definedName>
    <definedName name="\\\\" hidden="1">#REF!</definedName>
    <definedName name="___________________www1" localSheetId="4" hidden="1">{#N/A,#N/A,FALSE,"schA"}</definedName>
    <definedName name="___________________www1" localSheetId="9" hidden="1">{#N/A,#N/A,FALSE,"schA"}</definedName>
    <definedName name="___________________www1" localSheetId="0" hidden="1">{#N/A,#N/A,FALSE,"schA"}</definedName>
    <definedName name="___________________www1" localSheetId="12" hidden="1">{#N/A,#N/A,FALSE,"schA"}</definedName>
    <definedName name="___________________www1" localSheetId="6" hidden="1">{#N/A,#N/A,FALSE,"schA"}</definedName>
    <definedName name="___________________www1" localSheetId="5" hidden="1">{#N/A,#N/A,FALSE,"schA"}</definedName>
    <definedName name="___________________www1" localSheetId="7" hidden="1">{#N/A,#N/A,FALSE,"schA"}</definedName>
    <definedName name="___________________www1" localSheetId="10" hidden="1">{#N/A,#N/A,FALSE,"schA"}</definedName>
    <definedName name="___________________www1" localSheetId="8" hidden="1">{#N/A,#N/A,FALSE,"schA"}</definedName>
    <definedName name="___________________www1" localSheetId="11" hidden="1">{#N/A,#N/A,FALSE,"schA"}</definedName>
    <definedName name="___________________www1" hidden="1">{#N/A,#N/A,FALSE,"schA"}</definedName>
    <definedName name="__________________www1" localSheetId="4" hidden="1">{#N/A,#N/A,FALSE,"schA"}</definedName>
    <definedName name="__________________www1" localSheetId="9" hidden="1">{#N/A,#N/A,FALSE,"schA"}</definedName>
    <definedName name="__________________www1" localSheetId="0" hidden="1">{#N/A,#N/A,FALSE,"schA"}</definedName>
    <definedName name="__________________www1" localSheetId="12" hidden="1">{#N/A,#N/A,FALSE,"schA"}</definedName>
    <definedName name="__________________www1" localSheetId="6" hidden="1">{#N/A,#N/A,FALSE,"schA"}</definedName>
    <definedName name="__________________www1" localSheetId="5" hidden="1">{#N/A,#N/A,FALSE,"schA"}</definedName>
    <definedName name="__________________www1" localSheetId="7" hidden="1">{#N/A,#N/A,FALSE,"schA"}</definedName>
    <definedName name="__________________www1" localSheetId="10" hidden="1">{#N/A,#N/A,FALSE,"schA"}</definedName>
    <definedName name="__________________www1" localSheetId="8" hidden="1">{#N/A,#N/A,FALSE,"schA"}</definedName>
    <definedName name="__________________www1" localSheetId="11" hidden="1">{#N/A,#N/A,FALSE,"schA"}</definedName>
    <definedName name="__________________www1" hidden="1">{#N/A,#N/A,FALSE,"schA"}</definedName>
    <definedName name="_________________www1" localSheetId="4" hidden="1">{#N/A,#N/A,FALSE,"schA"}</definedName>
    <definedName name="_________________www1" localSheetId="9" hidden="1">{#N/A,#N/A,FALSE,"schA"}</definedName>
    <definedName name="_________________www1" localSheetId="0" hidden="1">{#N/A,#N/A,FALSE,"schA"}</definedName>
    <definedName name="_________________www1" localSheetId="12" hidden="1">{#N/A,#N/A,FALSE,"schA"}</definedName>
    <definedName name="_________________www1" localSheetId="6" hidden="1">{#N/A,#N/A,FALSE,"schA"}</definedName>
    <definedName name="_________________www1" localSheetId="5" hidden="1">{#N/A,#N/A,FALSE,"schA"}</definedName>
    <definedName name="_________________www1" localSheetId="7" hidden="1">{#N/A,#N/A,FALSE,"schA"}</definedName>
    <definedName name="_________________www1" localSheetId="10" hidden="1">{#N/A,#N/A,FALSE,"schA"}</definedName>
    <definedName name="_________________www1" localSheetId="8" hidden="1">{#N/A,#N/A,FALSE,"schA"}</definedName>
    <definedName name="_________________www1" localSheetId="11" hidden="1">{#N/A,#N/A,FALSE,"schA"}</definedName>
    <definedName name="_________________www1" hidden="1">{#N/A,#N/A,FALSE,"schA"}</definedName>
    <definedName name="________________www1" localSheetId="4" hidden="1">{#N/A,#N/A,FALSE,"schA"}</definedName>
    <definedName name="________________www1" localSheetId="9" hidden="1">{#N/A,#N/A,FALSE,"schA"}</definedName>
    <definedName name="________________www1" localSheetId="0" hidden="1">{#N/A,#N/A,FALSE,"schA"}</definedName>
    <definedName name="________________www1" localSheetId="12" hidden="1">{#N/A,#N/A,FALSE,"schA"}</definedName>
    <definedName name="________________www1" localSheetId="6" hidden="1">{#N/A,#N/A,FALSE,"schA"}</definedName>
    <definedName name="________________www1" localSheetId="5" hidden="1">{#N/A,#N/A,FALSE,"schA"}</definedName>
    <definedName name="________________www1" localSheetId="7" hidden="1">{#N/A,#N/A,FALSE,"schA"}</definedName>
    <definedName name="________________www1" localSheetId="10" hidden="1">{#N/A,#N/A,FALSE,"schA"}</definedName>
    <definedName name="________________www1" localSheetId="8" hidden="1">{#N/A,#N/A,FALSE,"schA"}</definedName>
    <definedName name="________________www1" localSheetId="11" hidden="1">{#N/A,#N/A,FALSE,"schA"}</definedName>
    <definedName name="________________www1" hidden="1">{#N/A,#N/A,FALSE,"schA"}</definedName>
    <definedName name="_______________www1" localSheetId="4" hidden="1">{#N/A,#N/A,FALSE,"schA"}</definedName>
    <definedName name="_______________www1" localSheetId="9" hidden="1">{#N/A,#N/A,FALSE,"schA"}</definedName>
    <definedName name="_______________www1" localSheetId="0" hidden="1">{#N/A,#N/A,FALSE,"schA"}</definedName>
    <definedName name="_______________www1" localSheetId="12" hidden="1">{#N/A,#N/A,FALSE,"schA"}</definedName>
    <definedName name="_______________www1" localSheetId="6" hidden="1">{#N/A,#N/A,FALSE,"schA"}</definedName>
    <definedName name="_______________www1" localSheetId="5" hidden="1">{#N/A,#N/A,FALSE,"schA"}</definedName>
    <definedName name="_______________www1" localSheetId="7" hidden="1">{#N/A,#N/A,FALSE,"schA"}</definedName>
    <definedName name="_______________www1" localSheetId="10" hidden="1">{#N/A,#N/A,FALSE,"schA"}</definedName>
    <definedName name="_______________www1" localSheetId="8" hidden="1">{#N/A,#N/A,FALSE,"schA"}</definedName>
    <definedName name="_______________www1" localSheetId="11" hidden="1">{#N/A,#N/A,FALSE,"schA"}</definedName>
    <definedName name="_______________www1" hidden="1">{#N/A,#N/A,FALSE,"schA"}</definedName>
    <definedName name="_____________www1" localSheetId="4" hidden="1">{#N/A,#N/A,FALSE,"schA"}</definedName>
    <definedName name="_____________www1" localSheetId="9" hidden="1">{#N/A,#N/A,FALSE,"schA"}</definedName>
    <definedName name="_____________www1" localSheetId="0" hidden="1">{#N/A,#N/A,FALSE,"schA"}</definedName>
    <definedName name="_____________www1" localSheetId="12" hidden="1">{#N/A,#N/A,FALSE,"schA"}</definedName>
    <definedName name="_____________www1" localSheetId="6" hidden="1">{#N/A,#N/A,FALSE,"schA"}</definedName>
    <definedName name="_____________www1" localSheetId="5" hidden="1">{#N/A,#N/A,FALSE,"schA"}</definedName>
    <definedName name="_____________www1" localSheetId="7" hidden="1">{#N/A,#N/A,FALSE,"schA"}</definedName>
    <definedName name="_____________www1" localSheetId="10" hidden="1">{#N/A,#N/A,FALSE,"schA"}</definedName>
    <definedName name="_____________www1" localSheetId="8" hidden="1">{#N/A,#N/A,FALSE,"schA"}</definedName>
    <definedName name="_____________www1" localSheetId="11" hidden="1">{#N/A,#N/A,FALSE,"schA"}</definedName>
    <definedName name="_____________www1" hidden="1">{#N/A,#N/A,FALSE,"schA"}</definedName>
    <definedName name="___________www1" localSheetId="4" hidden="1">{#N/A,#N/A,FALSE,"schA"}</definedName>
    <definedName name="___________www1" localSheetId="9" hidden="1">{#N/A,#N/A,FALSE,"schA"}</definedName>
    <definedName name="___________www1" localSheetId="0" hidden="1">{#N/A,#N/A,FALSE,"schA"}</definedName>
    <definedName name="___________www1" localSheetId="12" hidden="1">{#N/A,#N/A,FALSE,"schA"}</definedName>
    <definedName name="___________www1" localSheetId="6" hidden="1">{#N/A,#N/A,FALSE,"schA"}</definedName>
    <definedName name="___________www1" localSheetId="5" hidden="1">{#N/A,#N/A,FALSE,"schA"}</definedName>
    <definedName name="___________www1" localSheetId="7" hidden="1">{#N/A,#N/A,FALSE,"schA"}</definedName>
    <definedName name="___________www1" localSheetId="10" hidden="1">{#N/A,#N/A,FALSE,"schA"}</definedName>
    <definedName name="___________www1" localSheetId="8" hidden="1">{#N/A,#N/A,FALSE,"schA"}</definedName>
    <definedName name="___________www1" localSheetId="11" hidden="1">{#N/A,#N/A,FALSE,"schA"}</definedName>
    <definedName name="___________www1" hidden="1">{#N/A,#N/A,FALSE,"schA"}</definedName>
    <definedName name="__________www1" localSheetId="4" hidden="1">{#N/A,#N/A,FALSE,"schA"}</definedName>
    <definedName name="__________www1" localSheetId="9" hidden="1">{#N/A,#N/A,FALSE,"schA"}</definedName>
    <definedName name="__________www1" localSheetId="0" hidden="1">{#N/A,#N/A,FALSE,"schA"}</definedName>
    <definedName name="__________www1" localSheetId="12" hidden="1">{#N/A,#N/A,FALSE,"schA"}</definedName>
    <definedName name="__________www1" localSheetId="6" hidden="1">{#N/A,#N/A,FALSE,"schA"}</definedName>
    <definedName name="__________www1" localSheetId="5" hidden="1">{#N/A,#N/A,FALSE,"schA"}</definedName>
    <definedName name="__________www1" localSheetId="7" hidden="1">{#N/A,#N/A,FALSE,"schA"}</definedName>
    <definedName name="__________www1" localSheetId="10" hidden="1">{#N/A,#N/A,FALSE,"schA"}</definedName>
    <definedName name="__________www1" localSheetId="8" hidden="1">{#N/A,#N/A,FALSE,"schA"}</definedName>
    <definedName name="__________www1" localSheetId="11" hidden="1">{#N/A,#N/A,FALSE,"schA"}</definedName>
    <definedName name="__________www1" hidden="1">{#N/A,#N/A,FALSE,"schA"}</definedName>
    <definedName name="_________www1" localSheetId="4" hidden="1">{#N/A,#N/A,FALSE,"schA"}</definedName>
    <definedName name="_________www1" localSheetId="9" hidden="1">{#N/A,#N/A,FALSE,"schA"}</definedName>
    <definedName name="_________www1" localSheetId="0" hidden="1">{#N/A,#N/A,FALSE,"schA"}</definedName>
    <definedName name="_________www1" localSheetId="12" hidden="1">{#N/A,#N/A,FALSE,"schA"}</definedName>
    <definedName name="_________www1" localSheetId="6" hidden="1">{#N/A,#N/A,FALSE,"schA"}</definedName>
    <definedName name="_________www1" localSheetId="5" hidden="1">{#N/A,#N/A,FALSE,"schA"}</definedName>
    <definedName name="_________www1" localSheetId="7" hidden="1">{#N/A,#N/A,FALSE,"schA"}</definedName>
    <definedName name="_________www1" localSheetId="10" hidden="1">{#N/A,#N/A,FALSE,"schA"}</definedName>
    <definedName name="_________www1" localSheetId="8" hidden="1">{#N/A,#N/A,FALSE,"schA"}</definedName>
    <definedName name="_________www1" localSheetId="11" hidden="1">{#N/A,#N/A,FALSE,"schA"}</definedName>
    <definedName name="_________www1" hidden="1">{#N/A,#N/A,FALSE,"schA"}</definedName>
    <definedName name="_______www1" localSheetId="4" hidden="1">{#N/A,#N/A,FALSE,"schA"}</definedName>
    <definedName name="_______www1" localSheetId="9" hidden="1">{#N/A,#N/A,FALSE,"schA"}</definedName>
    <definedName name="_______www1" localSheetId="0" hidden="1">{#N/A,#N/A,FALSE,"schA"}</definedName>
    <definedName name="_______www1" localSheetId="12" hidden="1">{#N/A,#N/A,FALSE,"schA"}</definedName>
    <definedName name="_______www1" localSheetId="6" hidden="1">{#N/A,#N/A,FALSE,"schA"}</definedName>
    <definedName name="_______www1" localSheetId="5" hidden="1">{#N/A,#N/A,FALSE,"schA"}</definedName>
    <definedName name="_______www1" localSheetId="7" hidden="1">{#N/A,#N/A,FALSE,"schA"}</definedName>
    <definedName name="_______www1" localSheetId="10" hidden="1">{#N/A,#N/A,FALSE,"schA"}</definedName>
    <definedName name="_______www1" localSheetId="8" hidden="1">{#N/A,#N/A,FALSE,"schA"}</definedName>
    <definedName name="_______www1" localSheetId="11" hidden="1">{#N/A,#N/A,FALSE,"schA"}</definedName>
    <definedName name="_______www1" hidden="1">{#N/A,#N/A,FALSE,"schA"}</definedName>
    <definedName name="______www1" localSheetId="4" hidden="1">{#N/A,#N/A,FALSE,"schA"}</definedName>
    <definedName name="______www1" localSheetId="9" hidden="1">{#N/A,#N/A,FALSE,"schA"}</definedName>
    <definedName name="______www1" localSheetId="0" hidden="1">{#N/A,#N/A,FALSE,"schA"}</definedName>
    <definedName name="______www1" localSheetId="12" hidden="1">{#N/A,#N/A,FALSE,"schA"}</definedName>
    <definedName name="______www1" localSheetId="6" hidden="1">{#N/A,#N/A,FALSE,"schA"}</definedName>
    <definedName name="______www1" localSheetId="5" hidden="1">{#N/A,#N/A,FALSE,"schA"}</definedName>
    <definedName name="______www1" localSheetId="7" hidden="1">{#N/A,#N/A,FALSE,"schA"}</definedName>
    <definedName name="______www1" localSheetId="10" hidden="1">{#N/A,#N/A,FALSE,"schA"}</definedName>
    <definedName name="______www1" localSheetId="8" hidden="1">{#N/A,#N/A,FALSE,"schA"}</definedName>
    <definedName name="______www1" localSheetId="11" hidden="1">{#N/A,#N/A,FALSE,"schA"}</definedName>
    <definedName name="______www1" hidden="1">{#N/A,#N/A,FALSE,"schA"}</definedName>
    <definedName name="_____www1" localSheetId="4" hidden="1">{#N/A,#N/A,FALSE,"schA"}</definedName>
    <definedName name="_____www1" localSheetId="9" hidden="1">{#N/A,#N/A,FALSE,"schA"}</definedName>
    <definedName name="_____www1" localSheetId="0" hidden="1">{#N/A,#N/A,FALSE,"schA"}</definedName>
    <definedName name="_____www1" localSheetId="12" hidden="1">{#N/A,#N/A,FALSE,"schA"}</definedName>
    <definedName name="_____www1" localSheetId="6" hidden="1">{#N/A,#N/A,FALSE,"schA"}</definedName>
    <definedName name="_____www1" localSheetId="5" hidden="1">{#N/A,#N/A,FALSE,"schA"}</definedName>
    <definedName name="_____www1" localSheetId="7" hidden="1">{#N/A,#N/A,FALSE,"schA"}</definedName>
    <definedName name="_____www1" localSheetId="10" hidden="1">{#N/A,#N/A,FALSE,"schA"}</definedName>
    <definedName name="_____www1" localSheetId="8" hidden="1">{#N/A,#N/A,FALSE,"schA"}</definedName>
    <definedName name="_____www1" localSheetId="11" hidden="1">{#N/A,#N/A,FALSE,"schA"}</definedName>
    <definedName name="_____www1" hidden="1">{#N/A,#N/A,FALSE,"schA"}</definedName>
    <definedName name="____www1" localSheetId="4" hidden="1">{#N/A,#N/A,FALSE,"schA"}</definedName>
    <definedName name="____www1" localSheetId="9" hidden="1">{#N/A,#N/A,FALSE,"schA"}</definedName>
    <definedName name="____www1" localSheetId="0" hidden="1">{#N/A,#N/A,FALSE,"schA"}</definedName>
    <definedName name="____www1" localSheetId="12" hidden="1">{#N/A,#N/A,FALSE,"schA"}</definedName>
    <definedName name="____www1" localSheetId="6" hidden="1">{#N/A,#N/A,FALSE,"schA"}</definedName>
    <definedName name="____www1" localSheetId="5" hidden="1">{#N/A,#N/A,FALSE,"schA"}</definedName>
    <definedName name="____www1" localSheetId="7" hidden="1">{#N/A,#N/A,FALSE,"schA"}</definedName>
    <definedName name="____www1" localSheetId="10" hidden="1">{#N/A,#N/A,FALSE,"schA"}</definedName>
    <definedName name="____www1" localSheetId="8" hidden="1">{#N/A,#N/A,FALSE,"schA"}</definedName>
    <definedName name="____www1" localSheetId="11" hidden="1">{#N/A,#N/A,FALSE,"schA"}</definedName>
    <definedName name="____www1" hidden="1">{#N/A,#N/A,FALSE,"schA"}</definedName>
    <definedName name="___www1" localSheetId="4" hidden="1">{#N/A,#N/A,FALSE,"schA"}</definedName>
    <definedName name="___www1" localSheetId="9" hidden="1">{#N/A,#N/A,FALSE,"schA"}</definedName>
    <definedName name="___www1" localSheetId="0" hidden="1">{#N/A,#N/A,FALSE,"schA"}</definedName>
    <definedName name="___www1" localSheetId="12" hidden="1">{#N/A,#N/A,FALSE,"schA"}</definedName>
    <definedName name="___www1" localSheetId="6" hidden="1">{#N/A,#N/A,FALSE,"schA"}</definedName>
    <definedName name="___www1" localSheetId="5" hidden="1">{#N/A,#N/A,FALSE,"schA"}</definedName>
    <definedName name="___www1" localSheetId="7" hidden="1">{#N/A,#N/A,FALSE,"schA"}</definedName>
    <definedName name="___www1" localSheetId="10" hidden="1">{#N/A,#N/A,FALSE,"schA"}</definedName>
    <definedName name="___www1" localSheetId="8" hidden="1">{#N/A,#N/A,FALSE,"schA"}</definedName>
    <definedName name="___www1" localSheetId="11" hidden="1">{#N/A,#N/A,FALSE,"schA"}</definedName>
    <definedName name="___www1" hidden="1">{#N/A,#N/A,FALSE,"schA"}</definedName>
    <definedName name="__123Graph_A" localSheetId="4" hidden="1">#REF!</definedName>
    <definedName name="__123Graph_A" localSheetId="9" hidden="1">#REF!</definedName>
    <definedName name="__123Graph_A" localSheetId="0" hidden="1">#REF!</definedName>
    <definedName name="__123Graph_A" localSheetId="12" hidden="1">#REF!</definedName>
    <definedName name="__123Graph_A" localSheetId="6" hidden="1">#REF!</definedName>
    <definedName name="__123Graph_A" localSheetId="5" hidden="1">#REF!</definedName>
    <definedName name="__123Graph_A" localSheetId="7" hidden="1">#REF!</definedName>
    <definedName name="__123Graph_A" localSheetId="10" hidden="1">#REF!</definedName>
    <definedName name="__123Graph_A" localSheetId="8" hidden="1">#REF!</definedName>
    <definedName name="__123Graph_A" localSheetId="11" hidden="1">#REF!</definedName>
    <definedName name="__123Graph_A" hidden="1">#REF!</definedName>
    <definedName name="__123Graph_ABUDG6_DSCRPR" localSheetId="4" hidden="1">#REF!</definedName>
    <definedName name="__123Graph_ABUDG6_DSCRPR" localSheetId="9" hidden="1">#REF!</definedName>
    <definedName name="__123Graph_ABUDG6_DSCRPR" localSheetId="0" hidden="1">#REF!</definedName>
    <definedName name="__123Graph_ABUDG6_DSCRPR" localSheetId="12" hidden="1">#REF!</definedName>
    <definedName name="__123Graph_ABUDG6_DSCRPR" localSheetId="6" hidden="1">#REF!</definedName>
    <definedName name="__123Graph_ABUDG6_DSCRPR" localSheetId="5" hidden="1">#REF!</definedName>
    <definedName name="__123Graph_ABUDG6_DSCRPR" localSheetId="7" hidden="1">#REF!</definedName>
    <definedName name="__123Graph_ABUDG6_DSCRPR" localSheetId="10" hidden="1">#REF!</definedName>
    <definedName name="__123Graph_ABUDG6_DSCRPR" localSheetId="8" hidden="1">#REF!</definedName>
    <definedName name="__123Graph_ABUDG6_DSCRPR" localSheetId="11" hidden="1">#REF!</definedName>
    <definedName name="__123Graph_ABUDG6_DSCRPR" hidden="1">#REF!</definedName>
    <definedName name="__123Graph_ABUDG6_ESCRPR1" localSheetId="4" hidden="1">#REF!</definedName>
    <definedName name="__123Graph_ABUDG6_ESCRPR1" localSheetId="9" hidden="1">#REF!</definedName>
    <definedName name="__123Graph_ABUDG6_ESCRPR1" localSheetId="0" hidden="1">#REF!</definedName>
    <definedName name="__123Graph_ABUDG6_ESCRPR1" localSheetId="12" hidden="1">#REF!</definedName>
    <definedName name="__123Graph_ABUDG6_ESCRPR1" localSheetId="6" hidden="1">#REF!</definedName>
    <definedName name="__123Graph_ABUDG6_ESCRPR1" localSheetId="5" hidden="1">#REF!</definedName>
    <definedName name="__123Graph_ABUDG6_ESCRPR1" localSheetId="7" hidden="1">#REF!</definedName>
    <definedName name="__123Graph_ABUDG6_ESCRPR1" localSheetId="10" hidden="1">#REF!</definedName>
    <definedName name="__123Graph_ABUDG6_ESCRPR1" localSheetId="8" hidden="1">#REF!</definedName>
    <definedName name="__123Graph_ABUDG6_ESCRPR1" localSheetId="11" hidden="1">#REF!</definedName>
    <definedName name="__123Graph_ABUDG6_ESCRPR1" hidden="1">#REF!</definedName>
    <definedName name="__123Graph_B" localSheetId="4" hidden="1">#REF!</definedName>
    <definedName name="__123Graph_B" localSheetId="0" hidden="1">#REF!</definedName>
    <definedName name="__123Graph_B" hidden="1">#REF!</definedName>
    <definedName name="__123Graph_BBUDG6_DSCRPR" localSheetId="4" hidden="1">#REF!</definedName>
    <definedName name="__123Graph_BBUDG6_DSCRPR" localSheetId="0" hidden="1">#REF!</definedName>
    <definedName name="__123Graph_BBUDG6_DSCRPR" hidden="1">#REF!</definedName>
    <definedName name="__123Graph_BBUDG6_ESCRPR1" localSheetId="4" hidden="1">#REF!</definedName>
    <definedName name="__123Graph_BBUDG6_ESCRPR1" localSheetId="0" hidden="1">#REF!</definedName>
    <definedName name="__123Graph_BBUDG6_ESCRPR1" hidden="1">#REF!</definedName>
    <definedName name="__123Graph_C" localSheetId="4" hidden="1">#REF!</definedName>
    <definedName name="__123Graph_C" localSheetId="0" hidden="1">#REF!</definedName>
    <definedName name="__123Graph_C" hidden="1">#REF!</definedName>
    <definedName name="__123Graph_D" localSheetId="4" hidden="1">#REF!</definedName>
    <definedName name="__123Graph_D" localSheetId="0" hidden="1">#REF!</definedName>
    <definedName name="__123Graph_D" hidden="1">#REF!</definedName>
    <definedName name="__123Graph_E" localSheetId="4" hidden="1">#REF!</definedName>
    <definedName name="__123Graph_E" localSheetId="0" hidden="1">#REF!</definedName>
    <definedName name="__123Graph_E" hidden="1">#REF!</definedName>
    <definedName name="__123Graph_ECURRENT" hidden="1">#REF!</definedName>
    <definedName name="__123Graph_F" localSheetId="4" hidden="1">#REF!</definedName>
    <definedName name="__123Graph_F" localSheetId="9" hidden="1">#REF!</definedName>
    <definedName name="__123Graph_F" localSheetId="0" hidden="1">#REF!</definedName>
    <definedName name="__123Graph_F" localSheetId="12" hidden="1">#REF!</definedName>
    <definedName name="__123Graph_F" localSheetId="6" hidden="1">#REF!</definedName>
    <definedName name="__123Graph_F" localSheetId="5" hidden="1">#REF!</definedName>
    <definedName name="__123Graph_F" localSheetId="7" hidden="1">#REF!</definedName>
    <definedName name="__123Graph_F" localSheetId="10" hidden="1">#REF!</definedName>
    <definedName name="__123Graph_F" localSheetId="8" hidden="1">#REF!</definedName>
    <definedName name="__123Graph_F" localSheetId="11" hidden="1">#REF!</definedName>
    <definedName name="__123Graph_F" hidden="1">#REF!</definedName>
    <definedName name="__123Graph_X" localSheetId="4" hidden="1">#REF!</definedName>
    <definedName name="__123Graph_X" localSheetId="9" hidden="1">#REF!</definedName>
    <definedName name="__123Graph_X" localSheetId="0" hidden="1">#REF!</definedName>
    <definedName name="__123Graph_X" localSheetId="12" hidden="1">#REF!</definedName>
    <definedName name="__123Graph_X" localSheetId="6" hidden="1">#REF!</definedName>
    <definedName name="__123Graph_X" localSheetId="5" hidden="1">#REF!</definedName>
    <definedName name="__123Graph_X" localSheetId="7" hidden="1">#REF!</definedName>
    <definedName name="__123Graph_X" localSheetId="10" hidden="1">#REF!</definedName>
    <definedName name="__123Graph_X" localSheetId="8" hidden="1">#REF!</definedName>
    <definedName name="__123Graph_X" localSheetId="11" hidden="1">#REF!</definedName>
    <definedName name="__123Graph_X" hidden="1">#REF!</definedName>
    <definedName name="__123Graph_XBUDG6_DSCRPR" localSheetId="4" hidden="1">#REF!</definedName>
    <definedName name="__123Graph_XBUDG6_DSCRPR" localSheetId="9" hidden="1">#REF!</definedName>
    <definedName name="__123Graph_XBUDG6_DSCRPR" localSheetId="0" hidden="1">#REF!</definedName>
    <definedName name="__123Graph_XBUDG6_DSCRPR" localSheetId="12" hidden="1">#REF!</definedName>
    <definedName name="__123Graph_XBUDG6_DSCRPR" localSheetId="6" hidden="1">#REF!</definedName>
    <definedName name="__123Graph_XBUDG6_DSCRPR" localSheetId="5" hidden="1">#REF!</definedName>
    <definedName name="__123Graph_XBUDG6_DSCRPR" localSheetId="7" hidden="1">#REF!</definedName>
    <definedName name="__123Graph_XBUDG6_DSCRPR" localSheetId="10" hidden="1">#REF!</definedName>
    <definedName name="__123Graph_XBUDG6_DSCRPR" localSheetId="8" hidden="1">#REF!</definedName>
    <definedName name="__123Graph_XBUDG6_DSCRPR" localSheetId="11" hidden="1">#REF!</definedName>
    <definedName name="__123Graph_XBUDG6_DSCRPR" hidden="1">#REF!</definedName>
    <definedName name="__123Graph_XBUDG6_ESCRPR1" localSheetId="4" hidden="1">#REF!</definedName>
    <definedName name="__123Graph_XBUDG6_ESCRPR1" localSheetId="0" hidden="1">#REF!</definedName>
    <definedName name="__123Graph_XBUDG6_ESCRPR1" hidden="1">#REF!</definedName>
    <definedName name="__www1" localSheetId="4" hidden="1">{#N/A,#N/A,FALSE,"schA"}</definedName>
    <definedName name="__www1" localSheetId="9" hidden="1">{#N/A,#N/A,FALSE,"schA"}</definedName>
    <definedName name="__www1" localSheetId="0" hidden="1">{#N/A,#N/A,FALSE,"schA"}</definedName>
    <definedName name="__www1" localSheetId="12" hidden="1">{#N/A,#N/A,FALSE,"schA"}</definedName>
    <definedName name="__www1" localSheetId="6" hidden="1">{#N/A,#N/A,FALSE,"schA"}</definedName>
    <definedName name="__www1" localSheetId="5" hidden="1">{#N/A,#N/A,FALSE,"schA"}</definedName>
    <definedName name="__www1" localSheetId="7" hidden="1">{#N/A,#N/A,FALSE,"schA"}</definedName>
    <definedName name="__www1" localSheetId="10" hidden="1">{#N/A,#N/A,FALSE,"schA"}</definedName>
    <definedName name="__www1" localSheetId="8" hidden="1">{#N/A,#N/A,FALSE,"schA"}</definedName>
    <definedName name="__www1" localSheetId="11" hidden="1">{#N/A,#N/A,FALSE,"schA"}</definedName>
    <definedName name="__www1" hidden="1">{#N/A,#N/A,FALSE,"schA"}</definedName>
    <definedName name="_1__123Graph_ABUDG6_D_ESCRPR" localSheetId="4" hidden="1">#REF!</definedName>
    <definedName name="_1__123Graph_ABUDG6_D_ESCRPR" localSheetId="9" hidden="1">#REF!</definedName>
    <definedName name="_1__123Graph_ABUDG6_D_ESCRPR" localSheetId="0" hidden="1">#REF!</definedName>
    <definedName name="_1__123Graph_ABUDG6_D_ESCRPR" localSheetId="12" hidden="1">#REF!</definedName>
    <definedName name="_1__123Graph_ABUDG6_D_ESCRPR" localSheetId="6" hidden="1">#REF!</definedName>
    <definedName name="_1__123Graph_ABUDG6_D_ESCRPR" localSheetId="5" hidden="1">#REF!</definedName>
    <definedName name="_1__123Graph_ABUDG6_D_ESCRPR" localSheetId="7" hidden="1">#REF!</definedName>
    <definedName name="_1__123Graph_ABUDG6_D_ESCRPR" localSheetId="10" hidden="1">#REF!</definedName>
    <definedName name="_1__123Graph_ABUDG6_D_ESCRPR" localSheetId="8" hidden="1">#REF!</definedName>
    <definedName name="_1__123Graph_ABUDG6_D_ESCRPR" localSheetId="11" hidden="1">#REF!</definedName>
    <definedName name="_1__123Graph_ABUDG6_D_ESCRPR" hidden="1">#REF!</definedName>
    <definedName name="_1__123Graph_ACHART_1" localSheetId="9" hidden="1">#REF!</definedName>
    <definedName name="_1__123Graph_ACHART_1" localSheetId="12" hidden="1">#REF!</definedName>
    <definedName name="_1__123Graph_ACHART_1" localSheetId="6" hidden="1">#REF!</definedName>
    <definedName name="_1__123Graph_ACHART_1" localSheetId="5" hidden="1">#REF!</definedName>
    <definedName name="_1__123Graph_ACHART_1" localSheetId="7" hidden="1">#REF!</definedName>
    <definedName name="_1__123Graph_ACHART_1" localSheetId="10" hidden="1">#REF!</definedName>
    <definedName name="_1__123Graph_ACHART_1" localSheetId="8" hidden="1">#REF!</definedName>
    <definedName name="_1__123Graph_ACHART_1" localSheetId="11" hidden="1">#REF!</definedName>
    <definedName name="_1__123Graph_ACHART_1" hidden="1">#REF!</definedName>
    <definedName name="_10__123Graph_BCHART_2" localSheetId="9" hidden="1">#REF!</definedName>
    <definedName name="_10__123Graph_BCHART_2" localSheetId="12" hidden="1">#REF!</definedName>
    <definedName name="_10__123Graph_BCHART_2" localSheetId="6" hidden="1">#REF!</definedName>
    <definedName name="_10__123Graph_BCHART_2" localSheetId="5" hidden="1">#REF!</definedName>
    <definedName name="_10__123Graph_BCHART_2" localSheetId="7" hidden="1">#REF!</definedName>
    <definedName name="_10__123Graph_BCHART_2" localSheetId="10" hidden="1">#REF!</definedName>
    <definedName name="_10__123Graph_BCHART_2" localSheetId="8" hidden="1">#REF!</definedName>
    <definedName name="_10__123Graph_BCHART_2" localSheetId="11" hidden="1">#REF!</definedName>
    <definedName name="_10__123Graph_BCHART_2" hidden="1">#REF!</definedName>
    <definedName name="_10__123Graph_CCHART_6" localSheetId="4" hidden="1">#REF!</definedName>
    <definedName name="_10__123Graph_CCHART_6" localSheetId="9" hidden="1">#REF!</definedName>
    <definedName name="_10__123Graph_CCHART_6" localSheetId="0" hidden="1">#REF!</definedName>
    <definedName name="_10__123Graph_CCHART_6" localSheetId="12" hidden="1">#REF!</definedName>
    <definedName name="_10__123Graph_CCHART_6" localSheetId="6" hidden="1">#REF!</definedName>
    <definedName name="_10__123Graph_CCHART_6" localSheetId="5" hidden="1">#REF!</definedName>
    <definedName name="_10__123Graph_CCHART_6" localSheetId="7" hidden="1">#REF!</definedName>
    <definedName name="_10__123Graph_CCHART_6" localSheetId="10" hidden="1">#REF!</definedName>
    <definedName name="_10__123Graph_CCHART_6" localSheetId="8" hidden="1">#REF!</definedName>
    <definedName name="_10__123Graph_CCHART_6" localSheetId="11" hidden="1">#REF!</definedName>
    <definedName name="_10__123Graph_CCHART_6" hidden="1">#REF!</definedName>
    <definedName name="_10__123Graph_DCHART_2" localSheetId="9" hidden="1">#REF!</definedName>
    <definedName name="_10__123Graph_DCHART_2" localSheetId="12" hidden="1">#REF!</definedName>
    <definedName name="_10__123Graph_DCHART_2" localSheetId="6" hidden="1">#REF!</definedName>
    <definedName name="_10__123Graph_DCHART_2" localSheetId="5" hidden="1">#REF!</definedName>
    <definedName name="_10__123Graph_DCHART_2" localSheetId="7" hidden="1">#REF!</definedName>
    <definedName name="_10__123Graph_DCHART_2" localSheetId="10" hidden="1">#REF!</definedName>
    <definedName name="_10__123Graph_DCHART_2" localSheetId="8" hidden="1">#REF!</definedName>
    <definedName name="_10__123Graph_DCHART_2" localSheetId="11" hidden="1">#REF!</definedName>
    <definedName name="_10__123Graph_DCHART_2" hidden="1">#REF!</definedName>
    <definedName name="_10__123Graph_XBUDG6_Dtons_inv" localSheetId="4" hidden="1">#REF!</definedName>
    <definedName name="_10__123Graph_XBUDG6_Dtons_inv" localSheetId="9" hidden="1">#REF!</definedName>
    <definedName name="_10__123Graph_XBUDG6_Dtons_inv" localSheetId="0" hidden="1">#REF!</definedName>
    <definedName name="_10__123Graph_XBUDG6_Dtons_inv" localSheetId="12" hidden="1">#REF!</definedName>
    <definedName name="_10__123Graph_XBUDG6_Dtons_inv" localSheetId="6" hidden="1">#REF!</definedName>
    <definedName name="_10__123Graph_XBUDG6_Dtons_inv" localSheetId="5" hidden="1">#REF!</definedName>
    <definedName name="_10__123Graph_XBUDG6_Dtons_inv" localSheetId="7" hidden="1">#REF!</definedName>
    <definedName name="_10__123Graph_XBUDG6_Dtons_inv" localSheetId="10" hidden="1">#REF!</definedName>
    <definedName name="_10__123Graph_XBUDG6_Dtons_inv" localSheetId="8" hidden="1">#REF!</definedName>
    <definedName name="_10__123Graph_XBUDG6_Dtons_inv" localSheetId="11" hidden="1">#REF!</definedName>
    <definedName name="_10__123Graph_XBUDG6_Dtons_inv" hidden="1">#REF!</definedName>
    <definedName name="_10__123Graph_XCHART_1" localSheetId="9" hidden="1">#REF!</definedName>
    <definedName name="_10__123Graph_XCHART_1" localSheetId="12" hidden="1">#REF!</definedName>
    <definedName name="_10__123Graph_XCHART_1" localSheetId="6" hidden="1">#REF!</definedName>
    <definedName name="_10__123Graph_XCHART_1" localSheetId="5" hidden="1">#REF!</definedName>
    <definedName name="_10__123Graph_XCHART_1" localSheetId="7" hidden="1">#REF!</definedName>
    <definedName name="_10__123Graph_XCHART_1" localSheetId="10" hidden="1">#REF!</definedName>
    <definedName name="_10__123Graph_XCHART_1" localSheetId="8" hidden="1">#REF!</definedName>
    <definedName name="_10__123Graph_XCHART_1" localSheetId="11" hidden="1">#REF!</definedName>
    <definedName name="_10__123Graph_XCHART_1" hidden="1">#REF!</definedName>
    <definedName name="_11__123Graph_CCHART_1" localSheetId="9" hidden="1">#REF!</definedName>
    <definedName name="_11__123Graph_CCHART_1" localSheetId="12" hidden="1">#REF!</definedName>
    <definedName name="_11__123Graph_CCHART_1" localSheetId="6" hidden="1">#REF!</definedName>
    <definedName name="_11__123Graph_CCHART_1" localSheetId="5" hidden="1">#REF!</definedName>
    <definedName name="_11__123Graph_CCHART_1" localSheetId="7" hidden="1">#REF!</definedName>
    <definedName name="_11__123Graph_CCHART_1" localSheetId="10" hidden="1">#REF!</definedName>
    <definedName name="_11__123Graph_CCHART_1" localSheetId="8" hidden="1">#REF!</definedName>
    <definedName name="_11__123Graph_CCHART_1" localSheetId="11" hidden="1">#REF!</definedName>
    <definedName name="_11__123Graph_CCHART_1" hidden="1">#REF!</definedName>
    <definedName name="_11__123Graph_CCHART_7" localSheetId="4" hidden="1">#REF!</definedName>
    <definedName name="_11__123Graph_CCHART_7" localSheetId="9" hidden="1">#REF!</definedName>
    <definedName name="_11__123Graph_CCHART_7" localSheetId="0" hidden="1">#REF!</definedName>
    <definedName name="_11__123Graph_CCHART_7" localSheetId="12" hidden="1">#REF!</definedName>
    <definedName name="_11__123Graph_CCHART_7" localSheetId="6" hidden="1">#REF!</definedName>
    <definedName name="_11__123Graph_CCHART_7" localSheetId="5" hidden="1">#REF!</definedName>
    <definedName name="_11__123Graph_CCHART_7" localSheetId="7" hidden="1">#REF!</definedName>
    <definedName name="_11__123Graph_CCHART_7" localSheetId="10" hidden="1">#REF!</definedName>
    <definedName name="_11__123Graph_CCHART_7" localSheetId="8" hidden="1">#REF!</definedName>
    <definedName name="_11__123Graph_CCHART_7" localSheetId="11" hidden="1">#REF!</definedName>
    <definedName name="_11__123Graph_CCHART_7" hidden="1">#REF!</definedName>
    <definedName name="_11__123Graph_XCHART_1" localSheetId="9" hidden="1">#REF!</definedName>
    <definedName name="_11__123Graph_XCHART_1" localSheetId="12" hidden="1">#REF!</definedName>
    <definedName name="_11__123Graph_XCHART_1" localSheetId="6" hidden="1">#REF!</definedName>
    <definedName name="_11__123Graph_XCHART_1" localSheetId="5" hidden="1">#REF!</definedName>
    <definedName name="_11__123Graph_XCHART_1" localSheetId="7" hidden="1">#REF!</definedName>
    <definedName name="_11__123Graph_XCHART_1" localSheetId="10" hidden="1">#REF!</definedName>
    <definedName name="_11__123Graph_XCHART_1" localSheetId="8" hidden="1">#REF!</definedName>
    <definedName name="_11__123Graph_XCHART_1" localSheetId="11" hidden="1">#REF!</definedName>
    <definedName name="_11__123Graph_XCHART_1" hidden="1">#REF!</definedName>
    <definedName name="_11__123Graph_XCHART_2" localSheetId="9" hidden="1">#REF!</definedName>
    <definedName name="_11__123Graph_XCHART_2" localSheetId="12" hidden="1">#REF!</definedName>
    <definedName name="_11__123Graph_XCHART_2" localSheetId="6" hidden="1">#REF!</definedName>
    <definedName name="_11__123Graph_XCHART_2" localSheetId="5" hidden="1">#REF!</definedName>
    <definedName name="_11__123Graph_XCHART_2" localSheetId="7" hidden="1">#REF!</definedName>
    <definedName name="_11__123Graph_XCHART_2" localSheetId="10" hidden="1">#REF!</definedName>
    <definedName name="_11__123Graph_XCHART_2" localSheetId="8" hidden="1">#REF!</definedName>
    <definedName name="_11__123Graph_XCHART_2" localSheetId="11" hidden="1">#REF!</definedName>
    <definedName name="_11__123Graph_XCHART_2" hidden="1">#REF!</definedName>
    <definedName name="_12__123Graph_BCHART_1" localSheetId="9" hidden="1">#REF!</definedName>
    <definedName name="_12__123Graph_BCHART_1" localSheetId="12" hidden="1">#REF!</definedName>
    <definedName name="_12__123Graph_BCHART_1" localSheetId="6" hidden="1">#REF!</definedName>
    <definedName name="_12__123Graph_BCHART_1" localSheetId="5" hidden="1">#REF!</definedName>
    <definedName name="_12__123Graph_BCHART_1" localSheetId="7" hidden="1">#REF!</definedName>
    <definedName name="_12__123Graph_BCHART_1" localSheetId="10" hidden="1">#REF!</definedName>
    <definedName name="_12__123Graph_BCHART_1" localSheetId="8" hidden="1">#REF!</definedName>
    <definedName name="_12__123Graph_BCHART_1" localSheetId="11" hidden="1">#REF!</definedName>
    <definedName name="_12__123Graph_BCHART_1" hidden="1">#REF!</definedName>
    <definedName name="_12__123Graph_CCHART_2" localSheetId="9" hidden="1">#REF!</definedName>
    <definedName name="_12__123Graph_CCHART_2" localSheetId="12" hidden="1">#REF!</definedName>
    <definedName name="_12__123Graph_CCHART_2" localSheetId="6" hidden="1">#REF!</definedName>
    <definedName name="_12__123Graph_CCHART_2" localSheetId="5" hidden="1">#REF!</definedName>
    <definedName name="_12__123Graph_CCHART_2" localSheetId="7" hidden="1">#REF!</definedName>
    <definedName name="_12__123Graph_CCHART_2" localSheetId="10" hidden="1">#REF!</definedName>
    <definedName name="_12__123Graph_CCHART_2" localSheetId="8" hidden="1">#REF!</definedName>
    <definedName name="_12__123Graph_CCHART_2" localSheetId="11" hidden="1">#REF!</definedName>
    <definedName name="_12__123Graph_CCHART_2" hidden="1">#REF!</definedName>
    <definedName name="_12__123Graph_LBL_ACHART_17" localSheetId="4" hidden="1">#REF!</definedName>
    <definedName name="_12__123Graph_LBL_ACHART_17" localSheetId="9" hidden="1">#REF!</definedName>
    <definedName name="_12__123Graph_LBL_ACHART_17" localSheetId="0" hidden="1">#REF!</definedName>
    <definedName name="_12__123Graph_LBL_ACHART_17" localSheetId="12" hidden="1">#REF!</definedName>
    <definedName name="_12__123Graph_LBL_ACHART_17" localSheetId="6" hidden="1">#REF!</definedName>
    <definedName name="_12__123Graph_LBL_ACHART_17" localSheetId="5" hidden="1">#REF!</definedName>
    <definedName name="_12__123Graph_LBL_ACHART_17" localSheetId="7" hidden="1">#REF!</definedName>
    <definedName name="_12__123Graph_LBL_ACHART_17" localSheetId="10" hidden="1">#REF!</definedName>
    <definedName name="_12__123Graph_LBL_ACHART_17" localSheetId="8" hidden="1">#REF!</definedName>
    <definedName name="_12__123Graph_LBL_ACHART_17" localSheetId="11" hidden="1">#REF!</definedName>
    <definedName name="_12__123Graph_LBL_ACHART_17" hidden="1">#REF!</definedName>
    <definedName name="_12__123Graph_XCHART_2" localSheetId="9" hidden="1">#REF!</definedName>
    <definedName name="_12__123Graph_XCHART_2" localSheetId="12" hidden="1">#REF!</definedName>
    <definedName name="_12__123Graph_XCHART_2" localSheetId="6" hidden="1">#REF!</definedName>
    <definedName name="_12__123Graph_XCHART_2" localSheetId="5" hidden="1">#REF!</definedName>
    <definedName name="_12__123Graph_XCHART_2" localSheetId="7" hidden="1">#REF!</definedName>
    <definedName name="_12__123Graph_XCHART_2" localSheetId="10" hidden="1">#REF!</definedName>
    <definedName name="_12__123Graph_XCHART_2" localSheetId="8" hidden="1">#REF!</definedName>
    <definedName name="_12__123Graph_XCHART_2" localSheetId="11" hidden="1">#REF!</definedName>
    <definedName name="_12__123Graph_XCHART_2" hidden="1">#REF!</definedName>
    <definedName name="_12__123Graph_XCHART_3" localSheetId="9" hidden="1">#REF!</definedName>
    <definedName name="_12__123Graph_XCHART_3" localSheetId="12" hidden="1">#REF!</definedName>
    <definedName name="_12__123Graph_XCHART_3" localSheetId="6" hidden="1">#REF!</definedName>
    <definedName name="_12__123Graph_XCHART_3" localSheetId="5" hidden="1">#REF!</definedName>
    <definedName name="_12__123Graph_XCHART_3" localSheetId="7" hidden="1">#REF!</definedName>
    <definedName name="_12__123Graph_XCHART_3" localSheetId="10" hidden="1">#REF!</definedName>
    <definedName name="_12__123Graph_XCHART_3" localSheetId="8" hidden="1">#REF!</definedName>
    <definedName name="_12__123Graph_XCHART_3" localSheetId="11" hidden="1">#REF!</definedName>
    <definedName name="_12__123Graph_XCHART_3" hidden="1">#REF!</definedName>
    <definedName name="_13__123Graph_DCHART_1" localSheetId="9" hidden="1">#REF!</definedName>
    <definedName name="_13__123Graph_DCHART_1" localSheetId="12" hidden="1">#REF!</definedName>
    <definedName name="_13__123Graph_DCHART_1" localSheetId="6" hidden="1">#REF!</definedName>
    <definedName name="_13__123Graph_DCHART_1" localSheetId="5" hidden="1">#REF!</definedName>
    <definedName name="_13__123Graph_DCHART_1" localSheetId="7" hidden="1">#REF!</definedName>
    <definedName name="_13__123Graph_DCHART_1" localSheetId="10" hidden="1">#REF!</definedName>
    <definedName name="_13__123Graph_DCHART_1" localSheetId="8" hidden="1">#REF!</definedName>
    <definedName name="_13__123Graph_DCHART_1" localSheetId="11" hidden="1">#REF!</definedName>
    <definedName name="_13__123Graph_DCHART_1" hidden="1">#REF!</definedName>
    <definedName name="_13__123Graph_LBL_CCHART_17" localSheetId="4" hidden="1">#REF!</definedName>
    <definedName name="_13__123Graph_LBL_CCHART_17" localSheetId="9" hidden="1">#REF!</definedName>
    <definedName name="_13__123Graph_LBL_CCHART_17" localSheetId="0" hidden="1">#REF!</definedName>
    <definedName name="_13__123Graph_LBL_CCHART_17" localSheetId="12" hidden="1">#REF!</definedName>
    <definedName name="_13__123Graph_LBL_CCHART_17" localSheetId="6" hidden="1">#REF!</definedName>
    <definedName name="_13__123Graph_LBL_CCHART_17" localSheetId="5" hidden="1">#REF!</definedName>
    <definedName name="_13__123Graph_LBL_CCHART_17" localSheetId="7" hidden="1">#REF!</definedName>
    <definedName name="_13__123Graph_LBL_CCHART_17" localSheetId="10" hidden="1">#REF!</definedName>
    <definedName name="_13__123Graph_LBL_CCHART_17" localSheetId="8" hidden="1">#REF!</definedName>
    <definedName name="_13__123Graph_LBL_CCHART_17" localSheetId="11" hidden="1">#REF!</definedName>
    <definedName name="_13__123Graph_LBL_CCHART_17" hidden="1">#REF!</definedName>
    <definedName name="_13__123Graph_XCHART_3" localSheetId="9" hidden="1">#REF!</definedName>
    <definedName name="_13__123Graph_XCHART_3" localSheetId="12" hidden="1">#REF!</definedName>
    <definedName name="_13__123Graph_XCHART_3" localSheetId="6" hidden="1">#REF!</definedName>
    <definedName name="_13__123Graph_XCHART_3" localSheetId="5" hidden="1">#REF!</definedName>
    <definedName name="_13__123Graph_XCHART_3" localSheetId="7" hidden="1">#REF!</definedName>
    <definedName name="_13__123Graph_XCHART_3" localSheetId="10" hidden="1">#REF!</definedName>
    <definedName name="_13__123Graph_XCHART_3" localSheetId="8" hidden="1">#REF!</definedName>
    <definedName name="_13__123Graph_XCHART_3" localSheetId="11" hidden="1">#REF!</definedName>
    <definedName name="_13__123Graph_XCHART_3" hidden="1">#REF!</definedName>
    <definedName name="_14__123Graph_DCHART_2" localSheetId="9" hidden="1">#REF!</definedName>
    <definedName name="_14__123Graph_DCHART_2" localSheetId="12" hidden="1">#REF!</definedName>
    <definedName name="_14__123Graph_DCHART_2" localSheetId="6" hidden="1">#REF!</definedName>
    <definedName name="_14__123Graph_DCHART_2" localSheetId="5" hidden="1">#REF!</definedName>
    <definedName name="_14__123Graph_DCHART_2" localSheetId="7" hidden="1">#REF!</definedName>
    <definedName name="_14__123Graph_DCHART_2" localSheetId="10" hidden="1">#REF!</definedName>
    <definedName name="_14__123Graph_DCHART_2" localSheetId="8" hidden="1">#REF!</definedName>
    <definedName name="_14__123Graph_DCHART_2" localSheetId="11" hidden="1">#REF!</definedName>
    <definedName name="_14__123Graph_DCHART_2" hidden="1">#REF!</definedName>
    <definedName name="_14__123Graph_XCHART_1" localSheetId="4" hidden="1">#REF!</definedName>
    <definedName name="_14__123Graph_XCHART_1" localSheetId="9" hidden="1">#REF!</definedName>
    <definedName name="_14__123Graph_XCHART_1" localSheetId="0" hidden="1">#REF!</definedName>
    <definedName name="_14__123Graph_XCHART_1" localSheetId="12" hidden="1">#REF!</definedName>
    <definedName name="_14__123Graph_XCHART_1" localSheetId="6" hidden="1">#REF!</definedName>
    <definedName name="_14__123Graph_XCHART_1" localSheetId="5" hidden="1">#REF!</definedName>
    <definedName name="_14__123Graph_XCHART_1" localSheetId="7" hidden="1">#REF!</definedName>
    <definedName name="_14__123Graph_XCHART_1" localSheetId="10" hidden="1">#REF!</definedName>
    <definedName name="_14__123Graph_XCHART_1" localSheetId="8" hidden="1">#REF!</definedName>
    <definedName name="_14__123Graph_XCHART_1" localSheetId="11" hidden="1">#REF!</definedName>
    <definedName name="_14__123Graph_XCHART_1" hidden="1">#REF!</definedName>
    <definedName name="_15__123Graph_BCHART_2" localSheetId="9" hidden="1">#REF!</definedName>
    <definedName name="_15__123Graph_BCHART_2" localSheetId="12" hidden="1">#REF!</definedName>
    <definedName name="_15__123Graph_BCHART_2" localSheetId="6" hidden="1">#REF!</definedName>
    <definedName name="_15__123Graph_BCHART_2" localSheetId="5" hidden="1">#REF!</definedName>
    <definedName name="_15__123Graph_BCHART_2" localSheetId="7" hidden="1">#REF!</definedName>
    <definedName name="_15__123Graph_BCHART_2" localSheetId="10" hidden="1">#REF!</definedName>
    <definedName name="_15__123Graph_BCHART_2" localSheetId="8" hidden="1">#REF!</definedName>
    <definedName name="_15__123Graph_BCHART_2" localSheetId="11" hidden="1">#REF!</definedName>
    <definedName name="_15__123Graph_BCHART_2" hidden="1">#REF!</definedName>
    <definedName name="_15__123Graph_XCHART_1" localSheetId="9" hidden="1">#REF!</definedName>
    <definedName name="_15__123Graph_XCHART_1" localSheetId="12" hidden="1">#REF!</definedName>
    <definedName name="_15__123Graph_XCHART_1" localSheetId="6" hidden="1">#REF!</definedName>
    <definedName name="_15__123Graph_XCHART_1" localSheetId="5" hidden="1">#REF!</definedName>
    <definedName name="_15__123Graph_XCHART_1" localSheetId="7" hidden="1">#REF!</definedName>
    <definedName name="_15__123Graph_XCHART_1" localSheetId="10" hidden="1">#REF!</definedName>
    <definedName name="_15__123Graph_XCHART_1" localSheetId="8" hidden="1">#REF!</definedName>
    <definedName name="_15__123Graph_XCHART_1" localSheetId="11" hidden="1">#REF!</definedName>
    <definedName name="_15__123Graph_XCHART_1" hidden="1">#REF!</definedName>
    <definedName name="_15__123Graph_XCHART_7" localSheetId="4" hidden="1">#REF!</definedName>
    <definedName name="_15__123Graph_XCHART_7" localSheetId="9" hidden="1">#REF!</definedName>
    <definedName name="_15__123Graph_XCHART_7" localSheetId="0" hidden="1">#REF!</definedName>
    <definedName name="_15__123Graph_XCHART_7" localSheetId="12" hidden="1">#REF!</definedName>
    <definedName name="_15__123Graph_XCHART_7" localSheetId="6" hidden="1">#REF!</definedName>
    <definedName name="_15__123Graph_XCHART_7" localSheetId="5" hidden="1">#REF!</definedName>
    <definedName name="_15__123Graph_XCHART_7" localSheetId="7" hidden="1">#REF!</definedName>
    <definedName name="_15__123Graph_XCHART_7" localSheetId="10" hidden="1">#REF!</definedName>
    <definedName name="_15__123Graph_XCHART_7" localSheetId="8" hidden="1">#REF!</definedName>
    <definedName name="_15__123Graph_XCHART_7" localSheetId="11" hidden="1">#REF!</definedName>
    <definedName name="_15__123Graph_XCHART_7" hidden="1">#REF!</definedName>
    <definedName name="_16__123Graph_XCHART_2" localSheetId="9" hidden="1">#REF!</definedName>
    <definedName name="_16__123Graph_XCHART_2" localSheetId="12" hidden="1">#REF!</definedName>
    <definedName name="_16__123Graph_XCHART_2" localSheetId="6" hidden="1">#REF!</definedName>
    <definedName name="_16__123Graph_XCHART_2" localSheetId="5" hidden="1">#REF!</definedName>
    <definedName name="_16__123Graph_XCHART_2" localSheetId="7" hidden="1">#REF!</definedName>
    <definedName name="_16__123Graph_XCHART_2" localSheetId="10" hidden="1">#REF!</definedName>
    <definedName name="_16__123Graph_XCHART_2" localSheetId="8" hidden="1">#REF!</definedName>
    <definedName name="_16__123Graph_XCHART_2" localSheetId="11" hidden="1">#REF!</definedName>
    <definedName name="_16__123Graph_XCHART_2" hidden="1">#REF!</definedName>
    <definedName name="_17__123Graph_XCHART_3" localSheetId="9" hidden="1">#REF!</definedName>
    <definedName name="_17__123Graph_XCHART_3" localSheetId="12" hidden="1">#REF!</definedName>
    <definedName name="_17__123Graph_XCHART_3" localSheetId="6" hidden="1">#REF!</definedName>
    <definedName name="_17__123Graph_XCHART_3" localSheetId="5" hidden="1">#REF!</definedName>
    <definedName name="_17__123Graph_XCHART_3" localSheetId="7" hidden="1">#REF!</definedName>
    <definedName name="_17__123Graph_XCHART_3" localSheetId="10" hidden="1">#REF!</definedName>
    <definedName name="_17__123Graph_XCHART_3" localSheetId="8" hidden="1">#REF!</definedName>
    <definedName name="_17__123Graph_XCHART_3" localSheetId="11" hidden="1">#REF!</definedName>
    <definedName name="_17__123Graph_XCHART_3" hidden="1">#REF!</definedName>
    <definedName name="_18__123Graph_CCHART_1" localSheetId="9" hidden="1">#REF!</definedName>
    <definedName name="_18__123Graph_CCHART_1" localSheetId="12" hidden="1">#REF!</definedName>
    <definedName name="_18__123Graph_CCHART_1" localSheetId="6" hidden="1">#REF!</definedName>
    <definedName name="_18__123Graph_CCHART_1" localSheetId="5" hidden="1">#REF!</definedName>
    <definedName name="_18__123Graph_CCHART_1" localSheetId="7" hidden="1">#REF!</definedName>
    <definedName name="_18__123Graph_CCHART_1" localSheetId="10" hidden="1">#REF!</definedName>
    <definedName name="_18__123Graph_CCHART_1" localSheetId="8" hidden="1">#REF!</definedName>
    <definedName name="_18__123Graph_CCHART_1" localSheetId="11" hidden="1">#REF!</definedName>
    <definedName name="_18__123Graph_CCHART_1" hidden="1">#REF!</definedName>
    <definedName name="_2__123Graph_ABUDG6_Dtons_inv" localSheetId="9" hidden="1">#REF!</definedName>
    <definedName name="_2__123Graph_ABUDG6_Dtons_inv" localSheetId="12" hidden="1">#REF!</definedName>
    <definedName name="_2__123Graph_ABUDG6_Dtons_inv" localSheetId="6" hidden="1">#REF!</definedName>
    <definedName name="_2__123Graph_ABUDG6_Dtons_inv" localSheetId="5" hidden="1">#REF!</definedName>
    <definedName name="_2__123Graph_ABUDG6_Dtons_inv" localSheetId="7" hidden="1">#REF!</definedName>
    <definedName name="_2__123Graph_ABUDG6_Dtons_inv" localSheetId="10" hidden="1">#REF!</definedName>
    <definedName name="_2__123Graph_ABUDG6_Dtons_inv" localSheetId="8" hidden="1">#REF!</definedName>
    <definedName name="_2__123Graph_ABUDG6_Dtons_inv" localSheetId="11" hidden="1">#REF!</definedName>
    <definedName name="_2__123Graph_ABUDG6_Dtons_inv" hidden="1">#REF!</definedName>
    <definedName name="_2__123Graph_ACHART_1" hidden="1">#REF!</definedName>
    <definedName name="_2__123Graph_ACHART_17" localSheetId="4" hidden="1">#REF!</definedName>
    <definedName name="_2__123Graph_ACHART_17" localSheetId="9" hidden="1">#REF!</definedName>
    <definedName name="_2__123Graph_ACHART_17" localSheetId="0" hidden="1">#REF!</definedName>
    <definedName name="_2__123Graph_ACHART_17" localSheetId="12" hidden="1">#REF!</definedName>
    <definedName name="_2__123Graph_ACHART_17" localSheetId="6" hidden="1">#REF!</definedName>
    <definedName name="_2__123Graph_ACHART_17" localSheetId="5" hidden="1">#REF!</definedName>
    <definedName name="_2__123Graph_ACHART_17" localSheetId="7" hidden="1">#REF!</definedName>
    <definedName name="_2__123Graph_ACHART_17" localSheetId="10" hidden="1">#REF!</definedName>
    <definedName name="_2__123Graph_ACHART_17" localSheetId="8" hidden="1">#REF!</definedName>
    <definedName name="_2__123Graph_ACHART_17" localSheetId="11" hidden="1">#REF!</definedName>
    <definedName name="_2__123Graph_ACHART_17" hidden="1">#REF!</definedName>
    <definedName name="_2__123Graph_ACHART_2" localSheetId="9" hidden="1">#REF!</definedName>
    <definedName name="_2__123Graph_ACHART_2" localSheetId="12" hidden="1">#REF!</definedName>
    <definedName name="_2__123Graph_ACHART_2" localSheetId="6" hidden="1">#REF!</definedName>
    <definedName name="_2__123Graph_ACHART_2" localSheetId="5" hidden="1">#REF!</definedName>
    <definedName name="_2__123Graph_ACHART_2" localSheetId="7" hidden="1">#REF!</definedName>
    <definedName name="_2__123Graph_ACHART_2" localSheetId="10" hidden="1">#REF!</definedName>
    <definedName name="_2__123Graph_ACHART_2" localSheetId="8" hidden="1">#REF!</definedName>
    <definedName name="_2__123Graph_ACHART_2" localSheetId="11" hidden="1">#REF!</definedName>
    <definedName name="_2__123Graph_ACHART_2" hidden="1">#REF!</definedName>
    <definedName name="_21__123Graph_CCHART_2" localSheetId="9" hidden="1">#REF!</definedName>
    <definedName name="_21__123Graph_CCHART_2" localSheetId="12" hidden="1">#REF!</definedName>
    <definedName name="_21__123Graph_CCHART_2" localSheetId="6" hidden="1">#REF!</definedName>
    <definedName name="_21__123Graph_CCHART_2" localSheetId="5" hidden="1">#REF!</definedName>
    <definedName name="_21__123Graph_CCHART_2" localSheetId="7" hidden="1">#REF!</definedName>
    <definedName name="_21__123Graph_CCHART_2" localSheetId="10" hidden="1">#REF!</definedName>
    <definedName name="_21__123Graph_CCHART_2" localSheetId="8" hidden="1">#REF!</definedName>
    <definedName name="_21__123Graph_CCHART_2" localSheetId="11" hidden="1">#REF!</definedName>
    <definedName name="_21__123Graph_CCHART_2" hidden="1">#REF!</definedName>
    <definedName name="_24__123Graph_DCHART_1" hidden="1">#REF!</definedName>
    <definedName name="_27__123Graph_DCHART_2" hidden="1">#REF!</definedName>
    <definedName name="_3__123Graph_ABUDG6_Dtons_inv" localSheetId="4" hidden="1">#REF!</definedName>
    <definedName name="_3__123Graph_ABUDG6_Dtons_inv" localSheetId="9" hidden="1">#REF!</definedName>
    <definedName name="_3__123Graph_ABUDG6_Dtons_inv" localSheetId="0" hidden="1">#REF!</definedName>
    <definedName name="_3__123Graph_ABUDG6_Dtons_inv" localSheetId="12" hidden="1">#REF!</definedName>
    <definedName name="_3__123Graph_ABUDG6_Dtons_inv" localSheetId="6" hidden="1">#REF!</definedName>
    <definedName name="_3__123Graph_ABUDG6_Dtons_inv" localSheetId="5" hidden="1">#REF!</definedName>
    <definedName name="_3__123Graph_ABUDG6_Dtons_inv" localSheetId="7" hidden="1">#REF!</definedName>
    <definedName name="_3__123Graph_ABUDG6_Dtons_inv" localSheetId="10" hidden="1">#REF!</definedName>
    <definedName name="_3__123Graph_ABUDG6_Dtons_inv" localSheetId="8" hidden="1">#REF!</definedName>
    <definedName name="_3__123Graph_ABUDG6_Dtons_inv" localSheetId="11" hidden="1">#REF!</definedName>
    <definedName name="_3__123Graph_ABUDG6_Dtons_inv" hidden="1">#REF!</definedName>
    <definedName name="_3__123Graph_ACHART_1" localSheetId="9" hidden="1">#REF!</definedName>
    <definedName name="_3__123Graph_ACHART_1" localSheetId="12" hidden="1">#REF!</definedName>
    <definedName name="_3__123Graph_ACHART_1" localSheetId="6" hidden="1">#REF!</definedName>
    <definedName name="_3__123Graph_ACHART_1" localSheetId="5" hidden="1">#REF!</definedName>
    <definedName name="_3__123Graph_ACHART_1" localSheetId="7" hidden="1">#REF!</definedName>
    <definedName name="_3__123Graph_ACHART_1" localSheetId="10" hidden="1">#REF!</definedName>
    <definedName name="_3__123Graph_ACHART_1" localSheetId="8" hidden="1">#REF!</definedName>
    <definedName name="_3__123Graph_ACHART_1" localSheetId="11" hidden="1">#REF!</definedName>
    <definedName name="_3__123Graph_ACHART_1" hidden="1">#REF!</definedName>
    <definedName name="_3__123Graph_ACHART_2" localSheetId="9" hidden="1">#REF!</definedName>
    <definedName name="_3__123Graph_ACHART_2" localSheetId="12" hidden="1">#REF!</definedName>
    <definedName name="_3__123Graph_ACHART_2" localSheetId="6" hidden="1">#REF!</definedName>
    <definedName name="_3__123Graph_ACHART_2" localSheetId="5" hidden="1">#REF!</definedName>
    <definedName name="_3__123Graph_ACHART_2" localSheetId="7" hidden="1">#REF!</definedName>
    <definedName name="_3__123Graph_ACHART_2" localSheetId="10" hidden="1">#REF!</definedName>
    <definedName name="_3__123Graph_ACHART_2" localSheetId="8" hidden="1">#REF!</definedName>
    <definedName name="_3__123Graph_ACHART_2" localSheetId="11" hidden="1">#REF!</definedName>
    <definedName name="_3__123Graph_ACHART_2" hidden="1">#REF!</definedName>
    <definedName name="_3__123Graph_ACHART_3" hidden="1">#REF!</definedName>
    <definedName name="_3__123Graph_ACHART_6" localSheetId="4" hidden="1">#REF!</definedName>
    <definedName name="_3__123Graph_ACHART_6" localSheetId="9" hidden="1">#REF!</definedName>
    <definedName name="_3__123Graph_ACHART_6" localSheetId="0" hidden="1">#REF!</definedName>
    <definedName name="_3__123Graph_ACHART_6" localSheetId="12" hidden="1">#REF!</definedName>
    <definedName name="_3__123Graph_ACHART_6" localSheetId="6" hidden="1">#REF!</definedName>
    <definedName name="_3__123Graph_ACHART_6" localSheetId="5" hidden="1">#REF!</definedName>
    <definedName name="_3__123Graph_ACHART_6" localSheetId="7" hidden="1">#REF!</definedName>
    <definedName name="_3__123Graph_ACHART_6" localSheetId="10" hidden="1">#REF!</definedName>
    <definedName name="_3__123Graph_ACHART_6" localSheetId="8" hidden="1">#REF!</definedName>
    <definedName name="_3__123Graph_ACHART_6" localSheetId="11" hidden="1">#REF!</definedName>
    <definedName name="_3__123Graph_ACHART_6" hidden="1">#REF!</definedName>
    <definedName name="_3__123Graph_BBUDG6_D_ESCRPR" hidden="1">#REF!</definedName>
    <definedName name="_30__123Graph_XCHART_1" hidden="1">#REF!</definedName>
    <definedName name="_33__123Graph_XCHART_2" hidden="1">#REF!</definedName>
    <definedName name="_36__123Graph_XCHART_3" hidden="1">#REF!</definedName>
    <definedName name="_4__123Graph_ABUDG6_Dtons_inv" hidden="1">#REF!</definedName>
    <definedName name="_4__123Graph_ACHART_3" hidden="1">#REF!</definedName>
    <definedName name="_4__123Graph_ACHART_7" localSheetId="4" hidden="1">#REF!</definedName>
    <definedName name="_4__123Graph_ACHART_7" localSheetId="9" hidden="1">#REF!</definedName>
    <definedName name="_4__123Graph_ACHART_7" localSheetId="0" hidden="1">#REF!</definedName>
    <definedName name="_4__123Graph_ACHART_7" localSheetId="12" hidden="1">#REF!</definedName>
    <definedName name="_4__123Graph_ACHART_7" localSheetId="6" hidden="1">#REF!</definedName>
    <definedName name="_4__123Graph_ACHART_7" localSheetId="5" hidden="1">#REF!</definedName>
    <definedName name="_4__123Graph_ACHART_7" localSheetId="7" hidden="1">#REF!</definedName>
    <definedName name="_4__123Graph_ACHART_7" localSheetId="10" hidden="1">#REF!</definedName>
    <definedName name="_4__123Graph_ACHART_7" localSheetId="8" hidden="1">#REF!</definedName>
    <definedName name="_4__123Graph_ACHART_7" localSheetId="11" hidden="1">#REF!</definedName>
    <definedName name="_4__123Graph_ACHART_7" hidden="1">#REF!</definedName>
    <definedName name="_4__123Graph_BBUDG6_D_ESCRPR" localSheetId="4" hidden="1">#REF!</definedName>
    <definedName name="_4__123Graph_BBUDG6_D_ESCRPR" localSheetId="9" hidden="1">#REF!</definedName>
    <definedName name="_4__123Graph_BBUDG6_D_ESCRPR" localSheetId="0" hidden="1">#REF!</definedName>
    <definedName name="_4__123Graph_BBUDG6_D_ESCRPR" localSheetId="12" hidden="1">#REF!</definedName>
    <definedName name="_4__123Graph_BBUDG6_D_ESCRPR" localSheetId="6" hidden="1">#REF!</definedName>
    <definedName name="_4__123Graph_BBUDG6_D_ESCRPR" localSheetId="5" hidden="1">#REF!</definedName>
    <definedName name="_4__123Graph_BBUDG6_D_ESCRPR" localSheetId="7" hidden="1">#REF!</definedName>
    <definedName name="_4__123Graph_BBUDG6_D_ESCRPR" localSheetId="10" hidden="1">#REF!</definedName>
    <definedName name="_4__123Graph_BBUDG6_D_ESCRPR" localSheetId="8" hidden="1">#REF!</definedName>
    <definedName name="_4__123Graph_BBUDG6_D_ESCRPR" localSheetId="11" hidden="1">#REF!</definedName>
    <definedName name="_4__123Graph_BBUDG6_D_ESCRPR" hidden="1">#REF!</definedName>
    <definedName name="_4__123Graph_BBUDG6_Dtons_inv" hidden="1">#REF!</definedName>
    <definedName name="_4__123Graph_BCHART_1" hidden="1">#REF!</definedName>
    <definedName name="_5__123Graph_BBUDG6_D_ESCRPR" localSheetId="4" hidden="1">#REF!</definedName>
    <definedName name="_5__123Graph_BBUDG6_D_ESCRPR" localSheetId="9" hidden="1">#REF!</definedName>
    <definedName name="_5__123Graph_BBUDG6_D_ESCRPR" localSheetId="0" hidden="1">#REF!</definedName>
    <definedName name="_5__123Graph_BBUDG6_D_ESCRPR" localSheetId="12" hidden="1">#REF!</definedName>
    <definedName name="_5__123Graph_BBUDG6_D_ESCRPR" localSheetId="6" hidden="1">#REF!</definedName>
    <definedName name="_5__123Graph_BBUDG6_D_ESCRPR" localSheetId="5" hidden="1">#REF!</definedName>
    <definedName name="_5__123Graph_BBUDG6_D_ESCRPR" localSheetId="7" hidden="1">#REF!</definedName>
    <definedName name="_5__123Graph_BBUDG6_D_ESCRPR" localSheetId="10" hidden="1">#REF!</definedName>
    <definedName name="_5__123Graph_BBUDG6_D_ESCRPR" localSheetId="8" hidden="1">#REF!</definedName>
    <definedName name="_5__123Graph_BBUDG6_D_ESCRPR" localSheetId="11" hidden="1">#REF!</definedName>
    <definedName name="_5__123Graph_BBUDG6_D_ESCRPR" hidden="1">#REF!</definedName>
    <definedName name="_5__123Graph_BBUDG6_Dtons_inv" localSheetId="4" hidden="1">#REF!</definedName>
    <definedName name="_5__123Graph_BBUDG6_Dtons_inv" localSheetId="9" hidden="1">#REF!</definedName>
    <definedName name="_5__123Graph_BBUDG6_Dtons_inv" localSheetId="0" hidden="1">#REF!</definedName>
    <definedName name="_5__123Graph_BBUDG6_Dtons_inv" localSheetId="12" hidden="1">#REF!</definedName>
    <definedName name="_5__123Graph_BBUDG6_Dtons_inv" localSheetId="6" hidden="1">#REF!</definedName>
    <definedName name="_5__123Graph_BBUDG6_Dtons_inv" localSheetId="5" hidden="1">#REF!</definedName>
    <definedName name="_5__123Graph_BBUDG6_Dtons_inv" localSheetId="7" hidden="1">#REF!</definedName>
    <definedName name="_5__123Graph_BBUDG6_Dtons_inv" localSheetId="10" hidden="1">#REF!</definedName>
    <definedName name="_5__123Graph_BBUDG6_Dtons_inv" localSheetId="8" hidden="1">#REF!</definedName>
    <definedName name="_5__123Graph_BBUDG6_Dtons_inv" localSheetId="11" hidden="1">#REF!</definedName>
    <definedName name="_5__123Graph_BBUDG6_Dtons_inv" hidden="1">#REF!</definedName>
    <definedName name="_5__123Graph_BCHART_1" localSheetId="9" hidden="1">#REF!</definedName>
    <definedName name="_5__123Graph_BCHART_1" localSheetId="12" hidden="1">#REF!</definedName>
    <definedName name="_5__123Graph_BCHART_1" localSheetId="6" hidden="1">#REF!</definedName>
    <definedName name="_5__123Graph_BCHART_1" localSheetId="5" hidden="1">#REF!</definedName>
    <definedName name="_5__123Graph_BCHART_1" localSheetId="7" hidden="1">#REF!</definedName>
    <definedName name="_5__123Graph_BCHART_1" localSheetId="10" hidden="1">#REF!</definedName>
    <definedName name="_5__123Graph_BCHART_1" localSheetId="8" hidden="1">#REF!</definedName>
    <definedName name="_5__123Graph_BCHART_1" localSheetId="11" hidden="1">#REF!</definedName>
    <definedName name="_5__123Graph_BCHART_1" hidden="1">#REF!</definedName>
    <definedName name="_5__123Graph_BCHART_2" localSheetId="9" hidden="1">#REF!</definedName>
    <definedName name="_5__123Graph_BCHART_2" localSheetId="12" hidden="1">#REF!</definedName>
    <definedName name="_5__123Graph_BCHART_2" localSheetId="6" hidden="1">#REF!</definedName>
    <definedName name="_5__123Graph_BCHART_2" localSheetId="5" hidden="1">#REF!</definedName>
    <definedName name="_5__123Graph_BCHART_2" localSheetId="7" hidden="1">#REF!</definedName>
    <definedName name="_5__123Graph_BCHART_2" localSheetId="10" hidden="1">#REF!</definedName>
    <definedName name="_5__123Graph_BCHART_2" localSheetId="8" hidden="1">#REF!</definedName>
    <definedName name="_5__123Graph_BCHART_2" localSheetId="11" hidden="1">#REF!</definedName>
    <definedName name="_5__123Graph_BCHART_2" hidden="1">#REF!</definedName>
    <definedName name="_5__123Graph_CBUDG6_D_ESCRPR" hidden="1">#REF!</definedName>
    <definedName name="_6__123Graph_ACHART_1" hidden="1">#REF!</definedName>
    <definedName name="_6__123Graph_ACHART_2" hidden="1">#REF!</definedName>
    <definedName name="_6__123Graph_BBUDG6_Dtons_inv" localSheetId="4" hidden="1">#REF!</definedName>
    <definedName name="_6__123Graph_BBUDG6_Dtons_inv" localSheetId="9" hidden="1">#REF!</definedName>
    <definedName name="_6__123Graph_BBUDG6_Dtons_inv" localSheetId="0" hidden="1">#REF!</definedName>
    <definedName name="_6__123Graph_BBUDG6_Dtons_inv" localSheetId="12" hidden="1">#REF!</definedName>
    <definedName name="_6__123Graph_BBUDG6_Dtons_inv" localSheetId="6" hidden="1">#REF!</definedName>
    <definedName name="_6__123Graph_BBUDG6_Dtons_inv" localSheetId="5" hidden="1">#REF!</definedName>
    <definedName name="_6__123Graph_BBUDG6_Dtons_inv" localSheetId="7" hidden="1">#REF!</definedName>
    <definedName name="_6__123Graph_BBUDG6_Dtons_inv" localSheetId="10" hidden="1">#REF!</definedName>
    <definedName name="_6__123Graph_BBUDG6_Dtons_inv" localSheetId="8" hidden="1">#REF!</definedName>
    <definedName name="_6__123Graph_BBUDG6_Dtons_inv" localSheetId="11" hidden="1">#REF!</definedName>
    <definedName name="_6__123Graph_BBUDG6_Dtons_inv" hidden="1">#REF!</definedName>
    <definedName name="_6__123Graph_BCHART_2" localSheetId="9" hidden="1">#REF!</definedName>
    <definedName name="_6__123Graph_BCHART_2" localSheetId="12" hidden="1">#REF!</definedName>
    <definedName name="_6__123Graph_BCHART_2" localSheetId="6" hidden="1">#REF!</definedName>
    <definedName name="_6__123Graph_BCHART_2" localSheetId="5" hidden="1">#REF!</definedName>
    <definedName name="_6__123Graph_BCHART_2" localSheetId="7" hidden="1">#REF!</definedName>
    <definedName name="_6__123Graph_BCHART_2" localSheetId="10" hidden="1">#REF!</definedName>
    <definedName name="_6__123Graph_BCHART_2" localSheetId="8" hidden="1">#REF!</definedName>
    <definedName name="_6__123Graph_BCHART_2" localSheetId="11" hidden="1">#REF!</definedName>
    <definedName name="_6__123Graph_BCHART_2" hidden="1">#REF!</definedName>
    <definedName name="_6__123Graph_BCHART_6" localSheetId="4" hidden="1">#REF!</definedName>
    <definedName name="_6__123Graph_BCHART_6" localSheetId="9" hidden="1">#REF!</definedName>
    <definedName name="_6__123Graph_BCHART_6" localSheetId="0" hidden="1">#REF!</definedName>
    <definedName name="_6__123Graph_BCHART_6" localSheetId="12" hidden="1">#REF!</definedName>
    <definedName name="_6__123Graph_BCHART_6" localSheetId="6" hidden="1">#REF!</definedName>
    <definedName name="_6__123Graph_BCHART_6" localSheetId="5" hidden="1">#REF!</definedName>
    <definedName name="_6__123Graph_BCHART_6" localSheetId="7" hidden="1">#REF!</definedName>
    <definedName name="_6__123Graph_BCHART_6" localSheetId="10" hidden="1">#REF!</definedName>
    <definedName name="_6__123Graph_BCHART_6" localSheetId="8" hidden="1">#REF!</definedName>
    <definedName name="_6__123Graph_BCHART_6" localSheetId="11" hidden="1">#REF!</definedName>
    <definedName name="_6__123Graph_BCHART_6" hidden="1">#REF!</definedName>
    <definedName name="_6__123Graph_CBUDG6_D_ESCRPR" localSheetId="4" hidden="1">#REF!</definedName>
    <definedName name="_6__123Graph_CBUDG6_D_ESCRPR" localSheetId="9" hidden="1">#REF!</definedName>
    <definedName name="_6__123Graph_CBUDG6_D_ESCRPR" localSheetId="0" hidden="1">#REF!</definedName>
    <definedName name="_6__123Graph_CBUDG6_D_ESCRPR" localSheetId="12" hidden="1">#REF!</definedName>
    <definedName name="_6__123Graph_CBUDG6_D_ESCRPR" localSheetId="6" hidden="1">#REF!</definedName>
    <definedName name="_6__123Graph_CBUDG6_D_ESCRPR" localSheetId="5" hidden="1">#REF!</definedName>
    <definedName name="_6__123Graph_CBUDG6_D_ESCRPR" localSheetId="7" hidden="1">#REF!</definedName>
    <definedName name="_6__123Graph_CBUDG6_D_ESCRPR" localSheetId="10" hidden="1">#REF!</definedName>
    <definedName name="_6__123Graph_CBUDG6_D_ESCRPR" localSheetId="8" hidden="1">#REF!</definedName>
    <definedName name="_6__123Graph_CBUDG6_D_ESCRPR" localSheetId="11" hidden="1">#REF!</definedName>
    <definedName name="_6__123Graph_CBUDG6_D_ESCRPR" hidden="1">#REF!</definedName>
    <definedName name="_6__123Graph_CCHART_1" localSheetId="9" hidden="1">#REF!</definedName>
    <definedName name="_6__123Graph_CCHART_1" localSheetId="12" hidden="1">#REF!</definedName>
    <definedName name="_6__123Graph_CCHART_1" localSheetId="6" hidden="1">#REF!</definedName>
    <definedName name="_6__123Graph_CCHART_1" localSheetId="5" hidden="1">#REF!</definedName>
    <definedName name="_6__123Graph_CCHART_1" localSheetId="7" hidden="1">#REF!</definedName>
    <definedName name="_6__123Graph_CCHART_1" localSheetId="10" hidden="1">#REF!</definedName>
    <definedName name="_6__123Graph_CCHART_1" localSheetId="8" hidden="1">#REF!</definedName>
    <definedName name="_6__123Graph_CCHART_1" localSheetId="11" hidden="1">#REF!</definedName>
    <definedName name="_6__123Graph_CCHART_1" hidden="1">#REF!</definedName>
    <definedName name="_6__123Graph_DBUDG6_D_ESCRPR" hidden="1">#REF!</definedName>
    <definedName name="_7__123Graph_ACHART_2" hidden="1">#REF!</definedName>
    <definedName name="_7__123Graph_BCHART_7" localSheetId="4" hidden="1">#REF!</definedName>
    <definedName name="_7__123Graph_BCHART_7" localSheetId="9" hidden="1">#REF!</definedName>
    <definedName name="_7__123Graph_BCHART_7" localSheetId="0" hidden="1">#REF!</definedName>
    <definedName name="_7__123Graph_BCHART_7" localSheetId="12" hidden="1">#REF!</definedName>
    <definedName name="_7__123Graph_BCHART_7" localSheetId="6" hidden="1">#REF!</definedName>
    <definedName name="_7__123Graph_BCHART_7" localSheetId="5" hidden="1">#REF!</definedName>
    <definedName name="_7__123Graph_BCHART_7" localSheetId="7" hidden="1">#REF!</definedName>
    <definedName name="_7__123Graph_BCHART_7" localSheetId="10" hidden="1">#REF!</definedName>
    <definedName name="_7__123Graph_BCHART_7" localSheetId="8" hidden="1">#REF!</definedName>
    <definedName name="_7__123Graph_BCHART_7" localSheetId="11" hidden="1">#REF!</definedName>
    <definedName name="_7__123Graph_BCHART_7" hidden="1">#REF!</definedName>
    <definedName name="_7__123Graph_CBUDG6_D_ESCRPR" localSheetId="4" hidden="1">#REF!</definedName>
    <definedName name="_7__123Graph_CBUDG6_D_ESCRPR" localSheetId="9" hidden="1">#REF!</definedName>
    <definedName name="_7__123Graph_CBUDG6_D_ESCRPR" localSheetId="0" hidden="1">#REF!</definedName>
    <definedName name="_7__123Graph_CBUDG6_D_ESCRPR" localSheetId="12" hidden="1">#REF!</definedName>
    <definedName name="_7__123Graph_CBUDG6_D_ESCRPR" localSheetId="6" hidden="1">#REF!</definedName>
    <definedName name="_7__123Graph_CBUDG6_D_ESCRPR" localSheetId="5" hidden="1">#REF!</definedName>
    <definedName name="_7__123Graph_CBUDG6_D_ESCRPR" localSheetId="7" hidden="1">#REF!</definedName>
    <definedName name="_7__123Graph_CBUDG6_D_ESCRPR" localSheetId="10" hidden="1">#REF!</definedName>
    <definedName name="_7__123Graph_CBUDG6_D_ESCRPR" localSheetId="8" hidden="1">#REF!</definedName>
    <definedName name="_7__123Graph_CBUDG6_D_ESCRPR" localSheetId="11" hidden="1">#REF!</definedName>
    <definedName name="_7__123Graph_CBUDG6_D_ESCRPR" hidden="1">#REF!</definedName>
    <definedName name="_7__123Graph_CCHART_1" localSheetId="9" hidden="1">#REF!</definedName>
    <definedName name="_7__123Graph_CCHART_1" localSheetId="12" hidden="1">#REF!</definedName>
    <definedName name="_7__123Graph_CCHART_1" localSheetId="6" hidden="1">#REF!</definedName>
    <definedName name="_7__123Graph_CCHART_1" localSheetId="5" hidden="1">#REF!</definedName>
    <definedName name="_7__123Graph_CCHART_1" localSheetId="7" hidden="1">#REF!</definedName>
    <definedName name="_7__123Graph_CCHART_1" localSheetId="10" hidden="1">#REF!</definedName>
    <definedName name="_7__123Graph_CCHART_1" localSheetId="8" hidden="1">#REF!</definedName>
    <definedName name="_7__123Graph_CCHART_1" localSheetId="11" hidden="1">#REF!</definedName>
    <definedName name="_7__123Graph_CCHART_1" hidden="1">#REF!</definedName>
    <definedName name="_7__123Graph_CCHART_2" localSheetId="9" hidden="1">#REF!</definedName>
    <definedName name="_7__123Graph_CCHART_2" localSheetId="12" hidden="1">#REF!</definedName>
    <definedName name="_7__123Graph_CCHART_2" localSheetId="6" hidden="1">#REF!</definedName>
    <definedName name="_7__123Graph_CCHART_2" localSheetId="5" hidden="1">#REF!</definedName>
    <definedName name="_7__123Graph_CCHART_2" localSheetId="7" hidden="1">#REF!</definedName>
    <definedName name="_7__123Graph_CCHART_2" localSheetId="10" hidden="1">#REF!</definedName>
    <definedName name="_7__123Graph_CCHART_2" localSheetId="8" hidden="1">#REF!</definedName>
    <definedName name="_7__123Graph_CCHART_2" localSheetId="11" hidden="1">#REF!</definedName>
    <definedName name="_7__123Graph_CCHART_2" hidden="1">#REF!</definedName>
    <definedName name="_7__123Graph_DBUDG6_D_ESCRPR" localSheetId="4" hidden="1">#REF!</definedName>
    <definedName name="_7__123Graph_DBUDG6_D_ESCRPR" localSheetId="9" hidden="1">#REF!</definedName>
    <definedName name="_7__123Graph_DBUDG6_D_ESCRPR" localSheetId="0" hidden="1">#REF!</definedName>
    <definedName name="_7__123Graph_DBUDG6_D_ESCRPR" localSheetId="12" hidden="1">#REF!</definedName>
    <definedName name="_7__123Graph_DBUDG6_D_ESCRPR" localSheetId="6" hidden="1">#REF!</definedName>
    <definedName name="_7__123Graph_DBUDG6_D_ESCRPR" localSheetId="5" hidden="1">#REF!</definedName>
    <definedName name="_7__123Graph_DBUDG6_D_ESCRPR" localSheetId="7" hidden="1">#REF!</definedName>
    <definedName name="_7__123Graph_DBUDG6_D_ESCRPR" localSheetId="10" hidden="1">#REF!</definedName>
    <definedName name="_7__123Graph_DBUDG6_D_ESCRPR" localSheetId="8" hidden="1">#REF!</definedName>
    <definedName name="_7__123Graph_DBUDG6_D_ESCRPR" localSheetId="11" hidden="1">#REF!</definedName>
    <definedName name="_7__123Graph_DBUDG6_D_ESCRPR" hidden="1">#REF!</definedName>
    <definedName name="_7__123Graph_XBUDG6_D_ESCRPR" hidden="1">#REF!</definedName>
    <definedName name="_8__123Graph_ACHART_3" hidden="1">#REF!</definedName>
    <definedName name="_8__123Graph_CCHART_1" localSheetId="4" hidden="1">#REF!</definedName>
    <definedName name="_8__123Graph_CCHART_1" localSheetId="9" hidden="1">#REF!</definedName>
    <definedName name="_8__123Graph_CCHART_1" localSheetId="0" hidden="1">#REF!</definedName>
    <definedName name="_8__123Graph_CCHART_1" localSheetId="12" hidden="1">#REF!</definedName>
    <definedName name="_8__123Graph_CCHART_1" localSheetId="6" hidden="1">#REF!</definedName>
    <definedName name="_8__123Graph_CCHART_1" localSheetId="5" hidden="1">#REF!</definedName>
    <definedName name="_8__123Graph_CCHART_1" localSheetId="7" hidden="1">#REF!</definedName>
    <definedName name="_8__123Graph_CCHART_1" localSheetId="10" hidden="1">#REF!</definedName>
    <definedName name="_8__123Graph_CCHART_1" localSheetId="8" hidden="1">#REF!</definedName>
    <definedName name="_8__123Graph_CCHART_1" localSheetId="11" hidden="1">#REF!</definedName>
    <definedName name="_8__123Graph_CCHART_1" hidden="1">#REF!</definedName>
    <definedName name="_8__123Graph_CCHART_2" localSheetId="9" hidden="1">#REF!</definedName>
    <definedName name="_8__123Graph_CCHART_2" localSheetId="12" hidden="1">#REF!</definedName>
    <definedName name="_8__123Graph_CCHART_2" localSheetId="6" hidden="1">#REF!</definedName>
    <definedName name="_8__123Graph_CCHART_2" localSheetId="5" hidden="1">#REF!</definedName>
    <definedName name="_8__123Graph_CCHART_2" localSheetId="7" hidden="1">#REF!</definedName>
    <definedName name="_8__123Graph_CCHART_2" localSheetId="10" hidden="1">#REF!</definedName>
    <definedName name="_8__123Graph_CCHART_2" localSheetId="8" hidden="1">#REF!</definedName>
    <definedName name="_8__123Graph_CCHART_2" localSheetId="11" hidden="1">#REF!</definedName>
    <definedName name="_8__123Graph_CCHART_2" hidden="1">#REF!</definedName>
    <definedName name="_8__123Graph_DBUDG6_D_ESCRPR" localSheetId="4" hidden="1">#REF!</definedName>
    <definedName name="_8__123Graph_DBUDG6_D_ESCRPR" localSheetId="9" hidden="1">#REF!</definedName>
    <definedName name="_8__123Graph_DBUDG6_D_ESCRPR" localSheetId="0" hidden="1">#REF!</definedName>
    <definedName name="_8__123Graph_DBUDG6_D_ESCRPR" localSheetId="12" hidden="1">#REF!</definedName>
    <definedName name="_8__123Graph_DBUDG6_D_ESCRPR" localSheetId="6" hidden="1">#REF!</definedName>
    <definedName name="_8__123Graph_DBUDG6_D_ESCRPR" localSheetId="5" hidden="1">#REF!</definedName>
    <definedName name="_8__123Graph_DBUDG6_D_ESCRPR" localSheetId="7" hidden="1">#REF!</definedName>
    <definedName name="_8__123Graph_DBUDG6_D_ESCRPR" localSheetId="10" hidden="1">#REF!</definedName>
    <definedName name="_8__123Graph_DBUDG6_D_ESCRPR" localSheetId="8" hidden="1">#REF!</definedName>
    <definedName name="_8__123Graph_DBUDG6_D_ESCRPR" localSheetId="11" hidden="1">#REF!</definedName>
    <definedName name="_8__123Graph_DBUDG6_D_ESCRPR" hidden="1">#REF!</definedName>
    <definedName name="_8__123Graph_DCHART_1" localSheetId="9" hidden="1">#REF!</definedName>
    <definedName name="_8__123Graph_DCHART_1" localSheetId="12" hidden="1">#REF!</definedName>
    <definedName name="_8__123Graph_DCHART_1" localSheetId="6" hidden="1">#REF!</definedName>
    <definedName name="_8__123Graph_DCHART_1" localSheetId="5" hidden="1">#REF!</definedName>
    <definedName name="_8__123Graph_DCHART_1" localSheetId="7" hidden="1">#REF!</definedName>
    <definedName name="_8__123Graph_DCHART_1" localSheetId="10" hidden="1">#REF!</definedName>
    <definedName name="_8__123Graph_DCHART_1" localSheetId="8" hidden="1">#REF!</definedName>
    <definedName name="_8__123Graph_DCHART_1" localSheetId="11" hidden="1">#REF!</definedName>
    <definedName name="_8__123Graph_DCHART_1" hidden="1">#REF!</definedName>
    <definedName name="_8__123Graph_XBUDG6_D_ESCRPR" localSheetId="4" hidden="1">#REF!</definedName>
    <definedName name="_8__123Graph_XBUDG6_D_ESCRPR" localSheetId="9" hidden="1">#REF!</definedName>
    <definedName name="_8__123Graph_XBUDG6_D_ESCRPR" localSheetId="0" hidden="1">#REF!</definedName>
    <definedName name="_8__123Graph_XBUDG6_D_ESCRPR" localSheetId="12" hidden="1">#REF!</definedName>
    <definedName name="_8__123Graph_XBUDG6_D_ESCRPR" localSheetId="6" hidden="1">#REF!</definedName>
    <definedName name="_8__123Graph_XBUDG6_D_ESCRPR" localSheetId="5" hidden="1">#REF!</definedName>
    <definedName name="_8__123Graph_XBUDG6_D_ESCRPR" localSheetId="7" hidden="1">#REF!</definedName>
    <definedName name="_8__123Graph_XBUDG6_D_ESCRPR" localSheetId="10" hidden="1">#REF!</definedName>
    <definedName name="_8__123Graph_XBUDG6_D_ESCRPR" localSheetId="8" hidden="1">#REF!</definedName>
    <definedName name="_8__123Graph_XBUDG6_D_ESCRPR" localSheetId="11" hidden="1">#REF!</definedName>
    <definedName name="_8__123Graph_XBUDG6_D_ESCRPR" hidden="1">#REF!</definedName>
    <definedName name="_8__123Graph_XBUDG6_Dtons_inv" hidden="1">#REF!</definedName>
    <definedName name="_9__123Graph_ACHART_3" hidden="1">#REF!</definedName>
    <definedName name="_9__123Graph_BCHART_1" hidden="1">#REF!</definedName>
    <definedName name="_9__123Graph_CCHART_17" localSheetId="4" hidden="1">#REF!</definedName>
    <definedName name="_9__123Graph_CCHART_17" localSheetId="9" hidden="1">#REF!</definedName>
    <definedName name="_9__123Graph_CCHART_17" localSheetId="0" hidden="1">#REF!</definedName>
    <definedName name="_9__123Graph_CCHART_17" localSheetId="12" hidden="1">#REF!</definedName>
    <definedName name="_9__123Graph_CCHART_17" localSheetId="6" hidden="1">#REF!</definedName>
    <definedName name="_9__123Graph_CCHART_17" localSheetId="5" hidden="1">#REF!</definedName>
    <definedName name="_9__123Graph_CCHART_17" localSheetId="7" hidden="1">#REF!</definedName>
    <definedName name="_9__123Graph_CCHART_17" localSheetId="10" hidden="1">#REF!</definedName>
    <definedName name="_9__123Graph_CCHART_17" localSheetId="8" hidden="1">#REF!</definedName>
    <definedName name="_9__123Graph_CCHART_17" localSheetId="11" hidden="1">#REF!</definedName>
    <definedName name="_9__123Graph_CCHART_17" hidden="1">#REF!</definedName>
    <definedName name="_9__123Graph_DCHART_1" localSheetId="9" hidden="1">#REF!</definedName>
    <definedName name="_9__123Graph_DCHART_1" localSheetId="12" hidden="1">#REF!</definedName>
    <definedName name="_9__123Graph_DCHART_1" localSheetId="6" hidden="1">#REF!</definedName>
    <definedName name="_9__123Graph_DCHART_1" localSheetId="5" hidden="1">#REF!</definedName>
    <definedName name="_9__123Graph_DCHART_1" localSheetId="7" hidden="1">#REF!</definedName>
    <definedName name="_9__123Graph_DCHART_1" localSheetId="10" hidden="1">#REF!</definedName>
    <definedName name="_9__123Graph_DCHART_1" localSheetId="8" hidden="1">#REF!</definedName>
    <definedName name="_9__123Graph_DCHART_1" localSheetId="11" hidden="1">#REF!</definedName>
    <definedName name="_9__123Graph_DCHART_1" hidden="1">#REF!</definedName>
    <definedName name="_9__123Graph_DCHART_2" localSheetId="9" hidden="1">#REF!</definedName>
    <definedName name="_9__123Graph_DCHART_2" localSheetId="12" hidden="1">#REF!</definedName>
    <definedName name="_9__123Graph_DCHART_2" localSheetId="6" hidden="1">#REF!</definedName>
    <definedName name="_9__123Graph_DCHART_2" localSheetId="5" hidden="1">#REF!</definedName>
    <definedName name="_9__123Graph_DCHART_2" localSheetId="7" hidden="1">#REF!</definedName>
    <definedName name="_9__123Graph_DCHART_2" localSheetId="10" hidden="1">#REF!</definedName>
    <definedName name="_9__123Graph_DCHART_2" localSheetId="8" hidden="1">#REF!</definedName>
    <definedName name="_9__123Graph_DCHART_2" localSheetId="11" hidden="1">#REF!</definedName>
    <definedName name="_9__123Graph_DCHART_2" hidden="1">#REF!</definedName>
    <definedName name="_9__123Graph_XBUDG6_D_ESCRPR" localSheetId="4" hidden="1">#REF!</definedName>
    <definedName name="_9__123Graph_XBUDG6_D_ESCRPR" localSheetId="9" hidden="1">#REF!</definedName>
    <definedName name="_9__123Graph_XBUDG6_D_ESCRPR" localSheetId="0" hidden="1">#REF!</definedName>
    <definedName name="_9__123Graph_XBUDG6_D_ESCRPR" localSheetId="12" hidden="1">#REF!</definedName>
    <definedName name="_9__123Graph_XBUDG6_D_ESCRPR" localSheetId="6" hidden="1">#REF!</definedName>
    <definedName name="_9__123Graph_XBUDG6_D_ESCRPR" localSheetId="5" hidden="1">#REF!</definedName>
    <definedName name="_9__123Graph_XBUDG6_D_ESCRPR" localSheetId="7" hidden="1">#REF!</definedName>
    <definedName name="_9__123Graph_XBUDG6_D_ESCRPR" localSheetId="10" hidden="1">#REF!</definedName>
    <definedName name="_9__123Graph_XBUDG6_D_ESCRPR" localSheetId="8" hidden="1">#REF!</definedName>
    <definedName name="_9__123Graph_XBUDG6_D_ESCRPR" localSheetId="11" hidden="1">#REF!</definedName>
    <definedName name="_9__123Graph_XBUDG6_D_ESCRPR" hidden="1">#REF!</definedName>
    <definedName name="_9__123Graph_XBUDG6_Dtons_inv" localSheetId="4" hidden="1">#REF!</definedName>
    <definedName name="_9__123Graph_XBUDG6_Dtons_inv" localSheetId="9" hidden="1">#REF!</definedName>
    <definedName name="_9__123Graph_XBUDG6_Dtons_inv" localSheetId="0" hidden="1">#REF!</definedName>
    <definedName name="_9__123Graph_XBUDG6_Dtons_inv" localSheetId="12" hidden="1">#REF!</definedName>
    <definedName name="_9__123Graph_XBUDG6_Dtons_inv" localSheetId="6" hidden="1">#REF!</definedName>
    <definedName name="_9__123Graph_XBUDG6_Dtons_inv" localSheetId="5" hidden="1">#REF!</definedName>
    <definedName name="_9__123Graph_XBUDG6_Dtons_inv" localSheetId="7" hidden="1">#REF!</definedName>
    <definedName name="_9__123Graph_XBUDG6_Dtons_inv" localSheetId="10" hidden="1">#REF!</definedName>
    <definedName name="_9__123Graph_XBUDG6_Dtons_inv" localSheetId="8" hidden="1">#REF!</definedName>
    <definedName name="_9__123Graph_XBUDG6_Dtons_inv" localSheetId="11" hidden="1">#REF!</definedName>
    <definedName name="_9__123Graph_XBUDG6_Dtons_inv" hidden="1">#REF!</definedName>
    <definedName name="_bdm.4996288830324A2E9C0C14D0B13DFDED.edm" localSheetId="4" hidden="1">#REF!</definedName>
    <definedName name="_bdm.4996288830324A2E9C0C14D0B13DFDED.edm" localSheetId="9" hidden="1">#REF!</definedName>
    <definedName name="_bdm.4996288830324A2E9C0C14D0B13DFDED.edm" localSheetId="0" hidden="1">#REF!</definedName>
    <definedName name="_bdm.4996288830324A2E9C0C14D0B13DFDED.edm" localSheetId="12" hidden="1">#REF!</definedName>
    <definedName name="_bdm.4996288830324A2E9C0C14D0B13DFDED.edm" localSheetId="6" hidden="1">#REF!</definedName>
    <definedName name="_bdm.4996288830324A2E9C0C14D0B13DFDED.edm" localSheetId="5" hidden="1">#REF!</definedName>
    <definedName name="_bdm.4996288830324A2E9C0C14D0B13DFDED.edm" localSheetId="7" hidden="1">#REF!</definedName>
    <definedName name="_bdm.4996288830324A2E9C0C14D0B13DFDED.edm" localSheetId="10" hidden="1">#REF!</definedName>
    <definedName name="_bdm.4996288830324A2E9C0C14D0B13DFDED.edm" localSheetId="8" hidden="1">#REF!</definedName>
    <definedName name="_bdm.4996288830324A2E9C0C14D0B13DFDED.edm" localSheetId="11" hidden="1">#REF!</definedName>
    <definedName name="_bdm.4996288830324A2E9C0C14D0B13DFDED.edm" hidden="1">#REF!</definedName>
    <definedName name="_bdm.5FEA241AF452408FA6272F43995710CF.edm" localSheetId="4" hidden="1">#REF!</definedName>
    <definedName name="_bdm.5FEA241AF452408FA6272F43995710CF.edm" localSheetId="0" hidden="1">#REF!</definedName>
    <definedName name="_bdm.5FEA241AF452408FA6272F43995710CF.edm" hidden="1">#REF!</definedName>
    <definedName name="_bdm.8FBDAE30198A48AAB0506CDA364ED033.edm" localSheetId="4" hidden="1">#REF!</definedName>
    <definedName name="_bdm.8FBDAE30198A48AAB0506CDA364ED033.edm" localSheetId="0" hidden="1">#REF!</definedName>
    <definedName name="_bdm.8FBDAE30198A48AAB0506CDA364ED033.edm" hidden="1">#REF!</definedName>
    <definedName name="_bdm.ACB4AACE936A4187B162314E3CE43694.edm" localSheetId="4" hidden="1">#REF!</definedName>
    <definedName name="_bdm.ACB4AACE936A4187B162314E3CE43694.edm" localSheetId="0" hidden="1">#REF!</definedName>
    <definedName name="_bdm.ACB4AACE936A4187B162314E3CE43694.edm" hidden="1">#REF!</definedName>
    <definedName name="_bdm.BD1318922AA44505A9A68DFCE24A436B.edm" localSheetId="4" hidden="1">#REF!</definedName>
    <definedName name="_bdm.BD1318922AA44505A9A68DFCE24A436B.edm" localSheetId="0" hidden="1">#REF!</definedName>
    <definedName name="_bdm.BD1318922AA44505A9A68DFCE24A436B.edm" hidden="1">#REF!</definedName>
    <definedName name="_bdm.C698AE0AA4CB482EA8BF369466794727.edm" localSheetId="4" hidden="1">#REF!</definedName>
    <definedName name="_bdm.C698AE0AA4CB482EA8BF369466794727.edm" localSheetId="0" hidden="1">#REF!</definedName>
    <definedName name="_bdm.C698AE0AA4CB482EA8BF369466794727.edm" hidden="1">#REF!</definedName>
    <definedName name="_bdm.FA38BC8B3FC048AEBF6A70EAFF9FCD67.edm" localSheetId="4" hidden="1">#REF!</definedName>
    <definedName name="_bdm.FA38BC8B3FC048AEBF6A70EAFF9FCD67.edm" localSheetId="0" hidden="1">#REF!</definedName>
    <definedName name="_bdm.FA38BC8B3FC048AEBF6A70EAFF9FCD67.edm" hidden="1">#REF!</definedName>
    <definedName name="_Fill" localSheetId="4" hidden="1">#REF!</definedName>
    <definedName name="_Fill" localSheetId="0" hidden="1">#REF!</definedName>
    <definedName name="_Fill" hidden="1">#REF!</definedName>
    <definedName name="_xlnm._FilterDatabase" localSheetId="7" hidden="1">'GL Balances'!$A$1:$C$15</definedName>
    <definedName name="_Key1" localSheetId="4" hidden="1">#REF!</definedName>
    <definedName name="_Key1" localSheetId="9" hidden="1">#REF!</definedName>
    <definedName name="_Key1" localSheetId="0" hidden="1">#REF!</definedName>
    <definedName name="_Key1" localSheetId="12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hidden="1">#REF!</definedName>
    <definedName name="_Key2" localSheetId="4" hidden="1">#REF!</definedName>
    <definedName name="_Key2" localSheetId="9" hidden="1">#REF!</definedName>
    <definedName name="_Key2" localSheetId="0" hidden="1">#REF!</definedName>
    <definedName name="_Key2" localSheetId="12" hidden="1">#REF!</definedName>
    <definedName name="_Key2" localSheetId="6" hidden="1">#REF!</definedName>
    <definedName name="_Key2" localSheetId="5" hidden="1">#REF!</definedName>
    <definedName name="_Key2" localSheetId="7" hidden="1">#REF!</definedName>
    <definedName name="_Key2" localSheetId="10" hidden="1">#REF!</definedName>
    <definedName name="_Key2" localSheetId="8" hidden="1">#REF!</definedName>
    <definedName name="_Key2" localSheetId="11" hidden="1">#REF!</definedName>
    <definedName name="_Key2" hidden="1">#REF!</definedName>
    <definedName name="_Order1">255</definedName>
    <definedName name="_Order2">255</definedName>
    <definedName name="_Parse_In" localSheetId="4" hidden="1">#REF!</definedName>
    <definedName name="_Parse_In" localSheetId="9" hidden="1">#REF!</definedName>
    <definedName name="_Parse_In" localSheetId="0" hidden="1">#REF!</definedName>
    <definedName name="_Parse_In" localSheetId="12" hidden="1">#REF!</definedName>
    <definedName name="_Parse_In" localSheetId="6" hidden="1">#REF!</definedName>
    <definedName name="_Parse_In" localSheetId="5" hidden="1">#REF!</definedName>
    <definedName name="_Parse_In" localSheetId="7" hidden="1">#REF!</definedName>
    <definedName name="_Parse_In" localSheetId="10" hidden="1">#REF!</definedName>
    <definedName name="_Parse_In" localSheetId="8" hidden="1">#REF!</definedName>
    <definedName name="_Parse_In" localSheetId="11" hidden="1">#REF!</definedName>
    <definedName name="_Parse_In" hidden="1">#REF!</definedName>
    <definedName name="_Parse_Out" localSheetId="4" hidden="1">#REF!</definedName>
    <definedName name="_Parse_Out" localSheetId="9" hidden="1">#REF!</definedName>
    <definedName name="_Parse_Out" localSheetId="0" hidden="1">#REF!</definedName>
    <definedName name="_Parse_Out" localSheetId="12" hidden="1">#REF!</definedName>
    <definedName name="_Parse_Out" localSheetId="6" hidden="1">#REF!</definedName>
    <definedName name="_Parse_Out" localSheetId="5" hidden="1">#REF!</definedName>
    <definedName name="_Parse_Out" localSheetId="7" hidden="1">#REF!</definedName>
    <definedName name="_Parse_Out" localSheetId="10" hidden="1">#REF!</definedName>
    <definedName name="_Parse_Out" localSheetId="8" hidden="1">#REF!</definedName>
    <definedName name="_Parse_Out" localSheetId="11" hidden="1">#REF!</definedName>
    <definedName name="_Parse_Out" hidden="1">#REF!</definedName>
    <definedName name="_Sort" localSheetId="4" hidden="1">#REF!</definedName>
    <definedName name="_Sort" localSheetId="9" hidden="1">#REF!</definedName>
    <definedName name="_Sort" localSheetId="0" hidden="1">#REF!</definedName>
    <definedName name="_Sort" localSheetId="12" hidden="1">#REF!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hidden="1">#REF!</definedName>
    <definedName name="_www1" localSheetId="4" hidden="1">{#N/A,#N/A,FALSE,"schA"}</definedName>
    <definedName name="_www1" localSheetId="9" hidden="1">{#N/A,#N/A,FALSE,"schA"}</definedName>
    <definedName name="_www1" localSheetId="0" hidden="1">{#N/A,#N/A,FALSE,"schA"}</definedName>
    <definedName name="_www1" localSheetId="12" hidden="1">{#N/A,#N/A,FALSE,"schA"}</definedName>
    <definedName name="_www1" localSheetId="6" hidden="1">{#N/A,#N/A,FALSE,"schA"}</definedName>
    <definedName name="_www1" localSheetId="5" hidden="1">{#N/A,#N/A,FALSE,"schA"}</definedName>
    <definedName name="_www1" localSheetId="7" hidden="1">{#N/A,#N/A,FALSE,"schA"}</definedName>
    <definedName name="_www1" localSheetId="10" hidden="1">{#N/A,#N/A,FALSE,"schA"}</definedName>
    <definedName name="_www1" localSheetId="8" hidden="1">{#N/A,#N/A,FALSE,"schA"}</definedName>
    <definedName name="_www1" localSheetId="11" hidden="1">{#N/A,#N/A,FALSE,"schA"}</definedName>
    <definedName name="_www1" hidden="1">{#N/A,#N/A,FALSE,"schA"}</definedName>
    <definedName name="aaa" localSheetId="4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9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1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6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5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1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8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localSheetId="1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ccessDatabase">"I:\COMTREL\FINICLE\TradeSummary.mdb"</definedName>
    <definedName name="agrewgrewtrew" localSheetId="4" hidden="1">#REF!</definedName>
    <definedName name="agrewgrewtrew" localSheetId="9" hidden="1">#REF!</definedName>
    <definedName name="agrewgrewtrew" localSheetId="0" hidden="1">#REF!</definedName>
    <definedName name="agrewgrewtrew" localSheetId="12" hidden="1">#REF!</definedName>
    <definedName name="agrewgrewtrew" localSheetId="6" hidden="1">#REF!</definedName>
    <definedName name="agrewgrewtrew" localSheetId="5" hidden="1">#REF!</definedName>
    <definedName name="agrewgrewtrew" localSheetId="7" hidden="1">#REF!</definedName>
    <definedName name="agrewgrewtrew" localSheetId="10" hidden="1">#REF!</definedName>
    <definedName name="agrewgrewtrew" localSheetId="8" hidden="1">#REF!</definedName>
    <definedName name="agrewgrewtrew" localSheetId="11" hidden="1">#REF!</definedName>
    <definedName name="agrewgrewtrew" hidden="1">#REF!</definedName>
    <definedName name="anscount">1</definedName>
    <definedName name="AS2DocOpenMode">"AS2DocumentEdit"</definedName>
    <definedName name="AsSoldExcRev" localSheetId="4" hidden="1">{#N/A,#N/A,FALSE,"Sum6 (1)"}</definedName>
    <definedName name="AsSoldExcRev" localSheetId="9" hidden="1">{#N/A,#N/A,FALSE,"Sum6 (1)"}</definedName>
    <definedName name="AsSoldExcRev" localSheetId="0" hidden="1">{#N/A,#N/A,FALSE,"Sum6 (1)"}</definedName>
    <definedName name="AsSoldExcRev" localSheetId="12" hidden="1">{#N/A,#N/A,FALSE,"Sum6 (1)"}</definedName>
    <definedName name="AsSoldExcRev" localSheetId="6" hidden="1">{#N/A,#N/A,FALSE,"Sum6 (1)"}</definedName>
    <definedName name="AsSoldExcRev" localSheetId="5" hidden="1">{#N/A,#N/A,FALSE,"Sum6 (1)"}</definedName>
    <definedName name="AsSoldExcRev" localSheetId="7" hidden="1">{#N/A,#N/A,FALSE,"Sum6 (1)"}</definedName>
    <definedName name="AsSoldExcRev" localSheetId="10" hidden="1">{#N/A,#N/A,FALSE,"Sum6 (1)"}</definedName>
    <definedName name="AsSoldExcRev" localSheetId="8" hidden="1">{#N/A,#N/A,FALSE,"Sum6 (1)"}</definedName>
    <definedName name="AsSoldExcRev" localSheetId="11" hidden="1">{#N/A,#N/A,FALSE,"Sum6 (1)"}</definedName>
    <definedName name="AsSoldExcRev" hidden="1">{#N/A,#N/A,FALSE,"Sum6 (1)"}</definedName>
    <definedName name="BL" localSheetId="4" hidden="1">{#N/A,#N/A,FALSE,"Cover Sheet";"Use of Equipment",#N/A,FALSE,"Area C";"Equipment Hours",#N/A,FALSE,"All";"Summary",#N/A,FALSE,"All"}</definedName>
    <definedName name="BL" localSheetId="9" hidden="1">{#N/A,#N/A,FALSE,"Cover Sheet";"Use of Equipment",#N/A,FALSE,"Area C";"Equipment Hours",#N/A,FALSE,"All";"Summary",#N/A,FALSE,"All"}</definedName>
    <definedName name="BL" localSheetId="0" hidden="1">{#N/A,#N/A,FALSE,"Cover Sheet";"Use of Equipment",#N/A,FALSE,"Area C";"Equipment Hours",#N/A,FALSE,"All";"Summary",#N/A,FALSE,"All"}</definedName>
    <definedName name="BL" localSheetId="12" hidden="1">{#N/A,#N/A,FALSE,"Cover Sheet";"Use of Equipment",#N/A,FALSE,"Area C";"Equipment Hours",#N/A,FALSE,"All";"Summary",#N/A,FALSE,"All"}</definedName>
    <definedName name="BL" localSheetId="6" hidden="1">{#N/A,#N/A,FALSE,"Cover Sheet";"Use of Equipment",#N/A,FALSE,"Area C";"Equipment Hours",#N/A,FALSE,"All";"Summary",#N/A,FALSE,"All"}</definedName>
    <definedName name="BL" localSheetId="5" hidden="1">{#N/A,#N/A,FALSE,"Cover Sheet";"Use of Equipment",#N/A,FALSE,"Area C";"Equipment Hours",#N/A,FALSE,"All";"Summary",#N/A,FALSE,"All"}</definedName>
    <definedName name="BL" localSheetId="7" hidden="1">{#N/A,#N/A,FALSE,"Cover Sheet";"Use of Equipment",#N/A,FALSE,"Area C";"Equipment Hours",#N/A,FALSE,"All";"Summary",#N/A,FALSE,"All"}</definedName>
    <definedName name="BL" localSheetId="10" hidden="1">{#N/A,#N/A,FALSE,"Cover Sheet";"Use of Equipment",#N/A,FALSE,"Area C";"Equipment Hours",#N/A,FALSE,"All";"Summary",#N/A,FALSE,"All"}</definedName>
    <definedName name="BL" localSheetId="8" hidden="1">{#N/A,#N/A,FALSE,"Cover Sheet";"Use of Equipment",#N/A,FALSE,"Area C";"Equipment Hours",#N/A,FALSE,"All";"Summary",#N/A,FALSE,"All"}</definedName>
    <definedName name="BL" localSheetId="11" hidden="1">{#N/A,#N/A,FALSE,"Cover Sheet";"Use of Equipment",#N/A,FALSE,"Area C";"Equipment Hours",#N/A,FALSE,"All";"Summary",#N/A,FALSE,"All"}</definedName>
    <definedName name="BL" hidden="1">{#N/A,#N/A,FALSE,"Cover Sheet";"Use of Equipment",#N/A,FALSE,"Area C";"Equipment Hours",#N/A,FALSE,"All";"Summary",#N/A,FALSE,"All"}</definedName>
    <definedName name="BLA" localSheetId="4" hidden="1">#REF!</definedName>
    <definedName name="BLA" localSheetId="9" hidden="1">#REF!</definedName>
    <definedName name="BLA" localSheetId="0" hidden="1">#REF!</definedName>
    <definedName name="BLA" localSheetId="12" hidden="1">#REF!</definedName>
    <definedName name="BLA" localSheetId="6" hidden="1">#REF!</definedName>
    <definedName name="BLA" localSheetId="5" hidden="1">#REF!</definedName>
    <definedName name="BLA" localSheetId="7" hidden="1">#REF!</definedName>
    <definedName name="BLA" localSheetId="10" hidden="1">#REF!</definedName>
    <definedName name="BLA" localSheetId="8" hidden="1">#REF!</definedName>
    <definedName name="BLA" localSheetId="11" hidden="1">#REF!</definedName>
    <definedName name="BLA" hidden="1">#REF!</definedName>
    <definedName name="blet" localSheetId="4" hidden="1">{#N/A,#N/A,FALSE,"Cover Sheet";"Use of Equipment",#N/A,FALSE,"Area C";"Equipment Hours",#N/A,FALSE,"All";"Summary",#N/A,FALSE,"All"}</definedName>
    <definedName name="blet" localSheetId="9" hidden="1">{#N/A,#N/A,FALSE,"Cover Sheet";"Use of Equipment",#N/A,FALSE,"Area C";"Equipment Hours",#N/A,FALSE,"All";"Summary",#N/A,FALSE,"All"}</definedName>
    <definedName name="blet" localSheetId="0" hidden="1">{#N/A,#N/A,FALSE,"Cover Sheet";"Use of Equipment",#N/A,FALSE,"Area C";"Equipment Hours",#N/A,FALSE,"All";"Summary",#N/A,FALSE,"All"}</definedName>
    <definedName name="blet" localSheetId="12" hidden="1">{#N/A,#N/A,FALSE,"Cover Sheet";"Use of Equipment",#N/A,FALSE,"Area C";"Equipment Hours",#N/A,FALSE,"All";"Summary",#N/A,FALSE,"All"}</definedName>
    <definedName name="blet" localSheetId="6" hidden="1">{#N/A,#N/A,FALSE,"Cover Sheet";"Use of Equipment",#N/A,FALSE,"Area C";"Equipment Hours",#N/A,FALSE,"All";"Summary",#N/A,FALSE,"All"}</definedName>
    <definedName name="blet" localSheetId="5" hidden="1">{#N/A,#N/A,FALSE,"Cover Sheet";"Use of Equipment",#N/A,FALSE,"Area C";"Equipment Hours",#N/A,FALSE,"All";"Summary",#N/A,FALSE,"All"}</definedName>
    <definedName name="blet" localSheetId="7" hidden="1">{#N/A,#N/A,FALSE,"Cover Sheet";"Use of Equipment",#N/A,FALSE,"Area C";"Equipment Hours",#N/A,FALSE,"All";"Summary",#N/A,FALSE,"All"}</definedName>
    <definedName name="blet" localSheetId="10" hidden="1">{#N/A,#N/A,FALSE,"Cover Sheet";"Use of Equipment",#N/A,FALSE,"Area C";"Equipment Hours",#N/A,FALSE,"All";"Summary",#N/A,FALSE,"All"}</definedName>
    <definedName name="blet" localSheetId="8" hidden="1">{#N/A,#N/A,FALSE,"Cover Sheet";"Use of Equipment",#N/A,FALSE,"Area C";"Equipment Hours",#N/A,FALSE,"All";"Summary",#N/A,FALSE,"All"}</definedName>
    <definedName name="blet" localSheetId="11" hidden="1">{#N/A,#N/A,FALSE,"Cover Sheet";"Use of Equipment",#N/A,FALSE,"Area C";"Equipment Hours",#N/A,FALSE,"All";"Summary",#N/A,FALSE,"All"}</definedName>
    <definedName name="blet" hidden="1">{#N/A,#N/A,FALSE,"Cover Sheet";"Use of Equipment",#N/A,FALSE,"Area C";"Equipment Hours",#N/A,FALSE,"All";"Summary",#N/A,FALSE,"All"}</definedName>
    <definedName name="bleth" localSheetId="4" hidden="1">{#N/A,#N/A,FALSE,"Cover Sheet";"Use of Equipment",#N/A,FALSE,"Area C";"Equipment Hours",#N/A,FALSE,"All";"Summary",#N/A,FALSE,"All"}</definedName>
    <definedName name="bleth" localSheetId="9" hidden="1">{#N/A,#N/A,FALSE,"Cover Sheet";"Use of Equipment",#N/A,FALSE,"Area C";"Equipment Hours",#N/A,FALSE,"All";"Summary",#N/A,FALSE,"All"}</definedName>
    <definedName name="bleth" localSheetId="0" hidden="1">{#N/A,#N/A,FALSE,"Cover Sheet";"Use of Equipment",#N/A,FALSE,"Area C";"Equipment Hours",#N/A,FALSE,"All";"Summary",#N/A,FALSE,"All"}</definedName>
    <definedName name="bleth" localSheetId="12" hidden="1">{#N/A,#N/A,FALSE,"Cover Sheet";"Use of Equipment",#N/A,FALSE,"Area C";"Equipment Hours",#N/A,FALSE,"All";"Summary",#N/A,FALSE,"All"}</definedName>
    <definedName name="bleth" localSheetId="6" hidden="1">{#N/A,#N/A,FALSE,"Cover Sheet";"Use of Equipment",#N/A,FALSE,"Area C";"Equipment Hours",#N/A,FALSE,"All";"Summary",#N/A,FALSE,"All"}</definedName>
    <definedName name="bleth" localSheetId="5" hidden="1">{#N/A,#N/A,FALSE,"Cover Sheet";"Use of Equipment",#N/A,FALSE,"Area C";"Equipment Hours",#N/A,FALSE,"All";"Summary",#N/A,FALSE,"All"}</definedName>
    <definedName name="bleth" localSheetId="7" hidden="1">{#N/A,#N/A,FALSE,"Cover Sheet";"Use of Equipment",#N/A,FALSE,"Area C";"Equipment Hours",#N/A,FALSE,"All";"Summary",#N/A,FALSE,"All"}</definedName>
    <definedName name="bleth" localSheetId="10" hidden="1">{#N/A,#N/A,FALSE,"Cover Sheet";"Use of Equipment",#N/A,FALSE,"Area C";"Equipment Hours",#N/A,FALSE,"All";"Summary",#N/A,FALSE,"All"}</definedName>
    <definedName name="bleth" localSheetId="8" hidden="1">{#N/A,#N/A,FALSE,"Cover Sheet";"Use of Equipment",#N/A,FALSE,"Area C";"Equipment Hours",#N/A,FALSE,"All";"Summary",#N/A,FALSE,"All"}</definedName>
    <definedName name="bleth" localSheetId="11" hidden="1">{#N/A,#N/A,FALSE,"Cover Sheet";"Use of Equipment",#N/A,FALSE,"Area C";"Equipment Hours",#N/A,FALSE,"All";"Summary",#N/A,FALSE,"All"}</definedName>
    <definedName name="bleth" hidden="1">{#N/A,#N/A,FALSE,"Cover Sheet";"Use of Equipment",#N/A,FALSE,"Area C";"Equipment Hours",#N/A,FALSE,"All";"Summary",#N/A,FALSE,"All"}</definedName>
    <definedName name="CAL">#REF!</definedName>
    <definedName name="CBSpin">#REF!</definedName>
    <definedName name="CBWorkbookPriority">-1894858854</definedName>
    <definedName name="CCC" localSheetId="4" hidden="1">{#N/A,#N/A,FALSE,"Sum6 (1)"}</definedName>
    <definedName name="CCC" localSheetId="9" hidden="1">{#N/A,#N/A,FALSE,"Sum6 (1)"}</definedName>
    <definedName name="CCC" localSheetId="0" hidden="1">{#N/A,#N/A,FALSE,"Sum6 (1)"}</definedName>
    <definedName name="CCC" localSheetId="12" hidden="1">{#N/A,#N/A,FALSE,"Sum6 (1)"}</definedName>
    <definedName name="CCC" localSheetId="6" hidden="1">{#N/A,#N/A,FALSE,"Sum6 (1)"}</definedName>
    <definedName name="CCC" localSheetId="5" hidden="1">{#N/A,#N/A,FALSE,"Sum6 (1)"}</definedName>
    <definedName name="CCC" localSheetId="7" hidden="1">{#N/A,#N/A,FALSE,"Sum6 (1)"}</definedName>
    <definedName name="CCC" localSheetId="10" hidden="1">{#N/A,#N/A,FALSE,"Sum6 (1)"}</definedName>
    <definedName name="CCC" localSheetId="8" hidden="1">{#N/A,#N/A,FALSE,"Sum6 (1)"}</definedName>
    <definedName name="CCC" localSheetId="11" hidden="1">{#N/A,#N/A,FALSE,"Sum6 (1)"}</definedName>
    <definedName name="CCC" hidden="1">{#N/A,#N/A,FALSE,"Sum6 (1)"}</definedName>
    <definedName name="CCR_CAPEX">#REF!</definedName>
    <definedName name="CIQWBGuid">"533dd5ee-2992-4878-a6fe-10c93711618f"</definedName>
    <definedName name="CoalStrategyStress">#REF!</definedName>
    <definedName name="Company">#REF!</definedName>
    <definedName name="CONSOL">#REF!</definedName>
    <definedName name="DELETE01" localSheetId="4" hidden="1">{#N/A,#N/A,FALSE,"Coversheet";#N/A,#N/A,FALSE,"QA"}</definedName>
    <definedName name="DELETE01" localSheetId="9" hidden="1">{#N/A,#N/A,FALSE,"Coversheet";#N/A,#N/A,FALSE,"QA"}</definedName>
    <definedName name="DELETE01" localSheetId="0" hidden="1">{#N/A,#N/A,FALSE,"Coversheet";#N/A,#N/A,FALSE,"QA"}</definedName>
    <definedName name="DELETE01" localSheetId="12" hidden="1">{#N/A,#N/A,FALSE,"Coversheet";#N/A,#N/A,FALSE,"QA"}</definedName>
    <definedName name="DELETE01" localSheetId="6" hidden="1">{#N/A,#N/A,FALSE,"Coversheet";#N/A,#N/A,FALSE,"QA"}</definedName>
    <definedName name="DELETE01" localSheetId="5" hidden="1">{#N/A,#N/A,FALSE,"Coversheet";#N/A,#N/A,FALSE,"QA"}</definedName>
    <definedName name="DELETE01" localSheetId="7" hidden="1">{#N/A,#N/A,FALSE,"Coversheet";#N/A,#N/A,FALSE,"QA"}</definedName>
    <definedName name="DELETE01" localSheetId="10" hidden="1">{#N/A,#N/A,FALSE,"Coversheet";#N/A,#N/A,FALSE,"QA"}</definedName>
    <definedName name="DELETE01" localSheetId="8" hidden="1">{#N/A,#N/A,FALSE,"Coversheet";#N/A,#N/A,FALSE,"QA"}</definedName>
    <definedName name="DELETE01" localSheetId="11" hidden="1">{#N/A,#N/A,FALSE,"Coversheet";#N/A,#N/A,FALSE,"QA"}</definedName>
    <definedName name="DELETE01" hidden="1">{#N/A,#N/A,FALSE,"Coversheet";#N/A,#N/A,FALSE,"QA"}</definedName>
    <definedName name="DELETE02" localSheetId="4" hidden="1">{#N/A,#N/A,FALSE,"Schedule F";#N/A,#N/A,FALSE,"Schedule G"}</definedName>
    <definedName name="DELETE02" localSheetId="9" hidden="1">{#N/A,#N/A,FALSE,"Schedule F";#N/A,#N/A,FALSE,"Schedule G"}</definedName>
    <definedName name="DELETE02" localSheetId="0" hidden="1">{#N/A,#N/A,FALSE,"Schedule F";#N/A,#N/A,FALSE,"Schedule G"}</definedName>
    <definedName name="DELETE02" localSheetId="12" hidden="1">{#N/A,#N/A,FALSE,"Schedule F";#N/A,#N/A,FALSE,"Schedule G"}</definedName>
    <definedName name="DELETE02" localSheetId="6" hidden="1">{#N/A,#N/A,FALSE,"Schedule F";#N/A,#N/A,FALSE,"Schedule G"}</definedName>
    <definedName name="DELETE02" localSheetId="5" hidden="1">{#N/A,#N/A,FALSE,"Schedule F";#N/A,#N/A,FALSE,"Schedule G"}</definedName>
    <definedName name="DELETE02" localSheetId="7" hidden="1">{#N/A,#N/A,FALSE,"Schedule F";#N/A,#N/A,FALSE,"Schedule G"}</definedName>
    <definedName name="DELETE02" localSheetId="10" hidden="1">{#N/A,#N/A,FALSE,"Schedule F";#N/A,#N/A,FALSE,"Schedule G"}</definedName>
    <definedName name="DELETE02" localSheetId="8" hidden="1">{#N/A,#N/A,FALSE,"Schedule F";#N/A,#N/A,FALSE,"Schedule G"}</definedName>
    <definedName name="DELETE02" localSheetId="11" hidden="1">{#N/A,#N/A,FALSE,"Schedule F";#N/A,#N/A,FALSE,"Schedule G"}</definedName>
    <definedName name="DELETE02" hidden="1">{#N/A,#N/A,FALSE,"Schedule F";#N/A,#N/A,FALSE,"Schedule G"}</definedName>
    <definedName name="Delete06" localSheetId="4" hidden="1">{#N/A,#N/A,FALSE,"Coversheet";#N/A,#N/A,FALSE,"QA"}</definedName>
    <definedName name="Delete06" localSheetId="9" hidden="1">{#N/A,#N/A,FALSE,"Coversheet";#N/A,#N/A,FALSE,"QA"}</definedName>
    <definedName name="Delete06" localSheetId="0" hidden="1">{#N/A,#N/A,FALSE,"Coversheet";#N/A,#N/A,FALSE,"QA"}</definedName>
    <definedName name="Delete06" localSheetId="12" hidden="1">{#N/A,#N/A,FALSE,"Coversheet";#N/A,#N/A,FALSE,"QA"}</definedName>
    <definedName name="Delete06" localSheetId="6" hidden="1">{#N/A,#N/A,FALSE,"Coversheet";#N/A,#N/A,FALSE,"QA"}</definedName>
    <definedName name="Delete06" localSheetId="5" hidden="1">{#N/A,#N/A,FALSE,"Coversheet";#N/A,#N/A,FALSE,"QA"}</definedName>
    <definedName name="Delete06" localSheetId="7" hidden="1">{#N/A,#N/A,FALSE,"Coversheet";#N/A,#N/A,FALSE,"QA"}</definedName>
    <definedName name="Delete06" localSheetId="10" hidden="1">{#N/A,#N/A,FALSE,"Coversheet";#N/A,#N/A,FALSE,"QA"}</definedName>
    <definedName name="Delete06" localSheetId="8" hidden="1">{#N/A,#N/A,FALSE,"Coversheet";#N/A,#N/A,FALSE,"QA"}</definedName>
    <definedName name="Delete06" localSheetId="11" hidden="1">{#N/A,#N/A,FALSE,"Coversheet";#N/A,#N/A,FALSE,"QA"}</definedName>
    <definedName name="Delete06" hidden="1">{#N/A,#N/A,FALSE,"Coversheet";#N/A,#N/A,FALSE,"QA"}</definedName>
    <definedName name="Delete1" localSheetId="4" hidden="1">{#N/A,#N/A,FALSE,"Coversheet";#N/A,#N/A,FALSE,"QA"}</definedName>
    <definedName name="Delete1" localSheetId="9" hidden="1">{#N/A,#N/A,FALSE,"Coversheet";#N/A,#N/A,FALSE,"QA"}</definedName>
    <definedName name="Delete1" localSheetId="0" hidden="1">{#N/A,#N/A,FALSE,"Coversheet";#N/A,#N/A,FALSE,"QA"}</definedName>
    <definedName name="Delete1" localSheetId="12" hidden="1">{#N/A,#N/A,FALSE,"Coversheet";#N/A,#N/A,FALSE,"QA"}</definedName>
    <definedName name="Delete1" localSheetId="6" hidden="1">{#N/A,#N/A,FALSE,"Coversheet";#N/A,#N/A,FALSE,"QA"}</definedName>
    <definedName name="Delete1" localSheetId="5" hidden="1">{#N/A,#N/A,FALSE,"Coversheet";#N/A,#N/A,FALSE,"QA"}</definedName>
    <definedName name="Delete1" localSheetId="7" hidden="1">{#N/A,#N/A,FALSE,"Coversheet";#N/A,#N/A,FALSE,"QA"}</definedName>
    <definedName name="Delete1" localSheetId="10" hidden="1">{#N/A,#N/A,FALSE,"Coversheet";#N/A,#N/A,FALSE,"QA"}</definedName>
    <definedName name="Delete1" localSheetId="8" hidden="1">{#N/A,#N/A,FALSE,"Coversheet";#N/A,#N/A,FALSE,"QA"}</definedName>
    <definedName name="Delete1" localSheetId="11" hidden="1">{#N/A,#N/A,FALSE,"Coversheet";#N/A,#N/A,FALSE,"QA"}</definedName>
    <definedName name="Delete1" hidden="1">{#N/A,#N/A,FALSE,"Coversheet";#N/A,#N/A,FALSE,"QA"}</definedName>
    <definedName name="Delete21" localSheetId="4" hidden="1">{#N/A,#N/A,FALSE,"Coversheet";#N/A,#N/A,FALSE,"QA"}</definedName>
    <definedName name="Delete21" localSheetId="9" hidden="1">{#N/A,#N/A,FALSE,"Coversheet";#N/A,#N/A,FALSE,"QA"}</definedName>
    <definedName name="Delete21" localSheetId="0" hidden="1">{#N/A,#N/A,FALSE,"Coversheet";#N/A,#N/A,FALSE,"QA"}</definedName>
    <definedName name="Delete21" localSheetId="12" hidden="1">{#N/A,#N/A,FALSE,"Coversheet";#N/A,#N/A,FALSE,"QA"}</definedName>
    <definedName name="Delete21" localSheetId="6" hidden="1">{#N/A,#N/A,FALSE,"Coversheet";#N/A,#N/A,FALSE,"QA"}</definedName>
    <definedName name="Delete21" localSheetId="5" hidden="1">{#N/A,#N/A,FALSE,"Coversheet";#N/A,#N/A,FALSE,"QA"}</definedName>
    <definedName name="Delete21" localSheetId="7" hidden="1">{#N/A,#N/A,FALSE,"Coversheet";#N/A,#N/A,FALSE,"QA"}</definedName>
    <definedName name="Delete21" localSheetId="10" hidden="1">{#N/A,#N/A,FALSE,"Coversheet";#N/A,#N/A,FALSE,"QA"}</definedName>
    <definedName name="Delete21" localSheetId="8" hidden="1">{#N/A,#N/A,FALSE,"Coversheet";#N/A,#N/A,FALSE,"QA"}</definedName>
    <definedName name="Delete21" localSheetId="11" hidden="1">{#N/A,#N/A,FALSE,"Coversheet";#N/A,#N/A,FALSE,"QA"}</definedName>
    <definedName name="Delete21" hidden="1">{#N/A,#N/A,FALSE,"Coversheet";#N/A,#N/A,FALSE,"QA"}</definedName>
    <definedName name="DELTA" localSheetId="4" hidden="1">{#N/A,#N/A,FALSE,"Sum6 (1)"}</definedName>
    <definedName name="DELTA" localSheetId="9" hidden="1">{#N/A,#N/A,FALSE,"Sum6 (1)"}</definedName>
    <definedName name="DELTA" localSheetId="0" hidden="1">{#N/A,#N/A,FALSE,"Sum6 (1)"}</definedName>
    <definedName name="DELTA" localSheetId="12" hidden="1">{#N/A,#N/A,FALSE,"Sum6 (1)"}</definedName>
    <definedName name="DELTA" localSheetId="6" hidden="1">{#N/A,#N/A,FALSE,"Sum6 (1)"}</definedName>
    <definedName name="DELTA" localSheetId="5" hidden="1">{#N/A,#N/A,FALSE,"Sum6 (1)"}</definedName>
    <definedName name="DELTA" localSheetId="7" hidden="1">{#N/A,#N/A,FALSE,"Sum6 (1)"}</definedName>
    <definedName name="DELTA" localSheetId="10" hidden="1">{#N/A,#N/A,FALSE,"Sum6 (1)"}</definedName>
    <definedName name="DELTA" localSheetId="8" hidden="1">{#N/A,#N/A,FALSE,"Sum6 (1)"}</definedName>
    <definedName name="DELTA" localSheetId="11" hidden="1">{#N/A,#N/A,FALSE,"Sum6 (1)"}</definedName>
    <definedName name="DELTA" hidden="1">{#N/A,#N/A,FALSE,"Sum6 (1)"}</definedName>
    <definedName name="dfdddd" localSheetId="4" hidden="1">{#N/A,#N/A,FALSE,"schA"}</definedName>
    <definedName name="dfdddd" localSheetId="9" hidden="1">{#N/A,#N/A,FALSE,"schA"}</definedName>
    <definedName name="dfdddd" localSheetId="0" hidden="1">{#N/A,#N/A,FALSE,"schA"}</definedName>
    <definedName name="dfdddd" localSheetId="12" hidden="1">{#N/A,#N/A,FALSE,"schA"}</definedName>
    <definedName name="dfdddd" localSheetId="6" hidden="1">{#N/A,#N/A,FALSE,"schA"}</definedName>
    <definedName name="dfdddd" localSheetId="5" hidden="1">{#N/A,#N/A,FALSE,"schA"}</definedName>
    <definedName name="dfdddd" localSheetId="7" hidden="1">{#N/A,#N/A,FALSE,"schA"}</definedName>
    <definedName name="dfdddd" localSheetId="10" hidden="1">{#N/A,#N/A,FALSE,"schA"}</definedName>
    <definedName name="dfdddd" localSheetId="8" hidden="1">{#N/A,#N/A,FALSE,"schA"}</definedName>
    <definedName name="dfdddd" localSheetId="11" hidden="1">{#N/A,#N/A,FALSE,"schA"}</definedName>
    <definedName name="dfdddd" hidden="1">{#N/A,#N/A,FALSE,"schA"}</definedName>
    <definedName name="DFIT" localSheetId="4" hidden="1">{#N/A,#N/A,FALSE,"Coversheet";#N/A,#N/A,FALSE,"QA"}</definedName>
    <definedName name="DFIT" localSheetId="9" hidden="1">{#N/A,#N/A,FALSE,"Coversheet";#N/A,#N/A,FALSE,"QA"}</definedName>
    <definedName name="DFIT" localSheetId="0" hidden="1">{#N/A,#N/A,FALSE,"Coversheet";#N/A,#N/A,FALSE,"QA"}</definedName>
    <definedName name="DFIT" localSheetId="12" hidden="1">{#N/A,#N/A,FALSE,"Coversheet";#N/A,#N/A,FALSE,"QA"}</definedName>
    <definedName name="DFIT" localSheetId="6" hidden="1">{#N/A,#N/A,FALSE,"Coversheet";#N/A,#N/A,FALSE,"QA"}</definedName>
    <definedName name="DFIT" localSheetId="5" hidden="1">{#N/A,#N/A,FALSE,"Coversheet";#N/A,#N/A,FALSE,"QA"}</definedName>
    <definedName name="DFIT" localSheetId="7" hidden="1">{#N/A,#N/A,FALSE,"Coversheet";#N/A,#N/A,FALSE,"QA"}</definedName>
    <definedName name="DFIT" localSheetId="10" hidden="1">{#N/A,#N/A,FALSE,"Coversheet";#N/A,#N/A,FALSE,"QA"}</definedName>
    <definedName name="DFIT" localSheetId="8" hidden="1">{#N/A,#N/A,FALSE,"Coversheet";#N/A,#N/A,FALSE,"QA"}</definedName>
    <definedName name="DFIT" localSheetId="11" hidden="1">{#N/A,#N/A,FALSE,"Coversheet";#N/A,#N/A,FALSE,"QA"}</definedName>
    <definedName name="DFIT" hidden="1">{#N/A,#N/A,FALSE,"Coversheet";#N/A,#N/A,FALSE,"QA"}</definedName>
    <definedName name="drh" hidden="1">#REF!</definedName>
    <definedName name="dsafdascxxxx" hidden="1">#REF!</definedName>
    <definedName name="dsgewrewqfddf" hidden="1">#REF!</definedName>
    <definedName name="ery" hidden="1">#REF!</definedName>
    <definedName name="ewtrqereqrtewq" localSheetId="4" hidden="1">#REF!</definedName>
    <definedName name="ewtrqereqrtewq" localSheetId="9" hidden="1">#REF!</definedName>
    <definedName name="ewtrqereqrtewq" localSheetId="0" hidden="1">#REF!</definedName>
    <definedName name="ewtrqereqrtewq" localSheetId="12" hidden="1">#REF!</definedName>
    <definedName name="ewtrqereqrtewq" localSheetId="6" hidden="1">#REF!</definedName>
    <definedName name="ewtrqereqrtewq" localSheetId="5" hidden="1">#REF!</definedName>
    <definedName name="ewtrqereqrtewq" localSheetId="7" hidden="1">#REF!</definedName>
    <definedName name="ewtrqereqrtewq" localSheetId="10" hidden="1">#REF!</definedName>
    <definedName name="ewtrqereqrtewq" localSheetId="8" hidden="1">#REF!</definedName>
    <definedName name="ewtrqereqrtewq" localSheetId="11" hidden="1">#REF!</definedName>
    <definedName name="ewtrqereqrtewq" hidden="1">#REF!</definedName>
    <definedName name="fdsafs" localSheetId="4" hidden="1">#REF!</definedName>
    <definedName name="fdsafs" localSheetId="9" hidden="1">#REF!</definedName>
    <definedName name="fdsafs" localSheetId="0" hidden="1">#REF!</definedName>
    <definedName name="fdsafs" localSheetId="12" hidden="1">#REF!</definedName>
    <definedName name="fdsafs" localSheetId="6" hidden="1">#REF!</definedName>
    <definedName name="fdsafs" localSheetId="5" hidden="1">#REF!</definedName>
    <definedName name="fdsafs" localSheetId="7" hidden="1">#REF!</definedName>
    <definedName name="fdsafs" localSheetId="10" hidden="1">#REF!</definedName>
    <definedName name="fdsafs" localSheetId="8" hidden="1">#REF!</definedName>
    <definedName name="fdsafs" localSheetId="11" hidden="1">#REF!</definedName>
    <definedName name="fdsafs" hidden="1">#REF!</definedName>
    <definedName name="ffff" localSheetId="4" hidden="1">{#N/A,#N/A,FALSE,"schA"}</definedName>
    <definedName name="ffff" localSheetId="9" hidden="1">{#N/A,#N/A,FALSE,"schA"}</definedName>
    <definedName name="ffff" localSheetId="0" hidden="1">{#N/A,#N/A,FALSE,"schA"}</definedName>
    <definedName name="ffff" localSheetId="12" hidden="1">{#N/A,#N/A,FALSE,"schA"}</definedName>
    <definedName name="ffff" localSheetId="6" hidden="1">{#N/A,#N/A,FALSE,"schA"}</definedName>
    <definedName name="ffff" localSheetId="5" hidden="1">{#N/A,#N/A,FALSE,"schA"}</definedName>
    <definedName name="ffff" localSheetId="7" hidden="1">{#N/A,#N/A,FALSE,"schA"}</definedName>
    <definedName name="ffff" localSheetId="10" hidden="1">{#N/A,#N/A,FALSE,"schA"}</definedName>
    <definedName name="ffff" localSheetId="8" hidden="1">{#N/A,#N/A,FALSE,"schA"}</definedName>
    <definedName name="ffff" localSheetId="11" hidden="1">{#N/A,#N/A,FALSE,"schA"}</definedName>
    <definedName name="ffff" hidden="1">{#N/A,#N/A,FALSE,"schA"}</definedName>
    <definedName name="FIT">#REF!</definedName>
    <definedName name="fqgyukytnsfa" hidden="1">#REF!</definedName>
    <definedName name="fwgewsravcdd" localSheetId="4" hidden="1">#REF!</definedName>
    <definedName name="fwgewsravcdd" localSheetId="9" hidden="1">#REF!</definedName>
    <definedName name="fwgewsravcdd" localSheetId="0" hidden="1">#REF!</definedName>
    <definedName name="fwgewsravcdd" localSheetId="12" hidden="1">#REF!</definedName>
    <definedName name="fwgewsravcdd" localSheetId="6" hidden="1">#REF!</definedName>
    <definedName name="fwgewsravcdd" localSheetId="5" hidden="1">#REF!</definedName>
    <definedName name="fwgewsravcdd" localSheetId="7" hidden="1">#REF!</definedName>
    <definedName name="fwgewsravcdd" localSheetId="10" hidden="1">#REF!</definedName>
    <definedName name="fwgewsravcdd" localSheetId="8" hidden="1">#REF!</definedName>
    <definedName name="fwgewsravcdd" localSheetId="11" hidden="1">#REF!</definedName>
    <definedName name="fwgewsravcdd" hidden="1">#REF!</definedName>
    <definedName name="gary" localSheetId="4" hidden="1">{#N/A,#N/A,FALSE,"Cover Sheet";"Use of Equipment",#N/A,FALSE,"Area C";"Equipment Hours",#N/A,FALSE,"All";"Summary",#N/A,FALSE,"All"}</definedName>
    <definedName name="gary" localSheetId="9" hidden="1">{#N/A,#N/A,FALSE,"Cover Sheet";"Use of Equipment",#N/A,FALSE,"Area C";"Equipment Hours",#N/A,FALSE,"All";"Summary",#N/A,FALSE,"All"}</definedName>
    <definedName name="gary" localSheetId="0" hidden="1">{#N/A,#N/A,FALSE,"Cover Sheet";"Use of Equipment",#N/A,FALSE,"Area C";"Equipment Hours",#N/A,FALSE,"All";"Summary",#N/A,FALSE,"All"}</definedName>
    <definedName name="gary" localSheetId="12" hidden="1">{#N/A,#N/A,FALSE,"Cover Sheet";"Use of Equipment",#N/A,FALSE,"Area C";"Equipment Hours",#N/A,FALSE,"All";"Summary",#N/A,FALSE,"All"}</definedName>
    <definedName name="gary" localSheetId="6" hidden="1">{#N/A,#N/A,FALSE,"Cover Sheet";"Use of Equipment",#N/A,FALSE,"Area C";"Equipment Hours",#N/A,FALSE,"All";"Summary",#N/A,FALSE,"All"}</definedName>
    <definedName name="gary" localSheetId="5" hidden="1">{#N/A,#N/A,FALSE,"Cover Sheet";"Use of Equipment",#N/A,FALSE,"Area C";"Equipment Hours",#N/A,FALSE,"All";"Summary",#N/A,FALSE,"All"}</definedName>
    <definedName name="gary" localSheetId="7" hidden="1">{#N/A,#N/A,FALSE,"Cover Sheet";"Use of Equipment",#N/A,FALSE,"Area C";"Equipment Hours",#N/A,FALSE,"All";"Summary",#N/A,FALSE,"All"}</definedName>
    <definedName name="gary" localSheetId="10" hidden="1">{#N/A,#N/A,FALSE,"Cover Sheet";"Use of Equipment",#N/A,FALSE,"Area C";"Equipment Hours",#N/A,FALSE,"All";"Summary",#N/A,FALSE,"All"}</definedName>
    <definedName name="gary" localSheetId="8" hidden="1">{#N/A,#N/A,FALSE,"Cover Sheet";"Use of Equipment",#N/A,FALSE,"Area C";"Equipment Hours",#N/A,FALSE,"All";"Summary",#N/A,FALSE,"All"}</definedName>
    <definedName name="gary" localSheetId="11" hidden="1">{#N/A,#N/A,FALSE,"Cover Sheet";"Use of Equipment",#N/A,FALSE,"Area C";"Equipment Hours",#N/A,FALSE,"All";"Summary",#N/A,FALSE,"All"}</definedName>
    <definedName name="gary" hidden="1">{#N/A,#N/A,FALSE,"Cover Sheet";"Use of Equipment",#N/A,FALSE,"Area C";"Equipment Hours",#N/A,FALSE,"All";"Summary",#N/A,FALSE,"All"}</definedName>
    <definedName name="gdsfhgfjyu" hidden="1">#REF!</definedName>
    <definedName name="gewgrewgq2r" hidden="1">#REF!</definedName>
    <definedName name="gfdysdfdsa" hidden="1">#REF!</definedName>
    <definedName name="gregrewqwqd" hidden="1">#REF!</definedName>
    <definedName name="gret4331" hidden="1">#REF!</definedName>
    <definedName name="grewgrewt4" localSheetId="4" hidden="1">#REF!</definedName>
    <definedName name="grewgrewt4" localSheetId="9" hidden="1">#REF!</definedName>
    <definedName name="grewgrewt4" localSheetId="0" hidden="1">#REF!</definedName>
    <definedName name="grewgrewt4" localSheetId="12" hidden="1">#REF!</definedName>
    <definedName name="grewgrewt4" localSheetId="6" hidden="1">#REF!</definedName>
    <definedName name="grewgrewt4" localSheetId="5" hidden="1">#REF!</definedName>
    <definedName name="grewgrewt4" localSheetId="7" hidden="1">#REF!</definedName>
    <definedName name="grewgrewt4" localSheetId="10" hidden="1">#REF!</definedName>
    <definedName name="grewgrewt4" localSheetId="8" hidden="1">#REF!</definedName>
    <definedName name="grewgrewt4" localSheetId="11" hidden="1">#REF!</definedName>
    <definedName name="grewgrewt4" hidden="1">#REF!</definedName>
    <definedName name="grewgtrewuykd" localSheetId="9" hidden="1">#REF!</definedName>
    <definedName name="grewgtrewuykd" localSheetId="12" hidden="1">#REF!</definedName>
    <definedName name="grewgtrewuykd" localSheetId="6" hidden="1">#REF!</definedName>
    <definedName name="grewgtrewuykd" localSheetId="5" hidden="1">#REF!</definedName>
    <definedName name="grewgtrewuykd" localSheetId="7" hidden="1">#REF!</definedName>
    <definedName name="grewgtrewuykd" localSheetId="10" hidden="1">#REF!</definedName>
    <definedName name="grewgtrewuykd" localSheetId="8" hidden="1">#REF!</definedName>
    <definedName name="grewgtrewuykd" localSheetId="11" hidden="1">#REF!</definedName>
    <definedName name="grewgtrewuykd" hidden="1">#REF!</definedName>
    <definedName name="grewtetewqtq" localSheetId="4" hidden="1">#REF!</definedName>
    <definedName name="grewtetewqtq" localSheetId="9" hidden="1">#REF!</definedName>
    <definedName name="grewtetewqtq" localSheetId="0" hidden="1">#REF!</definedName>
    <definedName name="grewtetewqtq" localSheetId="12" hidden="1">#REF!</definedName>
    <definedName name="grewtetewqtq" localSheetId="6" hidden="1">#REF!</definedName>
    <definedName name="grewtetewqtq" localSheetId="5" hidden="1">#REF!</definedName>
    <definedName name="grewtetewqtq" localSheetId="7" hidden="1">#REF!</definedName>
    <definedName name="grewtetewqtq" localSheetId="10" hidden="1">#REF!</definedName>
    <definedName name="grewtetewqtq" localSheetId="8" hidden="1">#REF!</definedName>
    <definedName name="grewtetewqtq" localSheetId="11" hidden="1">#REF!</definedName>
    <definedName name="grewtetewqtq" hidden="1">#REF!</definedName>
    <definedName name="grewtreqrewq" localSheetId="9" hidden="1">#REF!</definedName>
    <definedName name="grewtreqrewq" localSheetId="12" hidden="1">#REF!</definedName>
    <definedName name="grewtreqrewq" localSheetId="6" hidden="1">#REF!</definedName>
    <definedName name="grewtreqrewq" localSheetId="5" hidden="1">#REF!</definedName>
    <definedName name="grewtreqrewq" localSheetId="7" hidden="1">#REF!</definedName>
    <definedName name="grewtreqrewq" localSheetId="10" hidden="1">#REF!</definedName>
    <definedName name="grewtreqrewq" localSheetId="8" hidden="1">#REF!</definedName>
    <definedName name="grewtreqrewq" localSheetId="11" hidden="1">#REF!</definedName>
    <definedName name="grewtreqrewq" hidden="1">#REF!</definedName>
    <definedName name="grewtrr" localSheetId="9" hidden="1">#REF!</definedName>
    <definedName name="grewtrr" localSheetId="12" hidden="1">#REF!</definedName>
    <definedName name="grewtrr" localSheetId="6" hidden="1">#REF!</definedName>
    <definedName name="grewtrr" localSheetId="5" hidden="1">#REF!</definedName>
    <definedName name="grewtrr" localSheetId="7" hidden="1">#REF!</definedName>
    <definedName name="grewtrr" localSheetId="10" hidden="1">#REF!</definedName>
    <definedName name="grewtrr" localSheetId="8" hidden="1">#REF!</definedName>
    <definedName name="grewtrr" localSheetId="11" hidden="1">#REF!</definedName>
    <definedName name="grewtrr" hidden="1">#REF!</definedName>
    <definedName name="grewtrwqqqfew" localSheetId="4" hidden="1">#REF!</definedName>
    <definedName name="grewtrwqqqfew" localSheetId="9" hidden="1">#REF!</definedName>
    <definedName name="grewtrwqqqfew" localSheetId="0" hidden="1">#REF!</definedName>
    <definedName name="grewtrwqqqfew" localSheetId="12" hidden="1">#REF!</definedName>
    <definedName name="grewtrwqqqfew" localSheetId="6" hidden="1">#REF!</definedName>
    <definedName name="grewtrwqqqfew" localSheetId="5" hidden="1">#REF!</definedName>
    <definedName name="grewtrwqqqfew" localSheetId="7" hidden="1">#REF!</definedName>
    <definedName name="grewtrwqqqfew" localSheetId="10" hidden="1">#REF!</definedName>
    <definedName name="grewtrwqqqfew" localSheetId="8" hidden="1">#REF!</definedName>
    <definedName name="grewtrwqqqfew" localSheetId="11" hidden="1">#REF!</definedName>
    <definedName name="grewtrwqqqfew" hidden="1">#REF!</definedName>
    <definedName name="grwtrewtwq" localSheetId="9" hidden="1">#REF!</definedName>
    <definedName name="grwtrewtwq" localSheetId="12" hidden="1">#REF!</definedName>
    <definedName name="grwtrewtwq" localSheetId="6" hidden="1">#REF!</definedName>
    <definedName name="grwtrewtwq" localSheetId="5" hidden="1">#REF!</definedName>
    <definedName name="grwtrewtwq" localSheetId="7" hidden="1">#REF!</definedName>
    <definedName name="grwtrewtwq" localSheetId="10" hidden="1">#REF!</definedName>
    <definedName name="grwtrewtwq" localSheetId="8" hidden="1">#REF!</definedName>
    <definedName name="grwtrewtwq" localSheetId="11" hidden="1">#REF!</definedName>
    <definedName name="grwtrewtwq" hidden="1">#REF!</definedName>
    <definedName name="gwtrewtrewvcdxsd" localSheetId="4" hidden="1">#REF!</definedName>
    <definedName name="gwtrewtrewvcdxsd" localSheetId="9" hidden="1">#REF!</definedName>
    <definedName name="gwtrewtrewvcdxsd" localSheetId="0" hidden="1">#REF!</definedName>
    <definedName name="gwtrewtrewvcdxsd" localSheetId="12" hidden="1">#REF!</definedName>
    <definedName name="gwtrewtrewvcdxsd" localSheetId="6" hidden="1">#REF!</definedName>
    <definedName name="gwtrewtrewvcdxsd" localSheetId="5" hidden="1">#REF!</definedName>
    <definedName name="gwtrewtrewvcdxsd" localSheetId="7" hidden="1">#REF!</definedName>
    <definedName name="gwtrewtrewvcdxsd" localSheetId="10" hidden="1">#REF!</definedName>
    <definedName name="gwtrewtrewvcdxsd" localSheetId="8" hidden="1">#REF!</definedName>
    <definedName name="gwtrewtrewvcdxsd" localSheetId="11" hidden="1">#REF!</definedName>
    <definedName name="gwtrewtrewvcdxsd" hidden="1">#REF!</definedName>
    <definedName name="gwtrwrete" localSheetId="9" hidden="1">#REF!</definedName>
    <definedName name="gwtrwrete" localSheetId="12" hidden="1">#REF!</definedName>
    <definedName name="gwtrwrete" localSheetId="6" hidden="1">#REF!</definedName>
    <definedName name="gwtrwrete" localSheetId="5" hidden="1">#REF!</definedName>
    <definedName name="gwtrwrete" localSheetId="7" hidden="1">#REF!</definedName>
    <definedName name="gwtrwrete" localSheetId="10" hidden="1">#REF!</definedName>
    <definedName name="gwtrwrete" localSheetId="8" hidden="1">#REF!</definedName>
    <definedName name="gwtrwrete" localSheetId="11" hidden="1">#REF!</definedName>
    <definedName name="gwtrwrete" hidden="1">#REF!</definedName>
    <definedName name="h" localSheetId="9" hidden="1">#REF!</definedName>
    <definedName name="h" localSheetId="12" hidden="1">#REF!</definedName>
    <definedName name="h" localSheetId="6" hidden="1">#REF!</definedName>
    <definedName name="h" localSheetId="5" hidden="1">#REF!</definedName>
    <definedName name="h" localSheetId="7" hidden="1">#REF!</definedName>
    <definedName name="h" localSheetId="10" hidden="1">#REF!</definedName>
    <definedName name="h" localSheetId="8" hidden="1">#REF!</definedName>
    <definedName name="h" localSheetId="11" hidden="1">#REF!</definedName>
    <definedName name="h" hidden="1">#REF!</definedName>
    <definedName name="hdtry" localSheetId="9" hidden="1">#REF!</definedName>
    <definedName name="hdtry" localSheetId="12" hidden="1">#REF!</definedName>
    <definedName name="hdtry" localSheetId="6" hidden="1">#REF!</definedName>
    <definedName name="hdtry" localSheetId="5" hidden="1">#REF!</definedName>
    <definedName name="hdtry" localSheetId="7" hidden="1">#REF!</definedName>
    <definedName name="hdtry" localSheetId="10" hidden="1">#REF!</definedName>
    <definedName name="hdtry" localSheetId="8" hidden="1">#REF!</definedName>
    <definedName name="hdtry" localSheetId="11" hidden="1">#REF!</definedName>
    <definedName name="hdtry" hidden="1">#REF!</definedName>
    <definedName name="hgfh" localSheetId="9" hidden="1">#REF!</definedName>
    <definedName name="hgfh" localSheetId="12" hidden="1">#REF!</definedName>
    <definedName name="hgfh" localSheetId="6" hidden="1">#REF!</definedName>
    <definedName name="hgfh" localSheetId="5" hidden="1">#REF!</definedName>
    <definedName name="hgfh" localSheetId="7" hidden="1">#REF!</definedName>
    <definedName name="hgfh" localSheetId="10" hidden="1">#REF!</definedName>
    <definedName name="hgfh" localSheetId="8" hidden="1">#REF!</definedName>
    <definedName name="hgfh" localSheetId="11" hidden="1">#REF!</definedName>
    <definedName name="hgfh" hidden="1">#REF!</definedName>
    <definedName name="hrdhtrytrfdd" localSheetId="9" hidden="1">#REF!</definedName>
    <definedName name="hrdhtrytrfdd" localSheetId="12" hidden="1">#REF!</definedName>
    <definedName name="hrdhtrytrfdd" localSheetId="6" hidden="1">#REF!</definedName>
    <definedName name="hrdhtrytrfdd" localSheetId="5" hidden="1">#REF!</definedName>
    <definedName name="hrdhtrytrfdd" localSheetId="7" hidden="1">#REF!</definedName>
    <definedName name="hrdhtrytrfdd" localSheetId="10" hidden="1">#REF!</definedName>
    <definedName name="hrdhtrytrfdd" localSheetId="8" hidden="1">#REF!</definedName>
    <definedName name="hrdhtrytrfdd" localSheetId="11" hidden="1">#REF!</definedName>
    <definedName name="hrdhtrytrfdd" hidden="1">#REF!</definedName>
    <definedName name="hrt" hidden="1">#REF!</definedName>
    <definedName name="HTML_CodePage">1252</definedName>
    <definedName name="HTML_Control" localSheetId="2">{"'JAN99'!$A$1:$M$66"}</definedName>
    <definedName name="HTML_Control" localSheetId="4">{"'JAN99'!$A$1:$M$66"}</definedName>
    <definedName name="HTML_Control" localSheetId="0">{"'JAN99'!$A$1:$M$66"}</definedName>
    <definedName name="HTML_Control" localSheetId="13" hidden="1">{"'JAN99'!$A$1:$M$66"}</definedName>
    <definedName name="HTML_Control" localSheetId="12">{"'JAN99'!$A$1:$M$66"}</definedName>
    <definedName name="HTML_Control" localSheetId="6">{"'JAN99'!$A$1:$M$66"}</definedName>
    <definedName name="HTML_Control" localSheetId="5">{"'JAN99'!$A$1:$M$66"}</definedName>
    <definedName name="HTML_Control" localSheetId="7">{"'JAN99'!$A$1:$M$66"}</definedName>
    <definedName name="HTML_Control" localSheetId="10">{"'JAN99'!$A$1:$M$66"}</definedName>
    <definedName name="HTML_Control" localSheetId="8">{"'JAN99'!$A$1:$M$66"}</definedName>
    <definedName name="HTML_Control" localSheetId="11">{"'JAN99'!$A$1:$M$66"}</definedName>
    <definedName name="HTML_Control">{"'JAN99'!$A$1:$M$66"}</definedName>
    <definedName name="HTML_Description">""</definedName>
    <definedName name="HTML_Email">""</definedName>
    <definedName name="HTML_Header">""</definedName>
    <definedName name="HTML_LastUpdate">"2/24/1999"</definedName>
    <definedName name="HTML_LineAfter">FALSE</definedName>
    <definedName name="HTML_LineBefore">FALSE</definedName>
    <definedName name="HTML_Name">"Ron Grimsrud"</definedName>
    <definedName name="HTML_OBDlg2">TRUE</definedName>
    <definedName name="HTML_OBDlg4">TRUE</definedName>
    <definedName name="HTML_OS">0</definedName>
    <definedName name="HTML_PathFile">"I:\acc\1999actg\Ron\PLANT\CAPBUD\1999\1999_CAPITAL_BUDGET_STATUS_JAN99.HTM"</definedName>
    <definedName name="HTML_Title">"1999_capital_budget_status_jan99"</definedName>
    <definedName name="HTML1_1" hidden="1">"[MWHCUST.XLW]Intranet!$A$1:$I$42"</definedName>
    <definedName name="HTML2_1" hidden="1">"[MWHCUST.XLW]Intranet!$A$1:$I$40"</definedName>
    <definedName name="HTML3_1" hidden="1">"[MWHCUST.XLW]Intranet!$A$1:$J$40"</definedName>
    <definedName name="htr" hidden="1">#REF!</definedName>
    <definedName name="inctaxrate">0.4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41626.981087963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Jane" localSheetId="4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9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1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6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5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7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1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8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11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hgrjytthh" hidden="1">#REF!</definedName>
    <definedName name="jhryteyfffg" hidden="1">#REF!</definedName>
    <definedName name="jrthytr" hidden="1">#REF!</definedName>
    <definedName name="jrytjhgfgfd" hidden="1">#REF!</definedName>
    <definedName name="jtrtruytjhgmh" hidden="1">#REF!</definedName>
    <definedName name="jtrytre" hidden="1">#REF!</definedName>
    <definedName name="junk" localSheetId="4" hidden="1">#REF!</definedName>
    <definedName name="junk" localSheetId="9" hidden="1">#REF!</definedName>
    <definedName name="junk" localSheetId="0" hidden="1">#REF!</definedName>
    <definedName name="junk" localSheetId="12" hidden="1">#REF!</definedName>
    <definedName name="junk" localSheetId="6" hidden="1">#REF!</definedName>
    <definedName name="junk" localSheetId="5" hidden="1">#REF!</definedName>
    <definedName name="junk" localSheetId="7" hidden="1">#REF!</definedName>
    <definedName name="junk" localSheetId="10" hidden="1">#REF!</definedName>
    <definedName name="junk" localSheetId="8" hidden="1">#REF!</definedName>
    <definedName name="junk" localSheetId="11" hidden="1">#REF!</definedName>
    <definedName name="junk" hidden="1">#REF!</definedName>
    <definedName name="khjtjytuyjhg" localSheetId="4" hidden="1">#REF!</definedName>
    <definedName name="khjtjytuyjhg" localSheetId="9" hidden="1">#REF!</definedName>
    <definedName name="khjtjytuyjhg" localSheetId="0" hidden="1">#REF!</definedName>
    <definedName name="khjtjytuyjhg" localSheetId="12" hidden="1">#REF!</definedName>
    <definedName name="khjtjytuyjhg" localSheetId="6" hidden="1">#REF!</definedName>
    <definedName name="khjtjytuyjhg" localSheetId="5" hidden="1">#REF!</definedName>
    <definedName name="khjtjytuyjhg" localSheetId="7" hidden="1">#REF!</definedName>
    <definedName name="khjtjytuyjhg" localSheetId="10" hidden="1">#REF!</definedName>
    <definedName name="khjtjytuyjhg" localSheetId="8" hidden="1">#REF!</definedName>
    <definedName name="khjtjytuyjhg" localSheetId="11" hidden="1">#REF!</definedName>
    <definedName name="khjtjytuyjhg" hidden="1">#REF!</definedName>
    <definedName name="kjytugfdsd" localSheetId="4" hidden="1">#REF!</definedName>
    <definedName name="kjytugfdsd" localSheetId="9" hidden="1">#REF!</definedName>
    <definedName name="kjytugfdsd" localSheetId="0" hidden="1">#REF!</definedName>
    <definedName name="kjytugfdsd" localSheetId="12" hidden="1">#REF!</definedName>
    <definedName name="kjytugfdsd" localSheetId="6" hidden="1">#REF!</definedName>
    <definedName name="kjytugfdsd" localSheetId="5" hidden="1">#REF!</definedName>
    <definedName name="kjytugfdsd" localSheetId="7" hidden="1">#REF!</definedName>
    <definedName name="kjytugfdsd" localSheetId="10" hidden="1">#REF!</definedName>
    <definedName name="kjytugfdsd" localSheetId="8" hidden="1">#REF!</definedName>
    <definedName name="kjytugfdsd" localSheetId="11" hidden="1">#REF!</definedName>
    <definedName name="kjytugfdsd" hidden="1">#REF!</definedName>
    <definedName name="kytjytfdsfdsfd" localSheetId="9" hidden="1">#REF!</definedName>
    <definedName name="kytjytfdsfdsfd" localSheetId="12" hidden="1">#REF!</definedName>
    <definedName name="kytjytfdsfdsfd" localSheetId="6" hidden="1">#REF!</definedName>
    <definedName name="kytjytfdsfdsfd" localSheetId="5" hidden="1">#REF!</definedName>
    <definedName name="kytjytfdsfdsfd" localSheetId="7" hidden="1">#REF!</definedName>
    <definedName name="kytjytfdsfdsfd" localSheetId="10" hidden="1">#REF!</definedName>
    <definedName name="kytjytfdsfdsfd" localSheetId="8" hidden="1">#REF!</definedName>
    <definedName name="kytjytfdsfdsfd" localSheetId="11" hidden="1">#REF!</definedName>
    <definedName name="kytjytfdsfdsfd" hidden="1">#REF!</definedName>
    <definedName name="kyturur" localSheetId="9" hidden="1">#REF!</definedName>
    <definedName name="kyturur" localSheetId="12" hidden="1">#REF!</definedName>
    <definedName name="kyturur" localSheetId="6" hidden="1">#REF!</definedName>
    <definedName name="kyturur" localSheetId="5" hidden="1">#REF!</definedName>
    <definedName name="kyturur" localSheetId="7" hidden="1">#REF!</definedName>
    <definedName name="kyturur" localSheetId="10" hidden="1">#REF!</definedName>
    <definedName name="kyturur" localSheetId="8" hidden="1">#REF!</definedName>
    <definedName name="kyturur" localSheetId="11" hidden="1">#REF!</definedName>
    <definedName name="kyturur" hidden="1">#REF!</definedName>
    <definedName name="mb_inputLocation" localSheetId="4" hidden="1">#REF!</definedName>
    <definedName name="mb_inputLocation" localSheetId="9" hidden="1">#REF!</definedName>
    <definedName name="mb_inputLocation" localSheetId="0" hidden="1">#REF!</definedName>
    <definedName name="mb_inputLocation" localSheetId="12" hidden="1">#REF!</definedName>
    <definedName name="mb_inputLocation" localSheetId="6" hidden="1">#REF!</definedName>
    <definedName name="mb_inputLocation" localSheetId="5" hidden="1">#REF!</definedName>
    <definedName name="mb_inputLocation" localSheetId="7" hidden="1">#REF!</definedName>
    <definedName name="mb_inputLocation" localSheetId="10" hidden="1">#REF!</definedName>
    <definedName name="mb_inputLocation" localSheetId="8" hidden="1">#REF!</definedName>
    <definedName name="mb_inputLocation" localSheetId="11" hidden="1">#REF!</definedName>
    <definedName name="mb_inputLocation" hidden="1">#REF!</definedName>
    <definedName name="MIDC_ATC">#REF!</definedName>
    <definedName name="Miller" localSheetId="4" hidden="1">{#N/A,#N/A,FALSE,"Expenditures";#N/A,#N/A,FALSE,"Property Placed In-Service";#N/A,#N/A,FALSE,"CWIP Balances"}</definedName>
    <definedName name="Miller" localSheetId="9" hidden="1">{#N/A,#N/A,FALSE,"Expenditures";#N/A,#N/A,FALSE,"Property Placed In-Service";#N/A,#N/A,FALSE,"CWIP Balances"}</definedName>
    <definedName name="Miller" localSheetId="0" hidden="1">{#N/A,#N/A,FALSE,"Expenditures";#N/A,#N/A,FALSE,"Property Placed In-Service";#N/A,#N/A,FALSE,"CWIP Balances"}</definedName>
    <definedName name="Miller" localSheetId="12" hidden="1">{#N/A,#N/A,FALSE,"Expenditures";#N/A,#N/A,FALSE,"Property Placed In-Service";#N/A,#N/A,FALSE,"CWIP Balances"}</definedName>
    <definedName name="Miller" localSheetId="6" hidden="1">{#N/A,#N/A,FALSE,"Expenditures";#N/A,#N/A,FALSE,"Property Placed In-Service";#N/A,#N/A,FALSE,"CWIP Balances"}</definedName>
    <definedName name="Miller" localSheetId="5" hidden="1">{#N/A,#N/A,FALSE,"Expenditures";#N/A,#N/A,FALSE,"Property Placed In-Service";#N/A,#N/A,FALSE,"CWIP Balances"}</definedName>
    <definedName name="Miller" localSheetId="7" hidden="1">{#N/A,#N/A,FALSE,"Expenditures";#N/A,#N/A,FALSE,"Property Placed In-Service";#N/A,#N/A,FALSE,"CWIP Balances"}</definedName>
    <definedName name="Miller" localSheetId="10" hidden="1">{#N/A,#N/A,FALSE,"Expenditures";#N/A,#N/A,FALSE,"Property Placed In-Service";#N/A,#N/A,FALSE,"CWIP Balances"}</definedName>
    <definedName name="Miller" localSheetId="8" hidden="1">{#N/A,#N/A,FALSE,"Expenditures";#N/A,#N/A,FALSE,"Property Placed In-Service";#N/A,#N/A,FALSE,"CWIP Balances"}</definedName>
    <definedName name="Miller" localSheetId="11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MVASpin">#REF!</definedName>
    <definedName name="NOYT" localSheetId="4" hidden="1">{#N/A,#N/A,FALSE,"Cover Sheet";"Use of Equipment",#N/A,FALSE,"Area C";"Equipment Hours",#N/A,FALSE,"All";"Summary",#N/A,FALSE,"All"}</definedName>
    <definedName name="NOYT" localSheetId="9" hidden="1">{#N/A,#N/A,FALSE,"Cover Sheet";"Use of Equipment",#N/A,FALSE,"Area C";"Equipment Hours",#N/A,FALSE,"All";"Summary",#N/A,FALSE,"All"}</definedName>
    <definedName name="NOYT" localSheetId="0" hidden="1">{#N/A,#N/A,FALSE,"Cover Sheet";"Use of Equipment",#N/A,FALSE,"Area C";"Equipment Hours",#N/A,FALSE,"All";"Summary",#N/A,FALSE,"All"}</definedName>
    <definedName name="NOYT" localSheetId="12" hidden="1">{#N/A,#N/A,FALSE,"Cover Sheet";"Use of Equipment",#N/A,FALSE,"Area C";"Equipment Hours",#N/A,FALSE,"All";"Summary",#N/A,FALSE,"All"}</definedName>
    <definedName name="NOYT" localSheetId="6" hidden="1">{#N/A,#N/A,FALSE,"Cover Sheet";"Use of Equipment",#N/A,FALSE,"Area C";"Equipment Hours",#N/A,FALSE,"All";"Summary",#N/A,FALSE,"All"}</definedName>
    <definedName name="NOYT" localSheetId="5" hidden="1">{#N/A,#N/A,FALSE,"Cover Sheet";"Use of Equipment",#N/A,FALSE,"Area C";"Equipment Hours",#N/A,FALSE,"All";"Summary",#N/A,FALSE,"All"}</definedName>
    <definedName name="NOYT" localSheetId="7" hidden="1">{#N/A,#N/A,FALSE,"Cover Sheet";"Use of Equipment",#N/A,FALSE,"Area C";"Equipment Hours",#N/A,FALSE,"All";"Summary",#N/A,FALSE,"All"}</definedName>
    <definedName name="NOYT" localSheetId="10" hidden="1">{#N/A,#N/A,FALSE,"Cover Sheet";"Use of Equipment",#N/A,FALSE,"Area C";"Equipment Hours",#N/A,FALSE,"All";"Summary",#N/A,FALSE,"All"}</definedName>
    <definedName name="NOYT" localSheetId="8" hidden="1">{#N/A,#N/A,FALSE,"Cover Sheet";"Use of Equipment",#N/A,FALSE,"Area C";"Equipment Hours",#N/A,FALSE,"All";"Summary",#N/A,FALSE,"All"}</definedName>
    <definedName name="NOYT" localSheetId="11" hidden="1">{#N/A,#N/A,FALSE,"Cover Sheet";"Use of Equipment",#N/A,FALSE,"Area C";"Equipment Hours",#N/A,FALSE,"All";"Summary",#N/A,FALSE,"All"}</definedName>
    <definedName name="NOYT" hidden="1">{#N/A,#N/A,FALSE,"Cover Sheet";"Use of Equipment",#N/A,FALSE,"Area C";"Equipment Hours",#N/A,FALSE,"All";"Summary",#N/A,FALSE,"All"}</definedName>
    <definedName name="NvsElapsedTime">0.00604305555316387</definedName>
    <definedName name="NvsEndTime">36245.5384840278</definedName>
    <definedName name="PlanTermPct">#REF!</definedName>
    <definedName name="POWERSIMREF">#REF!</definedName>
    <definedName name="_xlnm.Print_Titles" localSheetId="2">'2023 Rev Req'!$A:$B</definedName>
    <definedName name="qqq" localSheetId="4" hidden="1">{#N/A,#N/A,FALSE,"schA"}</definedName>
    <definedName name="qqq" localSheetId="9" hidden="1">{#N/A,#N/A,FALSE,"schA"}</definedName>
    <definedName name="qqq" localSheetId="0" hidden="1">{#N/A,#N/A,FALSE,"schA"}</definedName>
    <definedName name="qqq" localSheetId="12" hidden="1">{#N/A,#N/A,FALSE,"schA"}</definedName>
    <definedName name="qqq" localSheetId="6" hidden="1">{#N/A,#N/A,FALSE,"schA"}</definedName>
    <definedName name="qqq" localSheetId="5" hidden="1">{#N/A,#N/A,FALSE,"schA"}</definedName>
    <definedName name="qqq" localSheetId="7" hidden="1">{#N/A,#N/A,FALSE,"schA"}</definedName>
    <definedName name="qqq" localSheetId="10" hidden="1">{#N/A,#N/A,FALSE,"schA"}</definedName>
    <definedName name="qqq" localSheetId="8" hidden="1">{#N/A,#N/A,FALSE,"schA"}</definedName>
    <definedName name="qqq" localSheetId="11" hidden="1">{#N/A,#N/A,FALSE,"schA"}</definedName>
    <definedName name="qqq" hidden="1">{#N/A,#N/A,FALSE,"schA"}</definedName>
    <definedName name="qqqqqqq" localSheetId="4" hidden="1">{#N/A,#N/A,FALSE,"Sum6 (1)"}</definedName>
    <definedName name="qqqqqqq" localSheetId="9" hidden="1">{#N/A,#N/A,FALSE,"Sum6 (1)"}</definedName>
    <definedName name="qqqqqqq" localSheetId="0" hidden="1">{#N/A,#N/A,FALSE,"Sum6 (1)"}</definedName>
    <definedName name="qqqqqqq" localSheetId="12" hidden="1">{#N/A,#N/A,FALSE,"Sum6 (1)"}</definedName>
    <definedName name="qqqqqqq" localSheetId="6" hidden="1">{#N/A,#N/A,FALSE,"Sum6 (1)"}</definedName>
    <definedName name="qqqqqqq" localSheetId="5" hidden="1">{#N/A,#N/A,FALSE,"Sum6 (1)"}</definedName>
    <definedName name="qqqqqqq" localSheetId="7" hidden="1">{#N/A,#N/A,FALSE,"Sum6 (1)"}</definedName>
    <definedName name="qqqqqqq" localSheetId="10" hidden="1">{#N/A,#N/A,FALSE,"Sum6 (1)"}</definedName>
    <definedName name="qqqqqqq" localSheetId="8" hidden="1">{#N/A,#N/A,FALSE,"Sum6 (1)"}</definedName>
    <definedName name="qqqqqqq" localSheetId="11" hidden="1">{#N/A,#N/A,FALSE,"Sum6 (1)"}</definedName>
    <definedName name="qqqqqqq" hidden="1">{#N/A,#N/A,FALSE,"Sum6 (1)"}</definedName>
    <definedName name="RateCase">#REF!</definedName>
    <definedName name="re" hidden="1">#REF!</definedName>
    <definedName name="rec_weco_gl_contract_aug99" localSheetId="4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0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12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6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5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7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10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8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localSheetId="11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trewqrwq" localSheetId="4" hidden="1">#REF!</definedName>
    <definedName name="retrewqrwq" localSheetId="9" hidden="1">#REF!</definedName>
    <definedName name="retrewqrwq" localSheetId="0" hidden="1">#REF!</definedName>
    <definedName name="retrewqrwq" localSheetId="12" hidden="1">#REF!</definedName>
    <definedName name="retrewqrwq" localSheetId="6" hidden="1">#REF!</definedName>
    <definedName name="retrewqrwq" localSheetId="5" hidden="1">#REF!</definedName>
    <definedName name="retrewqrwq" localSheetId="7" hidden="1">#REF!</definedName>
    <definedName name="retrewqrwq" localSheetId="10" hidden="1">#REF!</definedName>
    <definedName name="retrewqrwq" localSheetId="8" hidden="1">#REF!</definedName>
    <definedName name="retrewqrwq" localSheetId="11" hidden="1">#REF!</definedName>
    <definedName name="retrewqrwq" hidden="1">#REF!</definedName>
    <definedName name="rewqtrtwqrwq" localSheetId="4" hidden="1">#REF!</definedName>
    <definedName name="rewqtrtwqrwq" localSheetId="9" hidden="1">#REF!</definedName>
    <definedName name="rewqtrtwqrwq" localSheetId="0" hidden="1">#REF!</definedName>
    <definedName name="rewqtrtwqrwq" localSheetId="12" hidden="1">#REF!</definedName>
    <definedName name="rewqtrtwqrwq" localSheetId="6" hidden="1">#REF!</definedName>
    <definedName name="rewqtrtwqrwq" localSheetId="5" hidden="1">#REF!</definedName>
    <definedName name="rewqtrtwqrwq" localSheetId="7" hidden="1">#REF!</definedName>
    <definedName name="rewqtrtwqrwq" localSheetId="10" hidden="1">#REF!</definedName>
    <definedName name="rewqtrtwqrwq" localSheetId="8" hidden="1">#REF!</definedName>
    <definedName name="rewqtrtwqrwq" localSheetId="11" hidden="1">#REF!</definedName>
    <definedName name="rewqtrtwqrwq" hidden="1">#REF!</definedName>
    <definedName name="rqtr3qt2rg2" localSheetId="4" hidden="1">#REF!</definedName>
    <definedName name="rqtr3qt2rg2" localSheetId="9" hidden="1">#REF!</definedName>
    <definedName name="rqtr3qt2rg2" localSheetId="0" hidden="1">#REF!</definedName>
    <definedName name="rqtr3qt2rg2" localSheetId="12" hidden="1">#REF!</definedName>
    <definedName name="rqtr3qt2rg2" localSheetId="6" hidden="1">#REF!</definedName>
    <definedName name="rqtr3qt2rg2" localSheetId="5" hidden="1">#REF!</definedName>
    <definedName name="rqtr3qt2rg2" localSheetId="7" hidden="1">#REF!</definedName>
    <definedName name="rqtr3qt2rg2" localSheetId="10" hidden="1">#REF!</definedName>
    <definedName name="rqtr3qt2rg2" localSheetId="8" hidden="1">#REF!</definedName>
    <definedName name="rqtr3qt2rg2" localSheetId="11" hidden="1">#REF!</definedName>
    <definedName name="rqtr3qt2rg2" hidden="1">#REF!</definedName>
    <definedName name="rqwetqqw" localSheetId="9" hidden="1">#REF!</definedName>
    <definedName name="rqwetqqw" localSheetId="12" hidden="1">#REF!</definedName>
    <definedName name="rqwetqqw" localSheetId="6" hidden="1">#REF!</definedName>
    <definedName name="rqwetqqw" localSheetId="5" hidden="1">#REF!</definedName>
    <definedName name="rqwetqqw" localSheetId="7" hidden="1">#REF!</definedName>
    <definedName name="rqwetqqw" localSheetId="10" hidden="1">#REF!</definedName>
    <definedName name="rqwetqqw" localSheetId="8" hidden="1">#REF!</definedName>
    <definedName name="rqwetqqw" localSheetId="11" hidden="1">#REF!</definedName>
    <definedName name="rqwetqqw" hidden="1">#REF!</definedName>
    <definedName name="rt" localSheetId="9" hidden="1">#REF!</definedName>
    <definedName name="rt" localSheetId="12" hidden="1">#REF!</definedName>
    <definedName name="rt" localSheetId="6" hidden="1">#REF!</definedName>
    <definedName name="rt" localSheetId="5" hidden="1">#REF!</definedName>
    <definedName name="rt" localSheetId="7" hidden="1">#REF!</definedName>
    <definedName name="rt" localSheetId="10" hidden="1">#REF!</definedName>
    <definedName name="rt" localSheetId="8" hidden="1">#REF!</definedName>
    <definedName name="rt" localSheetId="11" hidden="1">#REF!</definedName>
    <definedName name="rt" hidden="1">#REF!</definedName>
    <definedName name="rtt" localSheetId="9" hidden="1">#REF!</definedName>
    <definedName name="rtt" localSheetId="12" hidden="1">#REF!</definedName>
    <definedName name="rtt" localSheetId="6" hidden="1">#REF!</definedName>
    <definedName name="rtt" localSheetId="5" hidden="1">#REF!</definedName>
    <definedName name="rtt" localSheetId="7" hidden="1">#REF!</definedName>
    <definedName name="rtt" localSheetId="10" hidden="1">#REF!</definedName>
    <definedName name="rtt" localSheetId="8" hidden="1">#REF!</definedName>
    <definedName name="rtt" localSheetId="11" hidden="1">#REF!</definedName>
    <definedName name="rtt" hidden="1">#REF!</definedName>
    <definedName name="ruytetrehgfff" localSheetId="9" hidden="1">#REF!</definedName>
    <definedName name="ruytetrehgfff" localSheetId="12" hidden="1">#REF!</definedName>
    <definedName name="ruytetrehgfff" localSheetId="6" hidden="1">#REF!</definedName>
    <definedName name="ruytetrehgfff" localSheetId="5" hidden="1">#REF!</definedName>
    <definedName name="ruytetrehgfff" localSheetId="7" hidden="1">#REF!</definedName>
    <definedName name="ruytetrehgfff" localSheetId="10" hidden="1">#REF!</definedName>
    <definedName name="ruytetrehgfff" localSheetId="8" hidden="1">#REF!</definedName>
    <definedName name="ruytetrehgfff" localSheetId="11" hidden="1">#REF!</definedName>
    <definedName name="ruytetrehgfff" hidden="1">#REF!</definedName>
    <definedName name="SavingsToggle">#REF!</definedName>
    <definedName name="ScenChoice">#REF!</definedName>
    <definedName name="sfds" localSheetId="4" hidden="1">#REF!</definedName>
    <definedName name="sfds" localSheetId="9" hidden="1">#REF!</definedName>
    <definedName name="sfds" localSheetId="0" hidden="1">#REF!</definedName>
    <definedName name="sfds" localSheetId="12" hidden="1">#REF!</definedName>
    <definedName name="sfds" localSheetId="6" hidden="1">#REF!</definedName>
    <definedName name="sfds" localSheetId="5" hidden="1">#REF!</definedName>
    <definedName name="sfds" localSheetId="7" hidden="1">#REF!</definedName>
    <definedName name="sfds" localSheetId="10" hidden="1">#REF!</definedName>
    <definedName name="sfds" localSheetId="8" hidden="1">#REF!</definedName>
    <definedName name="sfds" localSheetId="11" hidden="1">#REF!</definedName>
    <definedName name="sfds" hidden="1">#REF!</definedName>
    <definedName name="shit" localSheetId="2">{"'O&amp;M 2000'!$A$1:$T$24"}</definedName>
    <definedName name="shit" localSheetId="4">{"'O&amp;M 2000'!$A$1:$T$24"}</definedName>
    <definedName name="shit" localSheetId="0">{"'O&amp;M 2000'!$A$1:$T$24"}</definedName>
    <definedName name="shit" localSheetId="13" hidden="1">{"'O&amp;M 2000'!$A$1:$T$24"}</definedName>
    <definedName name="shit" localSheetId="12">{"'O&amp;M 2000'!$A$1:$T$24"}</definedName>
    <definedName name="shit" localSheetId="6">{"'O&amp;M 2000'!$A$1:$T$24"}</definedName>
    <definedName name="shit" localSheetId="5">{"'O&amp;M 2000'!$A$1:$T$24"}</definedName>
    <definedName name="shit" localSheetId="7">{"'O&amp;M 2000'!$A$1:$T$24"}</definedName>
    <definedName name="shit" localSheetId="10">{"'O&amp;M 2000'!$A$1:$T$24"}</definedName>
    <definedName name="shit" localSheetId="8">{"'O&amp;M 2000'!$A$1:$T$24"}</definedName>
    <definedName name="shit" localSheetId="11">{"'O&amp;M 2000'!$A$1:$T$24"}</definedName>
    <definedName name="shit">{"'O&amp;M 2000'!$A$1:$T$24"}</definedName>
    <definedName name="ShortfallSpin">#REF!</definedName>
    <definedName name="SHUTDOWN">#REF!</definedName>
    <definedName name="solver_eval">0</definedName>
    <definedName name="solver_ntri">1000</definedName>
    <definedName name="solver_rsmp">1</definedName>
    <definedName name="solver_seed">0</definedName>
    <definedName name="sue" localSheetId="4" hidden="1">{#N/A,#N/A,FALSE,"Cover Sheet";"Use of Equipment",#N/A,FALSE,"Area C";"Equipment Hours",#N/A,FALSE,"All";"Summary",#N/A,FALSE,"All"}</definedName>
    <definedName name="sue" localSheetId="9" hidden="1">{#N/A,#N/A,FALSE,"Cover Sheet";"Use of Equipment",#N/A,FALSE,"Area C";"Equipment Hours",#N/A,FALSE,"All";"Summary",#N/A,FALSE,"All"}</definedName>
    <definedName name="sue" localSheetId="0" hidden="1">{#N/A,#N/A,FALSE,"Cover Sheet";"Use of Equipment",#N/A,FALSE,"Area C";"Equipment Hours",#N/A,FALSE,"All";"Summary",#N/A,FALSE,"All"}</definedName>
    <definedName name="sue" localSheetId="12" hidden="1">{#N/A,#N/A,FALSE,"Cover Sheet";"Use of Equipment",#N/A,FALSE,"Area C";"Equipment Hours",#N/A,FALSE,"All";"Summary",#N/A,FALSE,"All"}</definedName>
    <definedName name="sue" localSheetId="6" hidden="1">{#N/A,#N/A,FALSE,"Cover Sheet";"Use of Equipment",#N/A,FALSE,"Area C";"Equipment Hours",#N/A,FALSE,"All";"Summary",#N/A,FALSE,"All"}</definedName>
    <definedName name="sue" localSheetId="5" hidden="1">{#N/A,#N/A,FALSE,"Cover Sheet";"Use of Equipment",#N/A,FALSE,"Area C";"Equipment Hours",#N/A,FALSE,"All";"Summary",#N/A,FALSE,"All"}</definedName>
    <definedName name="sue" localSheetId="7" hidden="1">{#N/A,#N/A,FALSE,"Cover Sheet";"Use of Equipment",#N/A,FALSE,"Area C";"Equipment Hours",#N/A,FALSE,"All";"Summary",#N/A,FALSE,"All"}</definedName>
    <definedName name="sue" localSheetId="10" hidden="1">{#N/A,#N/A,FALSE,"Cover Sheet";"Use of Equipment",#N/A,FALSE,"Area C";"Equipment Hours",#N/A,FALSE,"All";"Summary",#N/A,FALSE,"All"}</definedName>
    <definedName name="sue" localSheetId="8" hidden="1">{#N/A,#N/A,FALSE,"Cover Sheet";"Use of Equipment",#N/A,FALSE,"Area C";"Equipment Hours",#N/A,FALSE,"All";"Summary",#N/A,FALSE,"All"}</definedName>
    <definedName name="sue" localSheetId="11" hidden="1">{#N/A,#N/A,FALSE,"Cover Sheet";"Use of Equipment",#N/A,FALSE,"Area C";"Equipment Hours",#N/A,FALSE,"All";"Summary",#N/A,FALSE,"All"}</definedName>
    <definedName name="sue" hidden="1">{#N/A,#N/A,FALSE,"Cover Sheet";"Use of Equipment",#N/A,FALSE,"Area C";"Equipment Hours",#N/A,FALSE,"All";"Summary",#N/A,FALSE,"All"}</definedName>
    <definedName name="susan" localSheetId="4" hidden="1">{#N/A,#N/A,FALSE,"Cover Sheet";"Use of Equipment",#N/A,FALSE,"Area C";"Equipment Hours",#N/A,FALSE,"All";"Summary",#N/A,FALSE,"All"}</definedName>
    <definedName name="susan" localSheetId="9" hidden="1">{#N/A,#N/A,FALSE,"Cover Sheet";"Use of Equipment",#N/A,FALSE,"Area C";"Equipment Hours",#N/A,FALSE,"All";"Summary",#N/A,FALSE,"All"}</definedName>
    <definedName name="susan" localSheetId="0" hidden="1">{#N/A,#N/A,FALSE,"Cover Sheet";"Use of Equipment",#N/A,FALSE,"Area C";"Equipment Hours",#N/A,FALSE,"All";"Summary",#N/A,FALSE,"All"}</definedName>
    <definedName name="susan" localSheetId="12" hidden="1">{#N/A,#N/A,FALSE,"Cover Sheet";"Use of Equipment",#N/A,FALSE,"Area C";"Equipment Hours",#N/A,FALSE,"All";"Summary",#N/A,FALSE,"All"}</definedName>
    <definedName name="susan" localSheetId="6" hidden="1">{#N/A,#N/A,FALSE,"Cover Sheet";"Use of Equipment",#N/A,FALSE,"Area C";"Equipment Hours",#N/A,FALSE,"All";"Summary",#N/A,FALSE,"All"}</definedName>
    <definedName name="susan" localSheetId="5" hidden="1">{#N/A,#N/A,FALSE,"Cover Sheet";"Use of Equipment",#N/A,FALSE,"Area C";"Equipment Hours",#N/A,FALSE,"All";"Summary",#N/A,FALSE,"All"}</definedName>
    <definedName name="susan" localSheetId="7" hidden="1">{#N/A,#N/A,FALSE,"Cover Sheet";"Use of Equipment",#N/A,FALSE,"Area C";"Equipment Hours",#N/A,FALSE,"All";"Summary",#N/A,FALSE,"All"}</definedName>
    <definedName name="susan" localSheetId="10" hidden="1">{#N/A,#N/A,FALSE,"Cover Sheet";"Use of Equipment",#N/A,FALSE,"Area C";"Equipment Hours",#N/A,FALSE,"All";"Summary",#N/A,FALSE,"All"}</definedName>
    <definedName name="susan" localSheetId="8" hidden="1">{#N/A,#N/A,FALSE,"Cover Sheet";"Use of Equipment",#N/A,FALSE,"Area C";"Equipment Hours",#N/A,FALSE,"All";"Summary",#N/A,FALSE,"All"}</definedName>
    <definedName name="susan" localSheetId="11" hidden="1">{#N/A,#N/A,FALSE,"Cover Sheet";"Use of Equipment",#N/A,FALSE,"Area C";"Equipment Hours",#N/A,FALSE,"All";"Summary",#N/A,FALSE,"All"}</definedName>
    <definedName name="susan" hidden="1">{#N/A,#N/A,FALSE,"Cover Sheet";"Use of Equipment",#N/A,FALSE,"Area C";"Equipment Hours",#N/A,FALSE,"All";"Summary",#N/A,FALSE,"All"}</definedName>
    <definedName name="TEST">2000</definedName>
    <definedName name="TestYear">#REF!</definedName>
    <definedName name="tg" hidden="1">#REF!</definedName>
    <definedName name="TransSplit">#REF!</definedName>
    <definedName name="trehtweqrwq" localSheetId="4" hidden="1">#REF!</definedName>
    <definedName name="trehtweqrwq" localSheetId="9" hidden="1">#REF!</definedName>
    <definedName name="trehtweqrwq" localSheetId="0" hidden="1">#REF!</definedName>
    <definedName name="trehtweqrwq" localSheetId="12" hidden="1">#REF!</definedName>
    <definedName name="trehtweqrwq" localSheetId="6" hidden="1">#REF!</definedName>
    <definedName name="trehtweqrwq" localSheetId="5" hidden="1">#REF!</definedName>
    <definedName name="trehtweqrwq" localSheetId="7" hidden="1">#REF!</definedName>
    <definedName name="trehtweqrwq" localSheetId="10" hidden="1">#REF!</definedName>
    <definedName name="trehtweqrwq" localSheetId="8" hidden="1">#REF!</definedName>
    <definedName name="trehtweqrwq" localSheetId="11" hidden="1">#REF!</definedName>
    <definedName name="trehtweqrwq" hidden="1">#REF!</definedName>
    <definedName name="u" localSheetId="4" hidden="1">{#N/A,#N/A,FALSE,"Coversheet";#N/A,#N/A,FALSE,"QA"}</definedName>
    <definedName name="u" localSheetId="9" hidden="1">{#N/A,#N/A,FALSE,"Coversheet";#N/A,#N/A,FALSE,"QA"}</definedName>
    <definedName name="u" localSheetId="0" hidden="1">{#N/A,#N/A,FALSE,"Coversheet";#N/A,#N/A,FALSE,"QA"}</definedName>
    <definedName name="u" localSheetId="12" hidden="1">{#N/A,#N/A,FALSE,"Coversheet";#N/A,#N/A,FALSE,"QA"}</definedName>
    <definedName name="u" localSheetId="6" hidden="1">{#N/A,#N/A,FALSE,"Coversheet";#N/A,#N/A,FALSE,"QA"}</definedName>
    <definedName name="u" localSheetId="5" hidden="1">{#N/A,#N/A,FALSE,"Coversheet";#N/A,#N/A,FALSE,"QA"}</definedName>
    <definedName name="u" localSheetId="7" hidden="1">{#N/A,#N/A,FALSE,"Coversheet";#N/A,#N/A,FALSE,"QA"}</definedName>
    <definedName name="u" localSheetId="10" hidden="1">{#N/A,#N/A,FALSE,"Coversheet";#N/A,#N/A,FALSE,"QA"}</definedName>
    <definedName name="u" localSheetId="8" hidden="1">{#N/A,#N/A,FALSE,"Coversheet";#N/A,#N/A,FALSE,"QA"}</definedName>
    <definedName name="u" localSheetId="11" hidden="1">{#N/A,#N/A,FALSE,"Coversheet";#N/A,#N/A,FALSE,"QA"}</definedName>
    <definedName name="u" hidden="1">{#N/A,#N/A,FALSE,"Coversheet";#N/A,#N/A,FALSE,"QA"}</definedName>
    <definedName name="U12SD">#REF!</definedName>
    <definedName name="uj" hidden="1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12">#REF!</definedName>
    <definedName name="UNITS34">#REF!</definedName>
    <definedName name="v" localSheetId="4" hidden="1">{#N/A,#N/A,FALSE,"Coversheet";#N/A,#N/A,FALSE,"QA"}</definedName>
    <definedName name="v" localSheetId="9" hidden="1">{#N/A,#N/A,FALSE,"Coversheet";#N/A,#N/A,FALSE,"QA"}</definedName>
    <definedName name="v" localSheetId="0" hidden="1">{#N/A,#N/A,FALSE,"Coversheet";#N/A,#N/A,FALSE,"QA"}</definedName>
    <definedName name="v" localSheetId="12" hidden="1">{#N/A,#N/A,FALSE,"Coversheet";#N/A,#N/A,FALSE,"QA"}</definedName>
    <definedName name="v" localSheetId="6" hidden="1">{#N/A,#N/A,FALSE,"Coversheet";#N/A,#N/A,FALSE,"QA"}</definedName>
    <definedName name="v" localSheetId="5" hidden="1">{#N/A,#N/A,FALSE,"Coversheet";#N/A,#N/A,FALSE,"QA"}</definedName>
    <definedName name="v" localSheetId="7" hidden="1">{#N/A,#N/A,FALSE,"Coversheet";#N/A,#N/A,FALSE,"QA"}</definedName>
    <definedName name="v" localSheetId="10" hidden="1">{#N/A,#N/A,FALSE,"Coversheet";#N/A,#N/A,FALSE,"QA"}</definedName>
    <definedName name="v" localSheetId="8" hidden="1">{#N/A,#N/A,FALSE,"Coversheet";#N/A,#N/A,FALSE,"QA"}</definedName>
    <definedName name="v" localSheetId="11" hidden="1">{#N/A,#N/A,FALSE,"Coversheet";#N/A,#N/A,FALSE,"QA"}</definedName>
    <definedName name="v" hidden="1">{#N/A,#N/A,FALSE,"Coversheet";#N/A,#N/A,FALSE,"QA"}</definedName>
    <definedName name="w" localSheetId="4" hidden="1">{#N/A,#N/A,FALSE,"Schedule F";#N/A,#N/A,FALSE,"Schedule G"}</definedName>
    <definedName name="w" localSheetId="9" hidden="1">{#N/A,#N/A,FALSE,"Schedule F";#N/A,#N/A,FALSE,"Schedule G"}</definedName>
    <definedName name="w" localSheetId="0" hidden="1">{#N/A,#N/A,FALSE,"Schedule F";#N/A,#N/A,FALSE,"Schedule G"}</definedName>
    <definedName name="w" localSheetId="12" hidden="1">{#N/A,#N/A,FALSE,"Schedule F";#N/A,#N/A,FALSE,"Schedule G"}</definedName>
    <definedName name="w" localSheetId="6" hidden="1">{#N/A,#N/A,FALSE,"Schedule F";#N/A,#N/A,FALSE,"Schedule G"}</definedName>
    <definedName name="w" localSheetId="5" hidden="1">{#N/A,#N/A,FALSE,"Schedule F";#N/A,#N/A,FALSE,"Schedule G"}</definedName>
    <definedName name="w" localSheetId="7" hidden="1">{#N/A,#N/A,FALSE,"Schedule F";#N/A,#N/A,FALSE,"Schedule G"}</definedName>
    <definedName name="w" localSheetId="10" hidden="1">{#N/A,#N/A,FALSE,"Schedule F";#N/A,#N/A,FALSE,"Schedule G"}</definedName>
    <definedName name="w" localSheetId="8" hidden="1">{#N/A,#N/A,FALSE,"Schedule F";#N/A,#N/A,FALSE,"Schedule G"}</definedName>
    <definedName name="w" localSheetId="11" hidden="1">{#N/A,#N/A,FALSE,"Schedule F";#N/A,#N/A,FALSE,"Schedule G"}</definedName>
    <definedName name="w" hidden="1">{#N/A,#N/A,FALSE,"Schedule F";#N/A,#N/A,FALSE,"Schedule G"}</definedName>
    <definedName name="wrn.5._.Year._.List." localSheetId="4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9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0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12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6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5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7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10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8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localSheetId="11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All." localSheetId="4" hidden="1">{#N/A,#N/A,FALSE,"98-99 ICA";#N/A,#N/A,FALSE,"AS Capacity";#N/A,#N/A,FALSE,"99-00 ICA"}</definedName>
    <definedName name="wrn.All." localSheetId="9" hidden="1">{#N/A,#N/A,FALSE,"98-99 ICA";#N/A,#N/A,FALSE,"AS Capacity";#N/A,#N/A,FALSE,"99-00 ICA"}</definedName>
    <definedName name="wrn.All." localSheetId="0" hidden="1">{#N/A,#N/A,FALSE,"98-99 ICA";#N/A,#N/A,FALSE,"AS Capacity";#N/A,#N/A,FALSE,"99-00 ICA"}</definedName>
    <definedName name="wrn.All." localSheetId="12" hidden="1">{#N/A,#N/A,FALSE,"98-99 ICA";#N/A,#N/A,FALSE,"AS Capacity";#N/A,#N/A,FALSE,"99-00 ICA"}</definedName>
    <definedName name="wrn.All." localSheetId="6" hidden="1">{#N/A,#N/A,FALSE,"98-99 ICA";#N/A,#N/A,FALSE,"AS Capacity";#N/A,#N/A,FALSE,"99-00 ICA"}</definedName>
    <definedName name="wrn.All." localSheetId="5" hidden="1">{#N/A,#N/A,FALSE,"98-99 ICA";#N/A,#N/A,FALSE,"AS Capacity";#N/A,#N/A,FALSE,"99-00 ICA"}</definedName>
    <definedName name="wrn.All." localSheetId="7" hidden="1">{#N/A,#N/A,FALSE,"98-99 ICA";#N/A,#N/A,FALSE,"AS Capacity";#N/A,#N/A,FALSE,"99-00 ICA"}</definedName>
    <definedName name="wrn.All." localSheetId="10" hidden="1">{#N/A,#N/A,FALSE,"98-99 ICA";#N/A,#N/A,FALSE,"AS Capacity";#N/A,#N/A,FALSE,"99-00 ICA"}</definedName>
    <definedName name="wrn.All." localSheetId="8" hidden="1">{#N/A,#N/A,FALSE,"98-99 ICA";#N/A,#N/A,FALSE,"AS Capacity";#N/A,#N/A,FALSE,"99-00 ICA"}</definedName>
    <definedName name="wrn.All." localSheetId="11" hidden="1">{#N/A,#N/A,FALSE,"98-99 ICA";#N/A,#N/A,FALSE,"AS Capacity";#N/A,#N/A,FALSE,"99-00 ICA"}</definedName>
    <definedName name="wrn.All." hidden="1">{#N/A,#N/A,FALSE,"98-99 ICA";#N/A,#N/A,FALSE,"AS Capacity";#N/A,#N/A,FALSE,"99-00 ICA"}</definedName>
    <definedName name="wrn.Allowance._.Analysis." localSheetId="4" hidden="1">{#N/A,#N/A,FALSE,"F. Tax Analysis";#N/A,#N/A,FALSE,"G. Bond Analysis";#N/A,#N/A,FALSE,"H. Insurance Analysis"}</definedName>
    <definedName name="wrn.Allowance._.Analysis." localSheetId="9" hidden="1">{#N/A,#N/A,FALSE,"F. Tax Analysis";#N/A,#N/A,FALSE,"G. Bond Analysis";#N/A,#N/A,FALSE,"H. Insurance Analysis"}</definedName>
    <definedName name="wrn.Allowance._.Analysis." localSheetId="0" hidden="1">{#N/A,#N/A,FALSE,"F. Tax Analysis";#N/A,#N/A,FALSE,"G. Bond Analysis";#N/A,#N/A,FALSE,"H. Insurance Analysis"}</definedName>
    <definedName name="wrn.Allowance._.Analysis." localSheetId="12" hidden="1">{#N/A,#N/A,FALSE,"F. Tax Analysis";#N/A,#N/A,FALSE,"G. Bond Analysis";#N/A,#N/A,FALSE,"H. Insurance Analysis"}</definedName>
    <definedName name="wrn.Allowance._.Analysis." localSheetId="6" hidden="1">{#N/A,#N/A,FALSE,"F. Tax Analysis";#N/A,#N/A,FALSE,"G. Bond Analysis";#N/A,#N/A,FALSE,"H. Insurance Analysis"}</definedName>
    <definedName name="wrn.Allowance._.Analysis." localSheetId="5" hidden="1">{#N/A,#N/A,FALSE,"F. Tax Analysis";#N/A,#N/A,FALSE,"G. Bond Analysis";#N/A,#N/A,FALSE,"H. Insurance Analysis"}</definedName>
    <definedName name="wrn.Allowance._.Analysis." localSheetId="7" hidden="1">{#N/A,#N/A,FALSE,"F. Tax Analysis";#N/A,#N/A,FALSE,"G. Bond Analysis";#N/A,#N/A,FALSE,"H. Insurance Analysis"}</definedName>
    <definedName name="wrn.Allowance._.Analysis." localSheetId="10" hidden="1">{#N/A,#N/A,FALSE,"F. Tax Analysis";#N/A,#N/A,FALSE,"G. Bond Analysis";#N/A,#N/A,FALSE,"H. Insurance Analysis"}</definedName>
    <definedName name="wrn.Allowance._.Analysis." localSheetId="8" hidden="1">{#N/A,#N/A,FALSE,"F. Tax Analysis";#N/A,#N/A,FALSE,"G. Bond Analysis";#N/A,#N/A,FALSE,"H. Insurance Analysis"}</definedName>
    <definedName name="wrn.Allowance._.Analysis." localSheetId="11" hidden="1">{#N/A,#N/A,FALSE,"F. Tax Analysis";#N/A,#N/A,FALSE,"G. Bond Analysis";#N/A,#N/A,FALSE,"H. Insurance Analysis"}</definedName>
    <definedName name="wrn.Allowance._.Analysis." hidden="1">{#N/A,#N/A,FALSE,"F. Tax Analysis";#N/A,#N/A,FALSE,"G. Bond Analysis";#N/A,#N/A,FALSE,"H. Insurance Analysis"}</definedName>
    <definedName name="wrn.Amort._.History." localSheetId="4" hidden="1">{"Capitalized Costs",#N/A,FALSE,"Goodwill&amp;Cap Costs";"Goodwill",#N/A,FALSE,"Goodwill&amp;Cap Costs"}</definedName>
    <definedName name="wrn.Amort._.History." localSheetId="9" hidden="1">{"Capitalized Costs",#N/A,FALSE,"Goodwill&amp;Cap Costs";"Goodwill",#N/A,FALSE,"Goodwill&amp;Cap Costs"}</definedName>
    <definedName name="wrn.Amort._.History." localSheetId="0" hidden="1">{"Capitalized Costs",#N/A,FALSE,"Goodwill&amp;Cap Costs";"Goodwill",#N/A,FALSE,"Goodwill&amp;Cap Costs"}</definedName>
    <definedName name="wrn.Amort._.History." localSheetId="12" hidden="1">{"Capitalized Costs",#N/A,FALSE,"Goodwill&amp;Cap Costs";"Goodwill",#N/A,FALSE,"Goodwill&amp;Cap Costs"}</definedName>
    <definedName name="wrn.Amort._.History." localSheetId="6" hidden="1">{"Capitalized Costs",#N/A,FALSE,"Goodwill&amp;Cap Costs";"Goodwill",#N/A,FALSE,"Goodwill&amp;Cap Costs"}</definedName>
    <definedName name="wrn.Amort._.History." localSheetId="5" hidden="1">{"Capitalized Costs",#N/A,FALSE,"Goodwill&amp;Cap Costs";"Goodwill",#N/A,FALSE,"Goodwill&amp;Cap Costs"}</definedName>
    <definedName name="wrn.Amort._.History." localSheetId="7" hidden="1">{"Capitalized Costs",#N/A,FALSE,"Goodwill&amp;Cap Costs";"Goodwill",#N/A,FALSE,"Goodwill&amp;Cap Costs"}</definedName>
    <definedName name="wrn.Amort._.History." localSheetId="10" hidden="1">{"Capitalized Costs",#N/A,FALSE,"Goodwill&amp;Cap Costs";"Goodwill",#N/A,FALSE,"Goodwill&amp;Cap Costs"}</definedName>
    <definedName name="wrn.Amort._.History." localSheetId="8" hidden="1">{"Capitalized Costs",#N/A,FALSE,"Goodwill&amp;Cap Costs";"Goodwill",#N/A,FALSE,"Goodwill&amp;Cap Costs"}</definedName>
    <definedName name="wrn.Amort._.History." localSheetId="11" hidden="1">{"Capitalized Costs",#N/A,FALSE,"Goodwill&amp;Cap Costs";"Goodwill",#N/A,FALSE,"Goodwill&amp;Cap Costs"}</definedName>
    <definedName name="wrn.Amort._.History." hidden="1">{"Capitalized Costs",#N/A,FALSE,"Goodwill&amp;Cap Costs";"Goodwill",#N/A,FALSE,"Goodwill&amp;Cap Costs"}</definedName>
    <definedName name="wrn.Amort._.HistoryNew." localSheetId="4" hidden="1">{"Capitalized Costs",#N/A,FALSE,"Goodwill&amp;Cap Costs";"Goodwill",#N/A,FALSE,"Goodwill&amp;Cap Costs"}</definedName>
    <definedName name="wrn.Amort._.HistoryNew." localSheetId="9" hidden="1">{"Capitalized Costs",#N/A,FALSE,"Goodwill&amp;Cap Costs";"Goodwill",#N/A,FALSE,"Goodwill&amp;Cap Costs"}</definedName>
    <definedName name="wrn.Amort._.HistoryNew." localSheetId="0" hidden="1">{"Capitalized Costs",#N/A,FALSE,"Goodwill&amp;Cap Costs";"Goodwill",#N/A,FALSE,"Goodwill&amp;Cap Costs"}</definedName>
    <definedName name="wrn.Amort._.HistoryNew." localSheetId="12" hidden="1">{"Capitalized Costs",#N/A,FALSE,"Goodwill&amp;Cap Costs";"Goodwill",#N/A,FALSE,"Goodwill&amp;Cap Costs"}</definedName>
    <definedName name="wrn.Amort._.HistoryNew." localSheetId="6" hidden="1">{"Capitalized Costs",#N/A,FALSE,"Goodwill&amp;Cap Costs";"Goodwill",#N/A,FALSE,"Goodwill&amp;Cap Costs"}</definedName>
    <definedName name="wrn.Amort._.HistoryNew." localSheetId="5" hidden="1">{"Capitalized Costs",#N/A,FALSE,"Goodwill&amp;Cap Costs";"Goodwill",#N/A,FALSE,"Goodwill&amp;Cap Costs"}</definedName>
    <definedName name="wrn.Amort._.HistoryNew." localSheetId="7" hidden="1">{"Capitalized Costs",#N/A,FALSE,"Goodwill&amp;Cap Costs";"Goodwill",#N/A,FALSE,"Goodwill&amp;Cap Costs"}</definedName>
    <definedName name="wrn.Amort._.HistoryNew." localSheetId="10" hidden="1">{"Capitalized Costs",#N/A,FALSE,"Goodwill&amp;Cap Costs";"Goodwill",#N/A,FALSE,"Goodwill&amp;Cap Costs"}</definedName>
    <definedName name="wrn.Amort._.HistoryNew." localSheetId="8" hidden="1">{"Capitalized Costs",#N/A,FALSE,"Goodwill&amp;Cap Costs";"Goodwill",#N/A,FALSE,"Goodwill&amp;Cap Costs"}</definedName>
    <definedName name="wrn.Amort._.HistoryNew." localSheetId="11" hidden="1">{"Capitalized Costs",#N/A,FALSE,"Goodwill&amp;Cap Costs";"Goodwill",#N/A,FALSE,"Goodwill&amp;Cap Costs"}</definedName>
    <definedName name="wrn.Amort._.HistoryNew." hidden="1">{"Capitalized Costs",#N/A,FALSE,"Goodwill&amp;Cap Costs";"Goodwill",#N/A,FALSE,"Goodwill&amp;Cap Costs"}</definedName>
    <definedName name="wrn.Annual._.Cost._.Adjustment." localSheetId="4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0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12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6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5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7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10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8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localSheetId="11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Productivity._.Calc." localSheetId="4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9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0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12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6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5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7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10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8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localSheetId="11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REA._.INCOME." localSheetId="4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9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0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12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6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5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7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10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8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localSheetId="11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Budget._.Model." localSheetId="4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9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1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6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5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1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8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localSheetId="1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4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9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1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6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5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1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8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1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Cost._.Adjustment." localSheetId="4" hidden="1">{#N/A,#N/A,FALSE,"Cost Adjustment "}</definedName>
    <definedName name="wrn.Cost._.Adjustment." localSheetId="9" hidden="1">{#N/A,#N/A,FALSE,"Cost Adjustment "}</definedName>
    <definedName name="wrn.Cost._.Adjustment." localSheetId="0" hidden="1">{#N/A,#N/A,FALSE,"Cost Adjustment "}</definedName>
    <definedName name="wrn.Cost._.Adjustment." localSheetId="12" hidden="1">{#N/A,#N/A,FALSE,"Cost Adjustment "}</definedName>
    <definedName name="wrn.Cost._.Adjustment." localSheetId="6" hidden="1">{#N/A,#N/A,FALSE,"Cost Adjustment "}</definedName>
    <definedName name="wrn.Cost._.Adjustment." localSheetId="5" hidden="1">{#N/A,#N/A,FALSE,"Cost Adjustment "}</definedName>
    <definedName name="wrn.Cost._.Adjustment." localSheetId="7" hidden="1">{#N/A,#N/A,FALSE,"Cost Adjustment "}</definedName>
    <definedName name="wrn.Cost._.Adjustment." localSheetId="10" hidden="1">{#N/A,#N/A,FALSE,"Cost Adjustment "}</definedName>
    <definedName name="wrn.Cost._.Adjustment." localSheetId="8" hidden="1">{#N/A,#N/A,FALSE,"Cost Adjustment "}</definedName>
    <definedName name="wrn.Cost._.Adjustment." localSheetId="11" hidden="1">{#N/A,#N/A,FALSE,"Cost Adjustment "}</definedName>
    <definedName name="wrn.Cost._.Adjustment." hidden="1">{#N/A,#N/A,FALSE,"Cost Adjustment "}</definedName>
    <definedName name="wrn.Depreciation." localSheetId="4" hidden="1">{#N/A,#N/A,TRUE,"Depreciation Summary";#N/A,#N/A,TRUE,"18, 21 &amp; 22 Depreciation";#N/A,#N/A,TRUE,"11 &amp; 12 Depreciation"}</definedName>
    <definedName name="wrn.Depreciation." localSheetId="9" hidden="1">{#N/A,#N/A,TRUE,"Depreciation Summary";#N/A,#N/A,TRUE,"18, 21 &amp; 22 Depreciation";#N/A,#N/A,TRUE,"11 &amp; 12 Depreciation"}</definedName>
    <definedName name="wrn.Depreciation." localSheetId="0" hidden="1">{#N/A,#N/A,TRUE,"Depreciation Summary";#N/A,#N/A,TRUE,"18, 21 &amp; 22 Depreciation";#N/A,#N/A,TRUE,"11 &amp; 12 Depreciation"}</definedName>
    <definedName name="wrn.Depreciation." localSheetId="12" hidden="1">{#N/A,#N/A,TRUE,"Depreciation Summary";#N/A,#N/A,TRUE,"18, 21 &amp; 22 Depreciation";#N/A,#N/A,TRUE,"11 &amp; 12 Depreciation"}</definedName>
    <definedName name="wrn.Depreciation." localSheetId="6" hidden="1">{#N/A,#N/A,TRUE,"Depreciation Summary";#N/A,#N/A,TRUE,"18, 21 &amp; 22 Depreciation";#N/A,#N/A,TRUE,"11 &amp; 12 Depreciation"}</definedName>
    <definedName name="wrn.Depreciation." localSheetId="5" hidden="1">{#N/A,#N/A,TRUE,"Depreciation Summary";#N/A,#N/A,TRUE,"18, 21 &amp; 22 Depreciation";#N/A,#N/A,TRUE,"11 &amp; 12 Depreciation"}</definedName>
    <definedName name="wrn.Depreciation." localSheetId="7" hidden="1">{#N/A,#N/A,TRUE,"Depreciation Summary";#N/A,#N/A,TRUE,"18, 21 &amp; 22 Depreciation";#N/A,#N/A,TRUE,"11 &amp; 12 Depreciation"}</definedName>
    <definedName name="wrn.Depreciation." localSheetId="10" hidden="1">{#N/A,#N/A,TRUE,"Depreciation Summary";#N/A,#N/A,TRUE,"18, 21 &amp; 22 Depreciation";#N/A,#N/A,TRUE,"11 &amp; 12 Depreciation"}</definedName>
    <definedName name="wrn.Depreciation." localSheetId="8" hidden="1">{#N/A,#N/A,TRUE,"Depreciation Summary";#N/A,#N/A,TRUE,"18, 21 &amp; 22 Depreciation";#N/A,#N/A,TRUE,"11 &amp; 12 Depreciation"}</definedName>
    <definedName name="wrn.Depreciation." localSheetId="11" hidden="1">{#N/A,#N/A,TRUE,"Depreciation Summary";#N/A,#N/A,TRUE,"18, 21 &amp; 22 Depreciation";#N/A,#N/A,TRUE,"11 &amp; 12 Depreciation"}</definedName>
    <definedName name="wrn.Depreciation." hidden="1">{#N/A,#N/A,TRUE,"Depreciation Summary";#N/A,#N/A,TRUE,"18, 21 &amp; 22 Depreciation";#N/A,#N/A,TRUE,"11 &amp; 12 Depreciation"}</definedName>
    <definedName name="wrn.Detail." localSheetId="4" hidden="1">{"Detail",#N/A,FALSE,"Detail"}</definedName>
    <definedName name="wrn.Detail." localSheetId="9" hidden="1">{"Detail",#N/A,FALSE,"Detail"}</definedName>
    <definedName name="wrn.Detail." localSheetId="0" hidden="1">{"Detail",#N/A,FALSE,"Detail"}</definedName>
    <definedName name="wrn.Detail." localSheetId="12" hidden="1">{"Detail",#N/A,FALSE,"Detail"}</definedName>
    <definedName name="wrn.Detail." localSheetId="6" hidden="1">{"Detail",#N/A,FALSE,"Detail"}</definedName>
    <definedName name="wrn.Detail." localSheetId="5" hidden="1">{"Detail",#N/A,FALSE,"Detail"}</definedName>
    <definedName name="wrn.Detail." localSheetId="7" hidden="1">{"Detail",#N/A,FALSE,"Detail"}</definedName>
    <definedName name="wrn.Detail." localSheetId="10" hidden="1">{"Detail",#N/A,FALSE,"Detail"}</definedName>
    <definedName name="wrn.Detail." localSheetId="8" hidden="1">{"Detail",#N/A,FALSE,"Detail"}</definedName>
    <definedName name="wrn.Detail." localSheetId="11" hidden="1">{"Detail",#N/A,FALSE,"Detail"}</definedName>
    <definedName name="wrn.Detail." hidden="1">{"Detail",#N/A,FALSE,"Detail"}</definedName>
    <definedName name="wrn.ECR." localSheetId="4" hidden="1">{#N/A,#N/A,FALSE,"schA"}</definedName>
    <definedName name="wrn.ECR." localSheetId="9" hidden="1">{#N/A,#N/A,FALSE,"schA"}</definedName>
    <definedName name="wrn.ECR." localSheetId="0" hidden="1">{#N/A,#N/A,FALSE,"schA"}</definedName>
    <definedName name="wrn.ECR." localSheetId="12" hidden="1">{#N/A,#N/A,FALSE,"schA"}</definedName>
    <definedName name="wrn.ECR." localSheetId="6" hidden="1">{#N/A,#N/A,FALSE,"schA"}</definedName>
    <definedName name="wrn.ECR." localSheetId="5" hidden="1">{#N/A,#N/A,FALSE,"schA"}</definedName>
    <definedName name="wrn.ECR." localSheetId="7" hidden="1">{#N/A,#N/A,FALSE,"schA"}</definedName>
    <definedName name="wrn.ECR." localSheetId="10" hidden="1">{#N/A,#N/A,FALSE,"schA"}</definedName>
    <definedName name="wrn.ECR." localSheetId="8" hidden="1">{#N/A,#N/A,FALSE,"schA"}</definedName>
    <definedName name="wrn.ECR." localSheetId="11" hidden="1">{#N/A,#N/A,FALSE,"schA"}</definedName>
    <definedName name="wrn.ECR." hidden="1">{#N/A,#N/A,FALSE,"schA"}</definedName>
    <definedName name="wrn.Executive._.Review._.Report." localSheetId="4" hidden="1">{#N/A,#N/A,FALSE,"Executive Review Sheet";#N/A,#N/A,FALSE,"Summary of Estimate Components";#N/A,#N/A,FALSE,"Summary of Allowances"}</definedName>
    <definedName name="wrn.Executive._.Review._.Report." localSheetId="9" hidden="1">{#N/A,#N/A,FALSE,"Executive Review Sheet";#N/A,#N/A,FALSE,"Summary of Estimate Components";#N/A,#N/A,FALSE,"Summary of Allowances"}</definedName>
    <definedName name="wrn.Executive._.Review._.Report." localSheetId="0" hidden="1">{#N/A,#N/A,FALSE,"Executive Review Sheet";#N/A,#N/A,FALSE,"Summary of Estimate Components";#N/A,#N/A,FALSE,"Summary of Allowances"}</definedName>
    <definedName name="wrn.Executive._.Review._.Report." localSheetId="12" hidden="1">{#N/A,#N/A,FALSE,"Executive Review Sheet";#N/A,#N/A,FALSE,"Summary of Estimate Components";#N/A,#N/A,FALSE,"Summary of Allowances"}</definedName>
    <definedName name="wrn.Executive._.Review._.Report." localSheetId="6" hidden="1">{#N/A,#N/A,FALSE,"Executive Review Sheet";#N/A,#N/A,FALSE,"Summary of Estimate Components";#N/A,#N/A,FALSE,"Summary of Allowances"}</definedName>
    <definedName name="wrn.Executive._.Review._.Report." localSheetId="5" hidden="1">{#N/A,#N/A,FALSE,"Executive Review Sheet";#N/A,#N/A,FALSE,"Summary of Estimate Components";#N/A,#N/A,FALSE,"Summary of Allowances"}</definedName>
    <definedName name="wrn.Executive._.Review._.Report." localSheetId="7" hidden="1">{#N/A,#N/A,FALSE,"Executive Review Sheet";#N/A,#N/A,FALSE,"Summary of Estimate Components";#N/A,#N/A,FALSE,"Summary of Allowances"}</definedName>
    <definedName name="wrn.Executive._.Review._.Report." localSheetId="10" hidden="1">{#N/A,#N/A,FALSE,"Executive Review Sheet";#N/A,#N/A,FALSE,"Summary of Estimate Components";#N/A,#N/A,FALSE,"Summary of Allowances"}</definedName>
    <definedName name="wrn.Executive._.Review._.Report." localSheetId="8" hidden="1">{#N/A,#N/A,FALSE,"Executive Review Sheet";#N/A,#N/A,FALSE,"Summary of Estimate Components";#N/A,#N/A,FALSE,"Summary of Allowances"}</definedName>
    <definedName name="wrn.Executive._.Review._.Report." localSheetId="11" hidden="1">{#N/A,#N/A,FALSE,"Executive Review Sheet";#N/A,#N/A,FALSE,"Summary of Estimate Components";#N/A,#N/A,FALSE,"Summary of Allowances"}</definedName>
    <definedName name="wrn.Executive._.Review._.Report." hidden="1">{#N/A,#N/A,FALSE,"Executive Review Sheet";#N/A,#N/A,FALSE,"Summary of Estimate Components";#N/A,#N/A,FALSE,"Summary of Allowances"}</definedName>
    <definedName name="wrn.Forecast." localSheetId="4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9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0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12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6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5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7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10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8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localSheetId="11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undamental." localSheetId="4" hidden="1">{#N/A,#N/A,TRUE,"CoverPage";#N/A,#N/A,TRUE,"Gas";#N/A,#N/A,TRUE,"Power";#N/A,#N/A,TRUE,"Historical DJ Mthly Prices"}</definedName>
    <definedName name="wrn.Fundamental." localSheetId="9" hidden="1">{#N/A,#N/A,TRUE,"CoverPage";#N/A,#N/A,TRUE,"Gas";#N/A,#N/A,TRUE,"Power";#N/A,#N/A,TRUE,"Historical DJ Mthly Prices"}</definedName>
    <definedName name="wrn.Fundamental." localSheetId="0" hidden="1">{#N/A,#N/A,TRUE,"CoverPage";#N/A,#N/A,TRUE,"Gas";#N/A,#N/A,TRUE,"Power";#N/A,#N/A,TRUE,"Historical DJ Mthly Prices"}</definedName>
    <definedName name="wrn.Fundamental." localSheetId="12" hidden="1">{#N/A,#N/A,TRUE,"CoverPage";#N/A,#N/A,TRUE,"Gas";#N/A,#N/A,TRUE,"Power";#N/A,#N/A,TRUE,"Historical DJ Mthly Prices"}</definedName>
    <definedName name="wrn.Fundamental." localSheetId="6" hidden="1">{#N/A,#N/A,TRUE,"CoverPage";#N/A,#N/A,TRUE,"Gas";#N/A,#N/A,TRUE,"Power";#N/A,#N/A,TRUE,"Historical DJ Mthly Prices"}</definedName>
    <definedName name="wrn.Fundamental." localSheetId="5" hidden="1">{#N/A,#N/A,TRUE,"CoverPage";#N/A,#N/A,TRUE,"Gas";#N/A,#N/A,TRUE,"Power";#N/A,#N/A,TRUE,"Historical DJ Mthly Prices"}</definedName>
    <definedName name="wrn.Fundamental." localSheetId="7" hidden="1">{#N/A,#N/A,TRUE,"CoverPage";#N/A,#N/A,TRUE,"Gas";#N/A,#N/A,TRUE,"Power";#N/A,#N/A,TRUE,"Historical DJ Mthly Prices"}</definedName>
    <definedName name="wrn.Fundamental." localSheetId="10" hidden="1">{#N/A,#N/A,TRUE,"CoverPage";#N/A,#N/A,TRUE,"Gas";#N/A,#N/A,TRUE,"Power";#N/A,#N/A,TRUE,"Historical DJ Mthly Prices"}</definedName>
    <definedName name="wrn.Fundamental." localSheetId="8" hidden="1">{#N/A,#N/A,TRUE,"CoverPage";#N/A,#N/A,TRUE,"Gas";#N/A,#N/A,TRUE,"Power";#N/A,#N/A,TRUE,"Historical DJ Mthly Prices"}</definedName>
    <definedName name="wrn.Fundamental." localSheetId="11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Incentive._.Overhead." localSheetId="4" hidden="1">{#N/A,#N/A,FALSE,"Coversheet";#N/A,#N/A,FALSE,"QA"}</definedName>
    <definedName name="wrn.Incentive._.Overhead." localSheetId="9" hidden="1">{#N/A,#N/A,FALSE,"Coversheet";#N/A,#N/A,FALSE,"QA"}</definedName>
    <definedName name="wrn.Incentive._.Overhead." localSheetId="0" hidden="1">{#N/A,#N/A,FALSE,"Coversheet";#N/A,#N/A,FALSE,"QA"}</definedName>
    <definedName name="wrn.Incentive._.Overhead." localSheetId="12" hidden="1">{#N/A,#N/A,FALSE,"Coversheet";#N/A,#N/A,FALSE,"QA"}</definedName>
    <definedName name="wrn.Incentive._.Overhead." localSheetId="6" hidden="1">{#N/A,#N/A,FALSE,"Coversheet";#N/A,#N/A,FALSE,"QA"}</definedName>
    <definedName name="wrn.Incentive._.Overhead." localSheetId="5" hidden="1">{#N/A,#N/A,FALSE,"Coversheet";#N/A,#N/A,FALSE,"QA"}</definedName>
    <definedName name="wrn.Incentive._.Overhead." localSheetId="7" hidden="1">{#N/A,#N/A,FALSE,"Coversheet";#N/A,#N/A,FALSE,"QA"}</definedName>
    <definedName name="wrn.Incentive._.Overhead." localSheetId="10" hidden="1">{#N/A,#N/A,FALSE,"Coversheet";#N/A,#N/A,FALSE,"QA"}</definedName>
    <definedName name="wrn.Incentive._.Overhead." localSheetId="8" hidden="1">{#N/A,#N/A,FALSE,"Coversheet";#N/A,#N/A,FALSE,"QA"}</definedName>
    <definedName name="wrn.Incentive._.Overhead." localSheetId="11" hidden="1">{#N/A,#N/A,FALSE,"Coversheet";#N/A,#N/A,FALSE,"QA"}</definedName>
    <definedName name="wrn.Incentive._.Overhead." hidden="1">{#N/A,#N/A,FALSE,"Coversheet";#N/A,#N/A,FALSE,"QA"}</definedName>
    <definedName name="wrn.Indirects." localSheetId="4" hidden="1">{"Budget",#N/A,TRUE,"Criteria";"Summary",#N/A,TRUE,"Summary";"Detail",#N/A,TRUE,"Detail";"Staff",#N/A,TRUE,"Staffing";"Equip",#N/A,TRUE,"Equipment"}</definedName>
    <definedName name="wrn.Indirects." localSheetId="9" hidden="1">{"Budget",#N/A,TRUE,"Criteria";"Summary",#N/A,TRUE,"Summary";"Detail",#N/A,TRUE,"Detail";"Staff",#N/A,TRUE,"Staffing";"Equip",#N/A,TRUE,"Equipment"}</definedName>
    <definedName name="wrn.Indirects." localSheetId="0" hidden="1">{"Budget",#N/A,TRUE,"Criteria";"Summary",#N/A,TRUE,"Summary";"Detail",#N/A,TRUE,"Detail";"Staff",#N/A,TRUE,"Staffing";"Equip",#N/A,TRUE,"Equipment"}</definedName>
    <definedName name="wrn.Indirects." localSheetId="12" hidden="1">{"Budget",#N/A,TRUE,"Criteria";"Summary",#N/A,TRUE,"Summary";"Detail",#N/A,TRUE,"Detail";"Staff",#N/A,TRUE,"Staffing";"Equip",#N/A,TRUE,"Equipment"}</definedName>
    <definedName name="wrn.Indirects." localSheetId="6" hidden="1">{"Budget",#N/A,TRUE,"Criteria";"Summary",#N/A,TRUE,"Summary";"Detail",#N/A,TRUE,"Detail";"Staff",#N/A,TRUE,"Staffing";"Equip",#N/A,TRUE,"Equipment"}</definedName>
    <definedName name="wrn.Indirects." localSheetId="5" hidden="1">{"Budget",#N/A,TRUE,"Criteria";"Summary",#N/A,TRUE,"Summary";"Detail",#N/A,TRUE,"Detail";"Staff",#N/A,TRUE,"Staffing";"Equip",#N/A,TRUE,"Equipment"}</definedName>
    <definedName name="wrn.Indirects." localSheetId="7" hidden="1">{"Budget",#N/A,TRUE,"Criteria";"Summary",#N/A,TRUE,"Summary";"Detail",#N/A,TRUE,"Detail";"Staff",#N/A,TRUE,"Staffing";"Equip",#N/A,TRUE,"Equipment"}</definedName>
    <definedName name="wrn.Indirects." localSheetId="10" hidden="1">{"Budget",#N/A,TRUE,"Criteria";"Summary",#N/A,TRUE,"Summary";"Detail",#N/A,TRUE,"Detail";"Staff",#N/A,TRUE,"Staffing";"Equip",#N/A,TRUE,"Equipment"}</definedName>
    <definedName name="wrn.Indirects." localSheetId="8" hidden="1">{"Budget",#N/A,TRUE,"Criteria";"Summary",#N/A,TRUE,"Summary";"Detail",#N/A,TRUE,"Detail";"Staff",#N/A,TRUE,"Staffing";"Equip",#N/A,TRUE,"Equipment"}</definedName>
    <definedName name="wrn.Indirects." localSheetId="11" hidden="1">{"Budget",#N/A,TRUE,"Criteria";"Summary",#N/A,TRUE,"Summary";"Detail",#N/A,TRUE,"Detail";"Staff",#N/A,TRUE,"Staffing";"Equip",#N/A,TRUE,"Equipment"}</definedName>
    <definedName name="wrn.Indirects." hidden="1">{"Budget",#N/A,TRUE,"Criteria";"Summary",#N/A,TRUE,"Summary";"Detail",#N/A,TRUE,"Detail";"Staff",#N/A,TRUE,"Staffing";"Equip",#N/A,TRUE,"Equipment"}</definedName>
    <definedName name="wrn.limit_reports." localSheetId="4" hidden="1">{#N/A,#N/A,FALSE,"Schedule F";#N/A,#N/A,FALSE,"Schedule G"}</definedName>
    <definedName name="wrn.limit_reports." localSheetId="9" hidden="1">{#N/A,#N/A,FALSE,"Schedule F";#N/A,#N/A,FALSE,"Schedule G"}</definedName>
    <definedName name="wrn.limit_reports." localSheetId="0" hidden="1">{#N/A,#N/A,FALSE,"Schedule F";#N/A,#N/A,FALSE,"Schedule G"}</definedName>
    <definedName name="wrn.limit_reports." localSheetId="12" hidden="1">{#N/A,#N/A,FALSE,"Schedule F";#N/A,#N/A,FALSE,"Schedule G"}</definedName>
    <definedName name="wrn.limit_reports." localSheetId="6" hidden="1">{#N/A,#N/A,FALSE,"Schedule F";#N/A,#N/A,FALSE,"Schedule G"}</definedName>
    <definedName name="wrn.limit_reports." localSheetId="5" hidden="1">{#N/A,#N/A,FALSE,"Schedule F";#N/A,#N/A,FALSE,"Schedule G"}</definedName>
    <definedName name="wrn.limit_reports." localSheetId="7" hidden="1">{#N/A,#N/A,FALSE,"Schedule F";#N/A,#N/A,FALSE,"Schedule G"}</definedName>
    <definedName name="wrn.limit_reports." localSheetId="10" hidden="1">{#N/A,#N/A,FALSE,"Schedule F";#N/A,#N/A,FALSE,"Schedule G"}</definedName>
    <definedName name="wrn.limit_reports." localSheetId="8" hidden="1">{#N/A,#N/A,FALSE,"Schedule F";#N/A,#N/A,FALSE,"Schedule G"}</definedName>
    <definedName name="wrn.limit_reports." localSheetId="11" hidden="1">{#N/A,#N/A,FALSE,"Schedule F";#N/A,#N/A,FALSE,"Schedule G"}</definedName>
    <definedName name="wrn.limit_reports." hidden="1">{#N/A,#N/A,FALSE,"Schedule F";#N/A,#N/A,FALSE,"Schedule G"}</definedName>
    <definedName name="wrn.MARGIN_WO_QTR." localSheetId="4" hidden="1">{#N/A,#N/A,FALSE,"Month ";#N/A,#N/A,FALSE,"YTD";#N/A,#N/A,FALSE,"12 mo ended"}</definedName>
    <definedName name="wrn.MARGIN_WO_QTR." localSheetId="9" hidden="1">{#N/A,#N/A,FALSE,"Month ";#N/A,#N/A,FALSE,"YTD";#N/A,#N/A,FALSE,"12 mo ended"}</definedName>
    <definedName name="wrn.MARGIN_WO_QTR." localSheetId="0" hidden="1">{#N/A,#N/A,FALSE,"Month ";#N/A,#N/A,FALSE,"YTD";#N/A,#N/A,FALSE,"12 mo ended"}</definedName>
    <definedName name="wrn.MARGIN_WO_QTR." localSheetId="12" hidden="1">{#N/A,#N/A,FALSE,"Month ";#N/A,#N/A,FALSE,"YTD";#N/A,#N/A,FALSE,"12 mo ended"}</definedName>
    <definedName name="wrn.MARGIN_WO_QTR." localSheetId="6" hidden="1">{#N/A,#N/A,FALSE,"Month ";#N/A,#N/A,FALSE,"YTD";#N/A,#N/A,FALSE,"12 mo ended"}</definedName>
    <definedName name="wrn.MARGIN_WO_QTR." localSheetId="5" hidden="1">{#N/A,#N/A,FALSE,"Month ";#N/A,#N/A,FALSE,"YTD";#N/A,#N/A,FALSE,"12 mo ended"}</definedName>
    <definedName name="wrn.MARGIN_WO_QTR." localSheetId="7" hidden="1">{#N/A,#N/A,FALSE,"Month ";#N/A,#N/A,FALSE,"YTD";#N/A,#N/A,FALSE,"12 mo ended"}</definedName>
    <definedName name="wrn.MARGIN_WO_QTR." localSheetId="10" hidden="1">{#N/A,#N/A,FALSE,"Month ";#N/A,#N/A,FALSE,"YTD";#N/A,#N/A,FALSE,"12 mo ended"}</definedName>
    <definedName name="wrn.MARGIN_WO_QTR." localSheetId="8" hidden="1">{#N/A,#N/A,FALSE,"Month ";#N/A,#N/A,FALSE,"YTD";#N/A,#N/A,FALSE,"12 mo ended"}</definedName>
    <definedName name="wrn.MARGIN_WO_QTR." localSheetId="11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ining._.Flexibility." localSheetId="4" hidden="1">{#N/A,#N/A,FALSE,"Cover Sheet";"Use of Equipment",#N/A,FALSE,"Area C";"Equipment Hours",#N/A,FALSE,"All";"Summary",#N/A,FALSE,"All"}</definedName>
    <definedName name="wrn.Mining._.Flexibility." localSheetId="9" hidden="1">{#N/A,#N/A,FALSE,"Cover Sheet";"Use of Equipment",#N/A,FALSE,"Area C";"Equipment Hours",#N/A,FALSE,"All";"Summary",#N/A,FALSE,"All"}</definedName>
    <definedName name="wrn.Mining._.Flexibility." localSheetId="0" hidden="1">{#N/A,#N/A,FALSE,"Cover Sheet";"Use of Equipment",#N/A,FALSE,"Area C";"Equipment Hours",#N/A,FALSE,"All";"Summary",#N/A,FALSE,"All"}</definedName>
    <definedName name="wrn.Mining._.Flexibility." localSheetId="12" hidden="1">{#N/A,#N/A,FALSE,"Cover Sheet";"Use of Equipment",#N/A,FALSE,"Area C";"Equipment Hours",#N/A,FALSE,"All";"Summary",#N/A,FALSE,"All"}</definedName>
    <definedName name="wrn.Mining._.Flexibility." localSheetId="6" hidden="1">{#N/A,#N/A,FALSE,"Cover Sheet";"Use of Equipment",#N/A,FALSE,"Area C";"Equipment Hours",#N/A,FALSE,"All";"Summary",#N/A,FALSE,"All"}</definedName>
    <definedName name="wrn.Mining._.Flexibility." localSheetId="5" hidden="1">{#N/A,#N/A,FALSE,"Cover Sheet";"Use of Equipment",#N/A,FALSE,"Area C";"Equipment Hours",#N/A,FALSE,"All";"Summary",#N/A,FALSE,"All"}</definedName>
    <definedName name="wrn.Mining._.Flexibility." localSheetId="7" hidden="1">{#N/A,#N/A,FALSE,"Cover Sheet";"Use of Equipment",#N/A,FALSE,"Area C";"Equipment Hours",#N/A,FALSE,"All";"Summary",#N/A,FALSE,"All"}</definedName>
    <definedName name="wrn.Mining._.Flexibility." localSheetId="10" hidden="1">{#N/A,#N/A,FALSE,"Cover Sheet";"Use of Equipment",#N/A,FALSE,"Area C";"Equipment Hours",#N/A,FALSE,"All";"Summary",#N/A,FALSE,"All"}</definedName>
    <definedName name="wrn.Mining._.Flexibility." localSheetId="8" hidden="1">{#N/A,#N/A,FALSE,"Cover Sheet";"Use of Equipment",#N/A,FALSE,"Area C";"Equipment Hours",#N/A,FALSE,"All";"Summary",#N/A,FALSE,"All"}</definedName>
    <definedName name="wrn.Mining._.Flexibility." localSheetId="11" hidden="1">{#N/A,#N/A,FALSE,"Cover Sheet";"Use of Equipment",#N/A,FALSE,"Area C";"Equipment Hours",#N/A,FALSE,"All";"Summary",#N/A,FALSE,"All"}</definedName>
    <definedName name="wrn.Mining._.Flexibility." hidden="1">{#N/A,#N/A,FALSE,"Cover Sheet";"Use of Equipment",#N/A,FALSE,"Area C";"Equipment Hours",#N/A,FALSE,"All";"Summary",#N/A,FALSE,"All"}</definedName>
    <definedName name="wrn.Miscellaneous._.Schedules." localSheetId="4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9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0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12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6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5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7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10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8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localSheetId="11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print1." localSheetId="4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9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12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6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5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7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1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8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localSheetId="11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oductivity." localSheetId="4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9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0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12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6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5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7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10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8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localSheetId="11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_.Calculation." localSheetId="4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9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0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12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6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5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7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10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8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localSheetId="11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file._.and._.Basis." localSheetId="4" hidden="1">{#N/A,#N/A,FALSE,"Project Profile";#N/A,#N/A,FALSE,"Basis of Estimate"}</definedName>
    <definedName name="wrn.Profile._.and._.Basis." localSheetId="9" hidden="1">{#N/A,#N/A,FALSE,"Project Profile";#N/A,#N/A,FALSE,"Basis of Estimate"}</definedName>
    <definedName name="wrn.Profile._.and._.Basis." localSheetId="0" hidden="1">{#N/A,#N/A,FALSE,"Project Profile";#N/A,#N/A,FALSE,"Basis of Estimate"}</definedName>
    <definedName name="wrn.Profile._.and._.Basis." localSheetId="12" hidden="1">{#N/A,#N/A,FALSE,"Project Profile";#N/A,#N/A,FALSE,"Basis of Estimate"}</definedName>
    <definedName name="wrn.Profile._.and._.Basis." localSheetId="6" hidden="1">{#N/A,#N/A,FALSE,"Project Profile";#N/A,#N/A,FALSE,"Basis of Estimate"}</definedName>
    <definedName name="wrn.Profile._.and._.Basis." localSheetId="5" hidden="1">{#N/A,#N/A,FALSE,"Project Profile";#N/A,#N/A,FALSE,"Basis of Estimate"}</definedName>
    <definedName name="wrn.Profile._.and._.Basis." localSheetId="7" hidden="1">{#N/A,#N/A,FALSE,"Project Profile";#N/A,#N/A,FALSE,"Basis of Estimate"}</definedName>
    <definedName name="wrn.Profile._.and._.Basis." localSheetId="10" hidden="1">{#N/A,#N/A,FALSE,"Project Profile";#N/A,#N/A,FALSE,"Basis of Estimate"}</definedName>
    <definedName name="wrn.Profile._.and._.Basis." localSheetId="8" hidden="1">{#N/A,#N/A,FALSE,"Project Profile";#N/A,#N/A,FALSE,"Basis of Estimate"}</definedName>
    <definedName name="wrn.Profile._.and._.Basis." localSheetId="11" hidden="1">{#N/A,#N/A,FALSE,"Project Profile";#N/A,#N/A,FALSE,"Basis of Estimate"}</definedName>
    <definedName name="wrn.Profile._.and._.Basis." hidden="1">{#N/A,#N/A,FALSE,"Project Profile";#N/A,#N/A,FALSE,"Basis of Estimate"}</definedName>
    <definedName name="wrn.Rev._.0." localSheetId="4" hidden="1">{"Rev 0 Normal",#N/A,FALSE,"FNM Plan-Rev 0";"Rev 0 Pricing",#N/A,FALSE,"FNM Plan-Rev 0"}</definedName>
    <definedName name="wrn.Rev._.0." localSheetId="9" hidden="1">{"Rev 0 Normal",#N/A,FALSE,"FNM Plan-Rev 0";"Rev 0 Pricing",#N/A,FALSE,"FNM Plan-Rev 0"}</definedName>
    <definedName name="wrn.Rev._.0." localSheetId="0" hidden="1">{"Rev 0 Normal",#N/A,FALSE,"FNM Plan-Rev 0";"Rev 0 Pricing",#N/A,FALSE,"FNM Plan-Rev 0"}</definedName>
    <definedName name="wrn.Rev._.0." localSheetId="12" hidden="1">{"Rev 0 Normal",#N/A,FALSE,"FNM Plan-Rev 0";"Rev 0 Pricing",#N/A,FALSE,"FNM Plan-Rev 0"}</definedName>
    <definedName name="wrn.Rev._.0." localSheetId="6" hidden="1">{"Rev 0 Normal",#N/A,FALSE,"FNM Plan-Rev 0";"Rev 0 Pricing",#N/A,FALSE,"FNM Plan-Rev 0"}</definedName>
    <definedName name="wrn.Rev._.0." localSheetId="5" hidden="1">{"Rev 0 Normal",#N/A,FALSE,"FNM Plan-Rev 0";"Rev 0 Pricing",#N/A,FALSE,"FNM Plan-Rev 0"}</definedName>
    <definedName name="wrn.Rev._.0." localSheetId="7" hidden="1">{"Rev 0 Normal",#N/A,FALSE,"FNM Plan-Rev 0";"Rev 0 Pricing",#N/A,FALSE,"FNM Plan-Rev 0"}</definedName>
    <definedName name="wrn.Rev._.0." localSheetId="10" hidden="1">{"Rev 0 Normal",#N/A,FALSE,"FNM Plan-Rev 0";"Rev 0 Pricing",#N/A,FALSE,"FNM Plan-Rev 0"}</definedName>
    <definedName name="wrn.Rev._.0." localSheetId="8" hidden="1">{"Rev 0 Normal",#N/A,FALSE,"FNM Plan-Rev 0";"Rev 0 Pricing",#N/A,FALSE,"FNM Plan-Rev 0"}</definedName>
    <definedName name="wrn.Rev._.0." localSheetId="11" hidden="1">{"Rev 0 Normal",#N/A,FALSE,"FNM Plan-Rev 0";"Rev 0 Pricing",#N/A,FALSE,"FNM Plan-Rev 0"}</definedName>
    <definedName name="wrn.Rev._.0." hidden="1">{"Rev 0 Normal",#N/A,FALSE,"FNM Plan-Rev 0";"Rev 0 Pricing",#N/A,FALSE,"FNM Plan-Rev 0"}</definedName>
    <definedName name="wrn.Semi._.Annual._.Cost._.Adj." localSheetId="4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9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0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12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6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5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7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10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8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localSheetId="11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Prod._.Calc." localSheetId="4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9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0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12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6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5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7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10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8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localSheetId="11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ummary." localSheetId="4" hidden="1">{"Summary",#N/A,FALSE,"Summary"}</definedName>
    <definedName name="wrn.Summary." localSheetId="9" hidden="1">{"Summary",#N/A,FALSE,"Summary"}</definedName>
    <definedName name="wrn.Summary." localSheetId="0" hidden="1">{"Summary",#N/A,FALSE,"Summary"}</definedName>
    <definedName name="wrn.Summary." localSheetId="12" hidden="1">{"Summary",#N/A,FALSE,"Summary"}</definedName>
    <definedName name="wrn.Summary." localSheetId="6" hidden="1">{"Summary",#N/A,FALSE,"Summary"}</definedName>
    <definedName name="wrn.Summary." localSheetId="5" hidden="1">{"Summary",#N/A,FALSE,"Summary"}</definedName>
    <definedName name="wrn.Summary." localSheetId="7" hidden="1">{"Summary",#N/A,FALSE,"Summary"}</definedName>
    <definedName name="wrn.Summary." localSheetId="10" hidden="1">{"Summary",#N/A,FALSE,"Summary"}</definedName>
    <definedName name="wrn.Summary." localSheetId="8" hidden="1">{"Summary",#N/A,FALSE,"Summary"}</definedName>
    <definedName name="wrn.Summary." localSheetId="11" hidden="1">{"Summary",#N/A,FALSE,"Summary"}</definedName>
    <definedName name="wrn.Summary." hidden="1">{"Summary",#N/A,FALSE,"Summary"}</definedName>
    <definedName name="wrn.test." localSheetId="4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9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0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12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6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5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7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10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8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localSheetId="11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rueup._.excluding._.Production." localSheetId="4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9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0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12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6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5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7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10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8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localSheetId="11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USIM_Data." localSheetId="4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9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0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12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6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5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7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10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8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11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4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9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1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6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5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7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1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8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11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4" hidden="1">{#N/A,#N/A,FALSE,"Expenditures";#N/A,#N/A,FALSE,"Property Placed In-Service";#N/A,#N/A,FALSE,"CWIP Balances"}</definedName>
    <definedName name="wrn.USIM_Data_Abbrev3." localSheetId="9" hidden="1">{#N/A,#N/A,FALSE,"Expenditures";#N/A,#N/A,FALSE,"Property Placed In-Service";#N/A,#N/A,FALSE,"CWIP Balances"}</definedName>
    <definedName name="wrn.USIM_Data_Abbrev3." localSheetId="0" hidden="1">{#N/A,#N/A,FALSE,"Expenditures";#N/A,#N/A,FALSE,"Property Placed In-Service";#N/A,#N/A,FALSE,"CWIP Balances"}</definedName>
    <definedName name="wrn.USIM_Data_Abbrev3." localSheetId="12" hidden="1">{#N/A,#N/A,FALSE,"Expenditures";#N/A,#N/A,FALSE,"Property Placed In-Service";#N/A,#N/A,FALSE,"CWIP Balances"}</definedName>
    <definedName name="wrn.USIM_Data_Abbrev3." localSheetId="6" hidden="1">{#N/A,#N/A,FALSE,"Expenditures";#N/A,#N/A,FALSE,"Property Placed In-Service";#N/A,#N/A,FALSE,"CWIP Balances"}</definedName>
    <definedName name="wrn.USIM_Data_Abbrev3." localSheetId="5" hidden="1">{#N/A,#N/A,FALSE,"Expenditures";#N/A,#N/A,FALSE,"Property Placed In-Service";#N/A,#N/A,FALSE,"CWIP Balances"}</definedName>
    <definedName name="wrn.USIM_Data_Abbrev3." localSheetId="7" hidden="1">{#N/A,#N/A,FALSE,"Expenditures";#N/A,#N/A,FALSE,"Property Placed In-Service";#N/A,#N/A,FALSE,"CWIP Balances"}</definedName>
    <definedName name="wrn.USIM_Data_Abbrev3." localSheetId="10" hidden="1">{#N/A,#N/A,FALSE,"Expenditures";#N/A,#N/A,FALSE,"Property Placed In-Service";#N/A,#N/A,FALSE,"CWIP Balances"}</definedName>
    <definedName name="wrn.USIM_Data_Abbrev3." localSheetId="8" hidden="1">{#N/A,#N/A,FALSE,"Expenditures";#N/A,#N/A,FALSE,"Property Placed In-Service";#N/A,#N/A,FALSE,"CWIP Balances"}</definedName>
    <definedName name="wrn.USIM_Data_Abbrev3." localSheetId="11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ww" localSheetId="4" hidden="1">{#N/A,#N/A,FALSE,"schA"}</definedName>
    <definedName name="www" localSheetId="9" hidden="1">{#N/A,#N/A,FALSE,"schA"}</definedName>
    <definedName name="www" localSheetId="0" hidden="1">{#N/A,#N/A,FALSE,"schA"}</definedName>
    <definedName name="www" localSheetId="12" hidden="1">{#N/A,#N/A,FALSE,"schA"}</definedName>
    <definedName name="www" localSheetId="6" hidden="1">{#N/A,#N/A,FALSE,"schA"}</definedName>
    <definedName name="www" localSheetId="5" hidden="1">{#N/A,#N/A,FALSE,"schA"}</definedName>
    <definedName name="www" localSheetId="7" hidden="1">{#N/A,#N/A,FALSE,"schA"}</definedName>
    <definedName name="www" localSheetId="10" hidden="1">{#N/A,#N/A,FALSE,"schA"}</definedName>
    <definedName name="www" localSheetId="8" hidden="1">{#N/A,#N/A,FALSE,"schA"}</definedName>
    <definedName name="www" localSheetId="11" hidden="1">{#N/A,#N/A,FALSE,"schA"}</definedName>
    <definedName name="www" hidden="1">{#N/A,#N/A,FALSE,"schA"}</definedName>
    <definedName name="xxx" hidden="1">#REF!</definedName>
    <definedName name="xxxxxxx" localSheetId="4" hidden="1">{#N/A,#N/A,FALSE,"Sum6 (1)"}</definedName>
    <definedName name="xxxxxxx" localSheetId="9" hidden="1">{#N/A,#N/A,FALSE,"Sum6 (1)"}</definedName>
    <definedName name="xxxxxxx" localSheetId="0" hidden="1">{#N/A,#N/A,FALSE,"Sum6 (1)"}</definedName>
    <definedName name="xxxxxxx" localSheetId="12" hidden="1">{#N/A,#N/A,FALSE,"Sum6 (1)"}</definedName>
    <definedName name="xxxxxxx" localSheetId="6" hidden="1">{#N/A,#N/A,FALSE,"Sum6 (1)"}</definedName>
    <definedName name="xxxxxxx" localSheetId="5" hidden="1">{#N/A,#N/A,FALSE,"Sum6 (1)"}</definedName>
    <definedName name="xxxxxxx" localSheetId="7" hidden="1">{#N/A,#N/A,FALSE,"Sum6 (1)"}</definedName>
    <definedName name="xxxxxxx" localSheetId="10" hidden="1">{#N/A,#N/A,FALSE,"Sum6 (1)"}</definedName>
    <definedName name="xxxxxxx" localSheetId="8" hidden="1">{#N/A,#N/A,FALSE,"Sum6 (1)"}</definedName>
    <definedName name="xxxxxxx" localSheetId="11" hidden="1">{#N/A,#N/A,FALSE,"Sum6 (1)"}</definedName>
    <definedName name="xxxxxxx" hidden="1">{#N/A,#N/A,FALSE,"Sum6 (1)"}</definedName>
    <definedName name="yetr" hidden="1">#REF!</definedName>
    <definedName name="yjthtrfdhds" localSheetId="4" hidden="1">#REF!</definedName>
    <definedName name="yjthtrfdhds" localSheetId="9" hidden="1">#REF!</definedName>
    <definedName name="yjthtrfdhds" localSheetId="0" hidden="1">#REF!</definedName>
    <definedName name="yjthtrfdhds" localSheetId="12" hidden="1">#REF!</definedName>
    <definedName name="yjthtrfdhds" localSheetId="6" hidden="1">#REF!</definedName>
    <definedName name="yjthtrfdhds" localSheetId="5" hidden="1">#REF!</definedName>
    <definedName name="yjthtrfdhds" localSheetId="7" hidden="1">#REF!</definedName>
    <definedName name="yjthtrfdhds" localSheetId="10" hidden="1">#REF!</definedName>
    <definedName name="yjthtrfdhds" localSheetId="8" hidden="1">#REF!</definedName>
    <definedName name="yjthtrfdhds" localSheetId="11" hidden="1">#REF!</definedName>
    <definedName name="yjthtrfdhds" hidden="1">#REF!</definedName>
    <definedName name="yre" localSheetId="9" hidden="1">#REF!</definedName>
    <definedName name="yre" localSheetId="12" hidden="1">#REF!</definedName>
    <definedName name="yre" localSheetId="6" hidden="1">#REF!</definedName>
    <definedName name="yre" localSheetId="5" hidden="1">#REF!</definedName>
    <definedName name="yre" localSheetId="7" hidden="1">#REF!</definedName>
    <definedName name="yre" localSheetId="10" hidden="1">#REF!</definedName>
    <definedName name="yre" localSheetId="8" hidden="1">#REF!</definedName>
    <definedName name="yre" localSheetId="11" hidden="1">#REF!</definedName>
    <definedName name="yre" hidden="1">#REF!</definedName>
    <definedName name="yret" localSheetId="9" hidden="1">#REF!</definedName>
    <definedName name="yret" localSheetId="12" hidden="1">#REF!</definedName>
    <definedName name="yret" localSheetId="6" hidden="1">#REF!</definedName>
    <definedName name="yret" localSheetId="5" hidden="1">#REF!</definedName>
    <definedName name="yret" localSheetId="7" hidden="1">#REF!</definedName>
    <definedName name="yret" localSheetId="10" hidden="1">#REF!</definedName>
    <definedName name="yret" localSheetId="8" hidden="1">#REF!</definedName>
    <definedName name="yret" localSheetId="11" hidden="1">#REF!</definedName>
    <definedName name="yret" hidden="1">#REF!</definedName>
    <definedName name="ytwtr" localSheetId="4" hidden="1">#REF!</definedName>
    <definedName name="ytwtr" localSheetId="9" hidden="1">#REF!</definedName>
    <definedName name="ytwtr" localSheetId="0" hidden="1">#REF!</definedName>
    <definedName name="ytwtr" localSheetId="12" hidden="1">#REF!</definedName>
    <definedName name="ytwtr" localSheetId="6" hidden="1">#REF!</definedName>
    <definedName name="ytwtr" localSheetId="5" hidden="1">#REF!</definedName>
    <definedName name="ytwtr" localSheetId="7" hidden="1">#REF!</definedName>
    <definedName name="ytwtr" localSheetId="10" hidden="1">#REF!</definedName>
    <definedName name="ytwtr" localSheetId="8" hidden="1">#REF!</definedName>
    <definedName name="ytwtr" localSheetId="11" hidden="1">#REF!</definedName>
    <definedName name="ytwtr" hidden="1">#REF!</definedName>
    <definedName name="yu" localSheetId="9" hidden="1">#REF!</definedName>
    <definedName name="yu" localSheetId="12" hidden="1">#REF!</definedName>
    <definedName name="yu" localSheetId="6" hidden="1">#REF!</definedName>
    <definedName name="yu" localSheetId="5" hidden="1">#REF!</definedName>
    <definedName name="yu" localSheetId="7" hidden="1">#REF!</definedName>
    <definedName name="yu" localSheetId="10" hidden="1">#REF!</definedName>
    <definedName name="yu" localSheetId="8" hidden="1">#REF!</definedName>
    <definedName name="yu" localSheetId="11" hidden="1">#REF!</definedName>
    <definedName name="yu" hidden="1">#REF!</definedName>
    <definedName name="z" localSheetId="4" hidden="1">{#N/A,#N/A,FALSE,"Coversheet";#N/A,#N/A,FALSE,"QA"}</definedName>
    <definedName name="z" localSheetId="9" hidden="1">{#N/A,#N/A,FALSE,"Coversheet";#N/A,#N/A,FALSE,"QA"}</definedName>
    <definedName name="z" localSheetId="0" hidden="1">{#N/A,#N/A,FALSE,"Coversheet";#N/A,#N/A,FALSE,"QA"}</definedName>
    <definedName name="z" localSheetId="12" hidden="1">{#N/A,#N/A,FALSE,"Coversheet";#N/A,#N/A,FALSE,"QA"}</definedName>
    <definedName name="z" localSheetId="6" hidden="1">{#N/A,#N/A,FALSE,"Coversheet";#N/A,#N/A,FALSE,"QA"}</definedName>
    <definedName name="z" localSheetId="5" hidden="1">{#N/A,#N/A,FALSE,"Coversheet";#N/A,#N/A,FALSE,"QA"}</definedName>
    <definedName name="z" localSheetId="7" hidden="1">{#N/A,#N/A,FALSE,"Coversheet";#N/A,#N/A,FALSE,"QA"}</definedName>
    <definedName name="z" localSheetId="10" hidden="1">{#N/A,#N/A,FALSE,"Coversheet";#N/A,#N/A,FALSE,"QA"}</definedName>
    <definedName name="z" localSheetId="8" hidden="1">{#N/A,#N/A,FALSE,"Coversheet";#N/A,#N/A,FALSE,"QA"}</definedName>
    <definedName name="z" localSheetId="11" hidden="1">{#N/A,#N/A,FALSE,"Coversheet";#N/A,#N/A,FALSE,"QA"}</definedName>
    <definedName name="z" hidden="1">{#N/A,#N/A,FALSE,"Coversheet";#N/A,#N/A,FALSE,"QA"}</definedName>
    <definedName name="zzz" localSheetId="4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9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1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6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5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1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8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localSheetId="1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4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9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1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6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5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10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8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1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4" l="1"/>
  <c r="H32" i="14"/>
  <c r="C15" i="14" l="1"/>
  <c r="C16" i="14"/>
  <c r="C14" i="14"/>
  <c r="D12" i="16" l="1"/>
  <c r="C12" i="16"/>
  <c r="C14" i="6" l="1"/>
  <c r="A55" i="6" l="1"/>
  <c r="C31" i="9"/>
  <c r="C29" i="9"/>
  <c r="C28" i="9"/>
  <c r="F24" i="2" l="1"/>
  <c r="C60" i="6"/>
  <c r="K8" i="26"/>
  <c r="K10" i="26" s="1"/>
  <c r="F25" i="2"/>
  <c r="F32" i="2"/>
  <c r="G32" i="2" s="1"/>
  <c r="C56" i="6"/>
  <c r="C41" i="6"/>
  <c r="C40" i="6"/>
  <c r="E37" i="2" l="1"/>
  <c r="E35" i="2"/>
  <c r="E34" i="2"/>
  <c r="E21" i="2"/>
  <c r="D21" i="2"/>
  <c r="E20" i="2"/>
  <c r="D20" i="2"/>
  <c r="E19" i="2"/>
  <c r="D19" i="2"/>
  <c r="E18" i="2"/>
  <c r="E22" i="2" s="1"/>
  <c r="E38" i="2" s="1"/>
  <c r="D18" i="2"/>
  <c r="E12" i="2"/>
  <c r="D12" i="2"/>
  <c r="D10" i="2"/>
  <c r="E10" i="2"/>
  <c r="E36" i="2" s="1"/>
  <c r="E9" i="2"/>
  <c r="D9" i="2"/>
  <c r="E8" i="2"/>
  <c r="D8" i="2"/>
  <c r="E7" i="2"/>
  <c r="E6" i="2"/>
  <c r="D6" i="2"/>
  <c r="E5" i="2"/>
  <c r="E33" i="2" s="1"/>
  <c r="D5" i="2"/>
  <c r="E11" i="2" l="1"/>
  <c r="E13" i="2" s="1"/>
  <c r="E39" i="2"/>
  <c r="E15" i="2" l="1"/>
  <c r="E26" i="2" s="1"/>
  <c r="E27" i="2" s="1"/>
  <c r="F28" i="2" l="1"/>
  <c r="E40" i="2"/>
  <c r="C15" i="15" l="1"/>
  <c r="C14" i="15"/>
  <c r="C4" i="15"/>
  <c r="D60" i="20"/>
  <c r="C60" i="20"/>
  <c r="E59" i="20"/>
  <c r="F59" i="20" s="1"/>
  <c r="E58" i="20"/>
  <c r="F58" i="20" s="1"/>
  <c r="E57" i="20"/>
  <c r="F57" i="20" s="1"/>
  <c r="E56" i="20"/>
  <c r="F56" i="20" s="1"/>
  <c r="E55" i="20"/>
  <c r="F55" i="20" s="1"/>
  <c r="E54" i="20"/>
  <c r="F54" i="20" s="1"/>
  <c r="E53" i="20"/>
  <c r="F53" i="20" s="1"/>
  <c r="E52" i="20"/>
  <c r="F52" i="20" s="1"/>
  <c r="E51" i="20"/>
  <c r="F51" i="20" s="1"/>
  <c r="E50" i="20"/>
  <c r="F50" i="20" s="1"/>
  <c r="E49" i="20"/>
  <c r="F49" i="20" s="1"/>
  <c r="E48" i="20"/>
  <c r="F48" i="20" s="1"/>
  <c r="E47" i="20"/>
  <c r="F47" i="20" s="1"/>
  <c r="E46" i="20"/>
  <c r="F46" i="20" s="1"/>
  <c r="E45" i="20"/>
  <c r="F45" i="20" s="1"/>
  <c r="E44" i="20"/>
  <c r="F44" i="20" s="1"/>
  <c r="E43" i="20"/>
  <c r="F43" i="20" s="1"/>
  <c r="E42" i="20"/>
  <c r="F42" i="20" s="1"/>
  <c r="E41" i="20"/>
  <c r="F41" i="20" s="1"/>
  <c r="E40" i="20"/>
  <c r="F40" i="20" s="1"/>
  <c r="E39" i="20"/>
  <c r="F39" i="20" s="1"/>
  <c r="E38" i="20"/>
  <c r="F38" i="20" s="1"/>
  <c r="E37" i="20"/>
  <c r="F37" i="20" s="1"/>
  <c r="E36" i="20"/>
  <c r="F36" i="20" s="1"/>
  <c r="E35" i="20"/>
  <c r="F35" i="20" s="1"/>
  <c r="E34" i="20"/>
  <c r="F34" i="20" s="1"/>
  <c r="E33" i="20"/>
  <c r="F33" i="20" s="1"/>
  <c r="E32" i="20"/>
  <c r="F32" i="20" s="1"/>
  <c r="E31" i="20"/>
  <c r="F31" i="20" s="1"/>
  <c r="E30" i="20"/>
  <c r="F30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1" i="20"/>
  <c r="E10" i="20"/>
  <c r="E9" i="20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E8" i="20"/>
  <c r="E7" i="20"/>
  <c r="D50" i="19"/>
  <c r="C50" i="19"/>
  <c r="E49" i="19"/>
  <c r="F49" i="19" s="1"/>
  <c r="E48" i="19"/>
  <c r="F48" i="19" s="1"/>
  <c r="E47" i="19"/>
  <c r="F47" i="19" s="1"/>
  <c r="E46" i="19"/>
  <c r="F46" i="19" s="1"/>
  <c r="E45" i="19"/>
  <c r="F45" i="19" s="1"/>
  <c r="E44" i="19"/>
  <c r="F44" i="19" s="1"/>
  <c r="E43" i="19"/>
  <c r="F43" i="19" s="1"/>
  <c r="E42" i="19"/>
  <c r="F42" i="19" s="1"/>
  <c r="E41" i="19"/>
  <c r="F41" i="19" s="1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F33" i="19" s="1"/>
  <c r="E32" i="19"/>
  <c r="F32" i="19" s="1"/>
  <c r="F31" i="19"/>
  <c r="E31" i="19"/>
  <c r="E30" i="19"/>
  <c r="F30" i="19" s="1"/>
  <c r="E29" i="19"/>
  <c r="F29" i="19" s="1"/>
  <c r="E28" i="19"/>
  <c r="F28" i="19" s="1"/>
  <c r="E27" i="19"/>
  <c r="F27" i="19" s="1"/>
  <c r="E26" i="19"/>
  <c r="F26" i="19" s="1"/>
  <c r="E25" i="19"/>
  <c r="F25" i="19" s="1"/>
  <c r="E24" i="19"/>
  <c r="F24" i="19" s="1"/>
  <c r="E23" i="19"/>
  <c r="F23" i="19" s="1"/>
  <c r="E22" i="19"/>
  <c r="F22" i="19" s="1"/>
  <c r="E21" i="19"/>
  <c r="F21" i="19" s="1"/>
  <c r="E20" i="19"/>
  <c r="F20" i="19" s="1"/>
  <c r="E19" i="19"/>
  <c r="F19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1" i="19"/>
  <c r="F11" i="19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R46" i="18"/>
  <c r="K46" i="18"/>
  <c r="J46" i="18"/>
  <c r="D46" i="18"/>
  <c r="C46" i="18"/>
  <c r="S45" i="18"/>
  <c r="T45" i="18" s="1"/>
  <c r="L45" i="18"/>
  <c r="M45" i="18" s="1"/>
  <c r="I45" i="18"/>
  <c r="E45" i="18"/>
  <c r="F45" i="18" s="1"/>
  <c r="S44" i="18"/>
  <c r="T44" i="18" s="1"/>
  <c r="L44" i="18"/>
  <c r="M44" i="18" s="1"/>
  <c r="I44" i="18"/>
  <c r="E44" i="18"/>
  <c r="F44" i="18" s="1"/>
  <c r="S43" i="18"/>
  <c r="T43" i="18" s="1"/>
  <c r="L43" i="18"/>
  <c r="M43" i="18" s="1"/>
  <c r="I43" i="18"/>
  <c r="E43" i="18"/>
  <c r="F43" i="18" s="1"/>
  <c r="S42" i="18"/>
  <c r="T42" i="18" s="1"/>
  <c r="L42" i="18"/>
  <c r="M42" i="18" s="1"/>
  <c r="I42" i="18"/>
  <c r="E42" i="18"/>
  <c r="F42" i="18" s="1"/>
  <c r="S41" i="18"/>
  <c r="T41" i="18" s="1"/>
  <c r="L41" i="18"/>
  <c r="M41" i="18" s="1"/>
  <c r="I41" i="18"/>
  <c r="E41" i="18"/>
  <c r="F41" i="18" s="1"/>
  <c r="S40" i="18"/>
  <c r="T40" i="18" s="1"/>
  <c r="L40" i="18"/>
  <c r="M40" i="18" s="1"/>
  <c r="E40" i="18"/>
  <c r="F40" i="18" s="1"/>
  <c r="S39" i="18"/>
  <c r="T39" i="18" s="1"/>
  <c r="L39" i="18"/>
  <c r="M39" i="18" s="1"/>
  <c r="E39" i="18"/>
  <c r="F39" i="18" s="1"/>
  <c r="S38" i="18"/>
  <c r="T38" i="18" s="1"/>
  <c r="L38" i="18"/>
  <c r="M38" i="18" s="1"/>
  <c r="E38" i="18"/>
  <c r="F38" i="18" s="1"/>
  <c r="S37" i="18"/>
  <c r="T37" i="18" s="1"/>
  <c r="L37" i="18"/>
  <c r="M37" i="18" s="1"/>
  <c r="E37" i="18"/>
  <c r="F37" i="18" s="1"/>
  <c r="S36" i="18"/>
  <c r="T36" i="18" s="1"/>
  <c r="L36" i="18"/>
  <c r="M36" i="18" s="1"/>
  <c r="E36" i="18"/>
  <c r="F36" i="18" s="1"/>
  <c r="S35" i="18"/>
  <c r="T35" i="18" s="1"/>
  <c r="L35" i="18"/>
  <c r="M35" i="18" s="1"/>
  <c r="E35" i="18"/>
  <c r="F35" i="18" s="1"/>
  <c r="S34" i="18"/>
  <c r="T34" i="18" s="1"/>
  <c r="L34" i="18"/>
  <c r="M34" i="18" s="1"/>
  <c r="E34" i="18"/>
  <c r="F34" i="18" s="1"/>
  <c r="S33" i="18"/>
  <c r="T33" i="18" s="1"/>
  <c r="L33" i="18"/>
  <c r="M33" i="18" s="1"/>
  <c r="E33" i="18"/>
  <c r="F33" i="18" s="1"/>
  <c r="S32" i="18"/>
  <c r="T32" i="18" s="1"/>
  <c r="L32" i="18"/>
  <c r="M32" i="18" s="1"/>
  <c r="E32" i="18"/>
  <c r="F32" i="18" s="1"/>
  <c r="S31" i="18"/>
  <c r="T31" i="18" s="1"/>
  <c r="L31" i="18"/>
  <c r="M31" i="18" s="1"/>
  <c r="E31" i="18"/>
  <c r="F31" i="18" s="1"/>
  <c r="S30" i="18"/>
  <c r="T30" i="18" s="1"/>
  <c r="L30" i="18"/>
  <c r="M30" i="18" s="1"/>
  <c r="E30" i="18"/>
  <c r="F30" i="18" s="1"/>
  <c r="S29" i="18"/>
  <c r="T29" i="18" s="1"/>
  <c r="L29" i="18"/>
  <c r="M29" i="18" s="1"/>
  <c r="E29" i="18"/>
  <c r="F29" i="18" s="1"/>
  <c r="Q28" i="18"/>
  <c r="S28" i="18" s="1"/>
  <c r="T28" i="18" s="1"/>
  <c r="L28" i="18"/>
  <c r="M28" i="18" s="1"/>
  <c r="E28" i="18"/>
  <c r="F28" i="18" s="1"/>
  <c r="S27" i="18"/>
  <c r="T27" i="18" s="1"/>
  <c r="L27" i="18"/>
  <c r="M27" i="18" s="1"/>
  <c r="E27" i="18"/>
  <c r="F27" i="18" s="1"/>
  <c r="S26" i="18"/>
  <c r="T26" i="18" s="1"/>
  <c r="L26" i="18"/>
  <c r="M26" i="18" s="1"/>
  <c r="E26" i="18"/>
  <c r="F26" i="18" s="1"/>
  <c r="S25" i="18"/>
  <c r="T25" i="18" s="1"/>
  <c r="L25" i="18"/>
  <c r="M25" i="18" s="1"/>
  <c r="E25" i="18"/>
  <c r="F25" i="18" s="1"/>
  <c r="S24" i="18"/>
  <c r="T24" i="18" s="1"/>
  <c r="L24" i="18"/>
  <c r="M24" i="18" s="1"/>
  <c r="E24" i="18"/>
  <c r="F24" i="18" s="1"/>
  <c r="S23" i="18"/>
  <c r="T23" i="18" s="1"/>
  <c r="L23" i="18"/>
  <c r="M23" i="18" s="1"/>
  <c r="E23" i="18"/>
  <c r="F23" i="18" s="1"/>
  <c r="S22" i="18"/>
  <c r="T22" i="18" s="1"/>
  <c r="L22" i="18"/>
  <c r="M22" i="18" s="1"/>
  <c r="E22" i="18"/>
  <c r="F22" i="18" s="1"/>
  <c r="S21" i="18"/>
  <c r="T21" i="18" s="1"/>
  <c r="L21" i="18"/>
  <c r="M21" i="18" s="1"/>
  <c r="E21" i="18"/>
  <c r="F21" i="18" s="1"/>
  <c r="S20" i="18"/>
  <c r="T20" i="18" s="1"/>
  <c r="L20" i="18"/>
  <c r="M20" i="18" s="1"/>
  <c r="E20" i="18"/>
  <c r="F20" i="18" s="1"/>
  <c r="S19" i="18"/>
  <c r="T19" i="18" s="1"/>
  <c r="L19" i="18"/>
  <c r="M19" i="18" s="1"/>
  <c r="E19" i="18"/>
  <c r="F19" i="18" s="1"/>
  <c r="S18" i="18"/>
  <c r="T18" i="18" s="1"/>
  <c r="L18" i="18"/>
  <c r="M18" i="18" s="1"/>
  <c r="E18" i="18"/>
  <c r="F18" i="18" s="1"/>
  <c r="S17" i="18"/>
  <c r="T17" i="18" s="1"/>
  <c r="L17" i="18"/>
  <c r="M17" i="18" s="1"/>
  <c r="E17" i="18"/>
  <c r="F17" i="18" s="1"/>
  <c r="S16" i="18"/>
  <c r="T16" i="18" s="1"/>
  <c r="L16" i="18"/>
  <c r="M16" i="18" s="1"/>
  <c r="E16" i="18"/>
  <c r="F16" i="18" s="1"/>
  <c r="S15" i="18"/>
  <c r="T15" i="18" s="1"/>
  <c r="L15" i="18"/>
  <c r="M15" i="18" s="1"/>
  <c r="E15" i="18"/>
  <c r="F15" i="18" s="1"/>
  <c r="S14" i="18"/>
  <c r="T14" i="18" s="1"/>
  <c r="L14" i="18"/>
  <c r="M14" i="18" s="1"/>
  <c r="E14" i="18"/>
  <c r="F14" i="18" s="1"/>
  <c r="S13" i="18"/>
  <c r="T13" i="18" s="1"/>
  <c r="L13" i="18"/>
  <c r="M13" i="18" s="1"/>
  <c r="E13" i="18"/>
  <c r="F13" i="18" s="1"/>
  <c r="S11" i="18"/>
  <c r="E11" i="18"/>
  <c r="S10" i="18"/>
  <c r="L10" i="18"/>
  <c r="E10" i="18"/>
  <c r="S9" i="18"/>
  <c r="L9" i="18"/>
  <c r="E9" i="18"/>
  <c r="S8" i="18"/>
  <c r="O8" i="18"/>
  <c r="O9" i="18" s="1"/>
  <c r="O10" i="18" s="1"/>
  <c r="O11" i="18" s="1"/>
  <c r="O12" i="18" s="1"/>
  <c r="O13" i="18" s="1"/>
  <c r="O14" i="18" s="1"/>
  <c r="O15" i="18" s="1"/>
  <c r="O16" i="18" s="1"/>
  <c r="O17" i="18" s="1"/>
  <c r="O18" i="18" s="1"/>
  <c r="O19" i="18" s="1"/>
  <c r="O20" i="18" s="1"/>
  <c r="O21" i="18" s="1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L8" i="18"/>
  <c r="H8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E8" i="18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S7" i="18"/>
  <c r="L7" i="18"/>
  <c r="E7" i="18"/>
  <c r="L46" i="18" l="1"/>
  <c r="L48" i="18" s="1"/>
  <c r="F46" i="18"/>
  <c r="E46" i="18"/>
  <c r="S46" i="18"/>
  <c r="S48" i="18" s="1"/>
  <c r="E60" i="20"/>
  <c r="E62" i="20" s="1"/>
  <c r="F60" i="20"/>
  <c r="F62" i="20" s="1"/>
  <c r="A48" i="19"/>
  <c r="A47" i="19"/>
  <c r="A49" i="19" s="1"/>
  <c r="F50" i="19"/>
  <c r="F52" i="19" s="1"/>
  <c r="E50" i="19"/>
  <c r="E52" i="19" s="1"/>
  <c r="M46" i="18"/>
  <c r="M48" i="18" s="1"/>
  <c r="H37" i="18"/>
  <c r="H41" i="18"/>
  <c r="O41" i="18"/>
  <c r="O37" i="18"/>
  <c r="T46" i="18"/>
  <c r="T48" i="18" s="1"/>
  <c r="E48" i="18"/>
  <c r="Q46" i="18"/>
  <c r="F48" i="18" l="1"/>
  <c r="O42" i="18"/>
  <c r="O38" i="18"/>
  <c r="H38" i="18"/>
  <c r="H42" i="18"/>
  <c r="H39" i="18" l="1"/>
  <c r="H43" i="18"/>
  <c r="O43" i="18"/>
  <c r="O39" i="18"/>
  <c r="H44" i="18" l="1"/>
  <c r="H40" i="18"/>
  <c r="H45" i="18" s="1"/>
  <c r="O40" i="18"/>
  <c r="O45" i="18" s="1"/>
  <c r="O44" i="18"/>
  <c r="J5" i="26" l="1"/>
  <c r="J7" i="26" l="1"/>
  <c r="I9" i="26"/>
  <c r="J6" i="26"/>
  <c r="I6" i="26"/>
  <c r="J8" i="26"/>
  <c r="I5" i="26"/>
  <c r="J10" i="26" l="1"/>
  <c r="I7" i="26"/>
  <c r="I10" i="26" s="1"/>
  <c r="A40" i="2" l="1"/>
  <c r="D33" i="2" l="1"/>
  <c r="D37" i="2"/>
  <c r="D35" i="2"/>
  <c r="D36" i="2"/>
  <c r="A35" i="2" l="1"/>
  <c r="A36" i="2"/>
  <c r="A37" i="2"/>
  <c r="A38" i="2"/>
  <c r="A39" i="2"/>
  <c r="A30" i="2"/>
  <c r="A31" i="2"/>
  <c r="A32" i="2"/>
  <c r="A33" i="2"/>
  <c r="A34" i="2"/>
  <c r="C21" i="2" l="1"/>
  <c r="C20" i="2"/>
  <c r="C19" i="2"/>
  <c r="C18" i="2"/>
  <c r="C52" i="6" l="1"/>
  <c r="F10" i="2" s="1"/>
  <c r="G10" i="2" s="1"/>
  <c r="C26" i="14"/>
  <c r="C25" i="14"/>
  <c r="C9" i="14"/>
  <c r="J6" i="17"/>
  <c r="K6" i="17" s="1"/>
  <c r="D15" i="15"/>
  <c r="D14" i="15"/>
  <c r="C9" i="15"/>
  <c r="D4" i="15"/>
  <c r="A35" i="14"/>
  <c r="A33" i="14"/>
  <c r="A32" i="14"/>
  <c r="A29" i="14"/>
  <c r="A27" i="14"/>
  <c r="A26" i="14"/>
  <c r="A25" i="14"/>
  <c r="A22" i="14"/>
  <c r="A19" i="14"/>
  <c r="A17" i="14"/>
  <c r="A16" i="14"/>
  <c r="A15" i="14"/>
  <c r="A14" i="14"/>
  <c r="A13" i="14"/>
  <c r="A10" i="14"/>
  <c r="A9" i="14"/>
  <c r="A8" i="14"/>
  <c r="D18" i="12"/>
  <c r="D15" i="12"/>
  <c r="A12" i="12"/>
  <c r="A13" i="12" s="1"/>
  <c r="A14" i="12" s="1"/>
  <c r="A15" i="12" s="1"/>
  <c r="A16" i="12" s="1"/>
  <c r="A17" i="12" s="1"/>
  <c r="A18" i="12" s="1"/>
  <c r="A19" i="12" s="1"/>
  <c r="A20" i="12" s="1"/>
  <c r="G9" i="11"/>
  <c r="C46" i="6" s="1"/>
  <c r="C33" i="6"/>
  <c r="C32" i="6"/>
  <c r="C31" i="6"/>
  <c r="C30" i="6"/>
  <c r="C29" i="6"/>
  <c r="C25" i="6"/>
  <c r="C24" i="6"/>
  <c r="C22" i="6"/>
  <c r="C21" i="6"/>
  <c r="C20" i="6"/>
  <c r="C15" i="6"/>
  <c r="C13" i="6"/>
  <c r="M11" i="8"/>
  <c r="P11" i="8" s="1"/>
  <c r="F12" i="2" s="1"/>
  <c r="G12" i="2" s="1"/>
  <c r="K11" i="8"/>
  <c r="J11" i="8"/>
  <c r="F11" i="8"/>
  <c r="F8" i="13" l="1"/>
  <c r="D20" i="12"/>
  <c r="C47" i="6" s="1"/>
  <c r="F8" i="2" s="1"/>
  <c r="G8" i="2" s="1"/>
  <c r="D9" i="15"/>
  <c r="D9" i="16"/>
  <c r="C6" i="15"/>
  <c r="D6" i="16"/>
  <c r="C27" i="14"/>
  <c r="C11" i="15"/>
  <c r="C22" i="14"/>
  <c r="F5" i="2"/>
  <c r="G5" i="2" s="1"/>
  <c r="D11" i="15"/>
  <c r="C5" i="16"/>
  <c r="C7" i="16" s="1"/>
  <c r="C5" i="15"/>
  <c r="D6" i="15"/>
  <c r="N11" i="8"/>
  <c r="F18" i="2"/>
  <c r="G18" i="2" s="1"/>
  <c r="C8" i="16" l="1"/>
  <c r="C10" i="16" s="1"/>
  <c r="C13" i="16" s="1"/>
  <c r="C8" i="14" s="1"/>
  <c r="C10" i="14" s="1"/>
  <c r="D5" i="15"/>
  <c r="D10" i="15"/>
  <c r="D12" i="15" s="1"/>
  <c r="D8" i="16"/>
  <c r="D10" i="16" s="1"/>
  <c r="D13" i="16" s="1"/>
  <c r="C13" i="14" s="1"/>
  <c r="C7" i="15"/>
  <c r="C16" i="15"/>
  <c r="G8" i="13"/>
  <c r="H8" i="13"/>
  <c r="I8" i="13" l="1"/>
  <c r="C48" i="6" s="1"/>
  <c r="F6" i="2" s="1"/>
  <c r="F33" i="2" s="1"/>
  <c r="G33" i="2" s="1"/>
  <c r="F36" i="2"/>
  <c r="G36" i="2" s="1"/>
  <c r="D5" i="16"/>
  <c r="D7" i="16" s="1"/>
  <c r="C10" i="15"/>
  <c r="C12" i="15" s="1"/>
  <c r="D16" i="15"/>
  <c r="D7" i="15"/>
  <c r="G6" i="2" l="1"/>
  <c r="F21" i="2" l="1"/>
  <c r="G21" i="2" s="1"/>
  <c r="A61" i="6"/>
  <c r="A60" i="6"/>
  <c r="A59" i="6"/>
  <c r="A58" i="6"/>
  <c r="A57" i="6"/>
  <c r="A56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C36" i="6"/>
  <c r="A29" i="6"/>
  <c r="A28" i="6"/>
  <c r="A27" i="6"/>
  <c r="A26" i="6"/>
  <c r="A25" i="6"/>
  <c r="A24" i="6"/>
  <c r="A23" i="6"/>
  <c r="A22" i="6"/>
  <c r="A21" i="6"/>
  <c r="A20" i="6"/>
  <c r="A19" i="6"/>
  <c r="A18" i="6"/>
  <c r="C17" i="6"/>
  <c r="A17" i="6"/>
  <c r="A16" i="6"/>
  <c r="A15" i="6"/>
  <c r="A13" i="6"/>
  <c r="A12" i="6"/>
  <c r="A11" i="6"/>
  <c r="A10" i="6"/>
  <c r="A9" i="6"/>
  <c r="A8" i="6"/>
  <c r="A7" i="6"/>
  <c r="C12" i="2"/>
  <c r="C10" i="2"/>
  <c r="C55" i="5"/>
  <c r="C16" i="5" s="1"/>
  <c r="C47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C8" i="2"/>
  <c r="C6" i="2"/>
  <c r="C5" i="2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60" i="4"/>
  <c r="A59" i="4"/>
  <c r="A57" i="4"/>
  <c r="A56" i="4"/>
  <c r="A54" i="4"/>
  <c r="A53" i="4"/>
  <c r="A52" i="4"/>
  <c r="A51" i="4"/>
  <c r="A50" i="4"/>
  <c r="C49" i="4"/>
  <c r="A49" i="4"/>
  <c r="A48" i="4"/>
  <c r="A47" i="4"/>
  <c r="A46" i="4"/>
  <c r="A43" i="4"/>
  <c r="A42" i="4"/>
  <c r="A41" i="4"/>
  <c r="A40" i="4"/>
  <c r="A38" i="4"/>
  <c r="A36" i="4"/>
  <c r="A35" i="4"/>
  <c r="A34" i="4"/>
  <c r="C36" i="4"/>
  <c r="A33" i="4"/>
  <c r="A32" i="4"/>
  <c r="A31" i="4"/>
  <c r="A30" i="4"/>
  <c r="A29" i="4"/>
  <c r="A26" i="4"/>
  <c r="A25" i="4"/>
  <c r="A24" i="4"/>
  <c r="A23" i="4"/>
  <c r="A22" i="4"/>
  <c r="C26" i="4"/>
  <c r="A21" i="4"/>
  <c r="A20" i="4"/>
  <c r="A17" i="4"/>
  <c r="A16" i="4"/>
  <c r="A15" i="4"/>
  <c r="A14" i="4"/>
  <c r="C17" i="4"/>
  <c r="A13" i="4"/>
  <c r="A10" i="4"/>
  <c r="A9" i="4"/>
  <c r="A8" i="4"/>
  <c r="C10" i="4"/>
  <c r="A7" i="4"/>
  <c r="D7" i="2" l="1"/>
  <c r="D34" i="2" s="1"/>
  <c r="C53" i="4"/>
  <c r="D11" i="2"/>
  <c r="C38" i="4"/>
  <c r="C43" i="4" s="1"/>
  <c r="C54" i="4" s="1"/>
  <c r="C57" i="4" s="1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8" i="2"/>
  <c r="A9" i="2"/>
  <c r="A7" i="2"/>
  <c r="A6" i="2"/>
  <c r="A5" i="2"/>
  <c r="C60" i="4" l="1"/>
  <c r="G14" i="2" l="1"/>
  <c r="C7" i="2"/>
  <c r="C11" i="2" s="1"/>
  <c r="C18" i="5"/>
  <c r="C20" i="5" s="1"/>
  <c r="F37" i="2" l="1"/>
  <c r="G37" i="2" s="1"/>
  <c r="C29" i="5"/>
  <c r="C33" i="5" s="1"/>
  <c r="C34" i="5" s="1"/>
  <c r="C36" i="5" s="1"/>
  <c r="C13" i="2" l="1"/>
  <c r="C15" i="2" s="1"/>
  <c r="D13" i="2" l="1"/>
  <c r="D15" i="2" s="1"/>
  <c r="C22" i="2"/>
  <c r="D22" i="2" l="1"/>
  <c r="C26" i="2"/>
  <c r="C27" i="2" s="1"/>
  <c r="D26" i="2" l="1"/>
  <c r="D27" i="2" s="1"/>
  <c r="E28" i="2" s="1"/>
  <c r="E29" i="2" s="1"/>
  <c r="D38" i="2"/>
  <c r="D39" i="2" s="1"/>
  <c r="D40" i="2" s="1"/>
  <c r="C29" i="2"/>
  <c r="D28" i="2"/>
  <c r="D29" i="2" s="1"/>
  <c r="C24" i="9" l="1"/>
  <c r="C17" i="14"/>
  <c r="C19" i="14" s="1"/>
  <c r="C30" i="14" s="1"/>
  <c r="C35" i="14" s="1"/>
  <c r="C50" i="6" s="1"/>
  <c r="C16" i="9" l="1"/>
  <c r="C17" i="9" s="1"/>
  <c r="C23" i="6"/>
  <c r="F9" i="2"/>
  <c r="E27" i="9" l="1"/>
  <c r="F20" i="2" s="1"/>
  <c r="G20" i="2" s="1"/>
  <c r="C27" i="9"/>
  <c r="C30" i="9" s="1"/>
  <c r="F35" i="2"/>
  <c r="G35" i="2" s="1"/>
  <c r="G9" i="2"/>
  <c r="C26" i="6"/>
  <c r="D16" i="14"/>
  <c r="F19" i="2"/>
  <c r="G19" i="2" s="1"/>
  <c r="C49" i="6"/>
  <c r="C53" i="6" s="1"/>
  <c r="C10" i="6"/>
  <c r="E31" i="9" s="1"/>
  <c r="C32" i="9" l="1"/>
  <c r="C38" i="6"/>
  <c r="E30" i="9" s="1"/>
  <c r="C33" i="9"/>
  <c r="F7" i="2"/>
  <c r="G7" i="2" s="1"/>
  <c r="F22" i="2"/>
  <c r="F38" i="2" s="1"/>
  <c r="G38" i="2" s="1"/>
  <c r="G22" i="2"/>
  <c r="C43" i="6" l="1"/>
  <c r="C54" i="6" s="1"/>
  <c r="F34" i="2"/>
  <c r="G34" i="2" s="1"/>
  <c r="G39" i="2" s="1"/>
  <c r="F11" i="2"/>
  <c r="C58" i="6" l="1"/>
  <c r="C61" i="6" s="1"/>
  <c r="G11" i="2"/>
  <c r="G13" i="2" s="1"/>
  <c r="G15" i="2" s="1"/>
  <c r="F39" i="2"/>
  <c r="F13" i="2"/>
  <c r="F15" i="2" s="1"/>
  <c r="F26" i="2" s="1"/>
  <c r="F27" i="2" l="1"/>
  <c r="G27" i="2" s="1"/>
  <c r="G40" i="2" s="1"/>
  <c r="G26" i="2"/>
  <c r="F40" i="2" l="1"/>
  <c r="F29" i="2"/>
</calcChain>
</file>

<file path=xl/sharedStrings.xml><?xml version="1.0" encoding="utf-8"?>
<sst xmlns="http://schemas.openxmlformats.org/spreadsheetml/2006/main" count="695" uniqueCount="425">
  <si>
    <t>Exh. SEF-19 Colstrip Tracker</t>
  </si>
  <si>
    <t>3&amp;4</t>
  </si>
  <si>
    <t>Estimated Remediation and Cost of Removal</t>
  </si>
  <si>
    <t>Recovered Remediation</t>
  </si>
  <si>
    <t>Recovered Accretion Expense</t>
  </si>
  <si>
    <t>Recovered Decom</t>
  </si>
  <si>
    <t>1&amp;2</t>
  </si>
  <si>
    <t>Estimated Remediation &amp; Cost of Removal</t>
  </si>
  <si>
    <t>Total D&amp;R Costs</t>
  </si>
  <si>
    <t>PTCs:</t>
  </si>
  <si>
    <t>PTCs Reserved for D&amp;R</t>
  </si>
  <si>
    <t>Tracker Recovery:</t>
  </si>
  <si>
    <t>1&amp;2 D&amp;R Collected</t>
  </si>
  <si>
    <t>3&amp;4 D&amp;R Collected</t>
  </si>
  <si>
    <t>Gross Plant</t>
  </si>
  <si>
    <t>Years Remaining D&amp;R</t>
  </si>
  <si>
    <t>Years Remaining Plant</t>
  </si>
  <si>
    <t>"Revenue Requirement Summary" Tab</t>
  </si>
  <si>
    <t>OTHER POWER SUPPLY EXPENSES</t>
  </si>
  <si>
    <t>TRANSMISSION EXPENSE</t>
  </si>
  <si>
    <t>DISTRIBUTION EXPENSE</t>
  </si>
  <si>
    <t>CUSTOMER ACCTS EXPENSES</t>
  </si>
  <si>
    <t>CUSTOMER SERVICE EXPENSES</t>
  </si>
  <si>
    <t>CONSERVATION AMORTIZATION</t>
  </si>
  <si>
    <t>ADMIN &amp; GENERAL EXPENSE</t>
  </si>
  <si>
    <t>DEPRECIATION</t>
  </si>
  <si>
    <t>AMORTIZATION</t>
  </si>
  <si>
    <t>AMORTIZ OF PROPERTY GAIN/LOSS</t>
  </si>
  <si>
    <t>OTHER OPERATING EXPENSES</t>
  </si>
  <si>
    <t>TAXES OTHER THAN INCOME TAXES</t>
  </si>
  <si>
    <t>INCOME TAXES</t>
  </si>
  <si>
    <t>DEFERRED INCOME TAXES</t>
  </si>
  <si>
    <t>TOTAL OPERATING REV. DEDUCT.</t>
  </si>
  <si>
    <t>NET OPERATING INCOME</t>
  </si>
  <si>
    <t>RATE BASE:</t>
  </si>
  <si>
    <t>GROSS UTILITY PLANT IN SERVICE</t>
  </si>
  <si>
    <t>ACCUM DEPR AND AMORT</t>
  </si>
  <si>
    <t xml:space="preserve">  DEFERRED DEBITS AND CREDITS</t>
  </si>
  <si>
    <t xml:space="preserve">  DEFERRED TAXES</t>
  </si>
  <si>
    <t xml:space="preserve">  ALLOWANCE FOR WORKING CAPITAL</t>
  </si>
  <si>
    <t xml:space="preserve">  OTHER</t>
  </si>
  <si>
    <t>TOTAL RATE BASE</t>
  </si>
  <si>
    <t>REQUESTED RATE OF RETURN</t>
  </si>
  <si>
    <t>CONVERSION FACTOR</t>
  </si>
  <si>
    <t>SURPLUS / (DEFICIENCY)</t>
  </si>
  <si>
    <t>REVENUE REQUIREMENT OR (SURPLUS)</t>
  </si>
  <si>
    <t>NET REVENUE CHANGE BY RATE YEAR</t>
  </si>
  <si>
    <t>PRIOR YEAR REVENUE REQUIREMENT</t>
  </si>
  <si>
    <t>Production O&amp;M Expense</t>
  </si>
  <si>
    <t>Property and Liability Insurance</t>
  </si>
  <si>
    <t>Depreciation Expense</t>
  </si>
  <si>
    <t>Montana Energy Tax</t>
  </si>
  <si>
    <t>FIT on Tracker Items</t>
  </si>
  <si>
    <t>Decommissioning &amp; Remediation to Recover</t>
  </si>
  <si>
    <t>FIT Treasury Grant Amortization</t>
  </si>
  <si>
    <t>DFIT Reversal (EDIT, Flow-Through)</t>
  </si>
  <si>
    <t>GL Account</t>
  </si>
  <si>
    <t>Description</t>
  </si>
  <si>
    <t>Under (Over) Collection from Prior Tracker Periods</t>
  </si>
  <si>
    <t>PUGET SOUND ENERGY</t>
  </si>
  <si>
    <t>2024 COLSTRIP TRACKER - REVENUE REQUIREMENT</t>
  </si>
  <si>
    <t>AS OF JUNE 30, 2023</t>
  </si>
  <si>
    <t>Revenue</t>
  </si>
  <si>
    <t>Ref #</t>
  </si>
  <si>
    <t>Item</t>
  </si>
  <si>
    <t>Requirement</t>
  </si>
  <si>
    <t>Plant</t>
  </si>
  <si>
    <t>Accumulated Depreciation</t>
  </si>
  <si>
    <t>Deferred Income Taxes</t>
  </si>
  <si>
    <t xml:space="preserve">Total Net Plant </t>
  </si>
  <si>
    <t>Regulatory Assets</t>
  </si>
  <si>
    <t>Colstrip 1&amp;2 Regulatory Asset</t>
  </si>
  <si>
    <t>Colstrip 3&amp;4 Regulatory Asset</t>
  </si>
  <si>
    <t>DFIT on 1&amp;2 Regulatory Asset</t>
  </si>
  <si>
    <t>DFIT on 3&amp;4 Regulatory Asset</t>
  </si>
  <si>
    <t>Total Regulatory Assets</t>
  </si>
  <si>
    <t xml:space="preserve">D&amp;R </t>
  </si>
  <si>
    <t>108-TGrant RCW 80.84</t>
  </si>
  <si>
    <t>Colstrip 1&amp;2 D&amp;R Spend</t>
  </si>
  <si>
    <t>Colstrip 1&amp;2 D&amp;R Recovery</t>
  </si>
  <si>
    <t>Pre 2023 3&amp;4 Recovered D&amp;R</t>
  </si>
  <si>
    <t>multiple</t>
  </si>
  <si>
    <t>Colstrip 3&amp;4 D&amp;R Spend</t>
  </si>
  <si>
    <t>Colstrip 3&amp;4 D&amp;R Recovery</t>
  </si>
  <si>
    <t>Total 1-4 D&amp;R</t>
  </si>
  <si>
    <t>PTC's</t>
  </si>
  <si>
    <t>Monteized PTCs</t>
  </si>
  <si>
    <t>PTC Accrued Interest</t>
  </si>
  <si>
    <t>Montana Transition Fund</t>
  </si>
  <si>
    <t>DFIT Monetized PTCs</t>
  </si>
  <si>
    <t>DFIT Monetized PTC Interest Accrual</t>
  </si>
  <si>
    <t>DFIT on Units 1&amp;2 PTC Application</t>
  </si>
  <si>
    <t>DFIT on Units 3&amp;4 PTC Application</t>
  </si>
  <si>
    <t>Total PTC's</t>
  </si>
  <si>
    <t>Total Rate Base</t>
  </si>
  <si>
    <t>Approved Rate of Return</t>
  </si>
  <si>
    <t>Approved Weighted Average Cost of Debt</t>
  </si>
  <si>
    <t>Statutory Federal Income Tax Rate</t>
  </si>
  <si>
    <t>Return on rate base</t>
  </si>
  <si>
    <t>Net Operating Income for:</t>
  </si>
  <si>
    <t>D&amp;R To Recover</t>
  </si>
  <si>
    <t>Total before revenue sensitive fees and taxes</t>
  </si>
  <si>
    <t>Conversion Factor</t>
  </si>
  <si>
    <t>Total Revenue Requirement</t>
  </si>
  <si>
    <t>Prior Year (2023 Revenue Requirement)</t>
  </si>
  <si>
    <t>Net Revenue Change</t>
  </si>
  <si>
    <t>DFIT Balances</t>
  </si>
  <si>
    <t>Existing Asset (ADIT)</t>
  </si>
  <si>
    <t>Dry Ash Removal (ADIT)</t>
  </si>
  <si>
    <t>Existing Asset (EDIT)</t>
  </si>
  <si>
    <t>Forecasted Additions (ADIT)</t>
  </si>
  <si>
    <t>Total</t>
  </si>
  <si>
    <t>DFIT Reversal</t>
  </si>
  <si>
    <t>EDIT</t>
  </si>
  <si>
    <t>Flow-Through Items</t>
  </si>
  <si>
    <t>Treasury Grant Amortization</t>
  </si>
  <si>
    <t>Total FIT</t>
  </si>
  <si>
    <t>2023 Rev Req</t>
  </si>
  <si>
    <t>2024 Rev Req</t>
  </si>
  <si>
    <t>True-up of Expenses from Tracker Periods 1 and 2:</t>
  </si>
  <si>
    <t>Under (Over) Collection of O&amp;M, Property and Liab Ins, and MT Enrg Tax</t>
  </si>
  <si>
    <t>Prior Year (2024 Revenue Requirement)</t>
  </si>
  <si>
    <t>2025 COLSTRIP TRACKER - REVENUE REQUIREMENT</t>
  </si>
  <si>
    <t>AS OF SEPTEMBER 30, 2024</t>
  </si>
  <si>
    <t>Proposed</t>
  </si>
  <si>
    <t>As Approved</t>
  </si>
  <si>
    <t>Line</t>
  </si>
  <si>
    <t>Decommissioning</t>
  </si>
  <si>
    <t>Colstrip 3&amp;4:</t>
  </si>
  <si>
    <t>Colstrip ADIT and EDIT</t>
  </si>
  <si>
    <t>timing M1 add/(subtract)</t>
  </si>
  <si>
    <t>DFIT and F/T Reversal</t>
  </si>
  <si>
    <t>Year</t>
  </si>
  <si>
    <t>provision</t>
  </si>
  <si>
    <t>reversal</t>
  </si>
  <si>
    <t>f/t</t>
  </si>
  <si>
    <t>total</t>
  </si>
  <si>
    <t>Beg ADIT</t>
  </si>
  <si>
    <t>provision @ 21%</t>
  </si>
  <si>
    <t>total reversal @ ARAM rate</t>
  </si>
  <si>
    <t>total dfit</t>
  </si>
  <si>
    <t>End ADIT</t>
  </si>
  <si>
    <t>Beg EDIT</t>
  </si>
  <si>
    <t>EDIT reversal</t>
  </si>
  <si>
    <t>End EDIT</t>
  </si>
  <si>
    <t>F/T reversal</t>
  </si>
  <si>
    <t xml:space="preserve">EDIT + F/T </t>
  </si>
  <si>
    <t>Colstrip 3&amp;4</t>
  </si>
  <si>
    <t>Colstrip 1&amp;2 Non-legal RWIP/Salvage</t>
  </si>
  <si>
    <t>Reg Asst Unit 1&amp;2 DR</t>
  </si>
  <si>
    <t>Reg Asst Unit 3&amp;4 DR</t>
  </si>
  <si>
    <t>Remediation Reserve</t>
  </si>
  <si>
    <t>Decommissioning Reserve</t>
  </si>
  <si>
    <t>PUGET SOUND ENERGY - ELECTRIC</t>
  </si>
  <si>
    <t>ELECTRIC RESULTS OF OPERATIONS</t>
  </si>
  <si>
    <t>GENERAL RATE INCREASE</t>
  </si>
  <si>
    <t>REQUESTED COST OF CAPITAL</t>
  </si>
  <si>
    <t>LINE</t>
  </si>
  <si>
    <t>CAPITAL</t>
  </si>
  <si>
    <t>WEIGHTED</t>
  </si>
  <si>
    <t>NO.</t>
  </si>
  <si>
    <t>DESCRIPTION</t>
  </si>
  <si>
    <t>RATE YEAR 1</t>
  </si>
  <si>
    <t>RATE YEAR 2</t>
  </si>
  <si>
    <t>RATE YEAR 3</t>
  </si>
  <si>
    <t>STRUCTURE</t>
  </si>
  <si>
    <t>COST</t>
  </si>
  <si>
    <t>RATE BASE</t>
  </si>
  <si>
    <t>BAD DEBTS</t>
  </si>
  <si>
    <t>RATE OF RETURN</t>
  </si>
  <si>
    <t>SHORT AND LONG TERM DEBT</t>
  </si>
  <si>
    <t>ANNUAL FILING FEE</t>
  </si>
  <si>
    <t>EQUITY</t>
  </si>
  <si>
    <t>OPERATING INCOME REQUIREMENT</t>
  </si>
  <si>
    <t>TOTAL</t>
  </si>
  <si>
    <t>SUM OF TAXES OTHER</t>
  </si>
  <si>
    <t>PRO FORMA OPERATING INCOME</t>
  </si>
  <si>
    <t>AFTER TAX SHORT TERM DEBT ( (LINE 1)* 79%)</t>
  </si>
  <si>
    <t>OPERATING INCOME DEFICIENCY</t>
  </si>
  <si>
    <t>CONVERSION FACTOR EXCLUDING FEDERAL INCOME TAX ( 1 - LINE 17 )</t>
  </si>
  <si>
    <t>TOTAL AFTER TAX COST OF CAPITAL</t>
  </si>
  <si>
    <t>FIT</t>
  </si>
  <si>
    <t xml:space="preserve">CONVERSION FACTOR INCL FEDERAL INCOME TAX ( LINE 18 - LINE 19 ) </t>
  </si>
  <si>
    <t>CUMULATIVE REVENUE CHANGE</t>
  </si>
  <si>
    <t>SCHEDULE 95 - 2020 PCORC</t>
  </si>
  <si>
    <t>SCHEDULE 139</t>
  </si>
  <si>
    <t>NEW TARIFF RATES:</t>
  </si>
  <si>
    <t>SCHEDULE 139 - UPDATE RESOURCE COST TO 2023 AND UPDATE CREDIT</t>
  </si>
  <si>
    <t xml:space="preserve"> SCHEDULE 141A ENERGY CHARGE CREDIT IN SCH 139</t>
  </si>
  <si>
    <t>SCHEDULE 141C - COLSTRIP TRACKER</t>
  </si>
  <si>
    <t>SUBTOTAL CHANGES TO OTHER PRICE SCHEDULES</t>
  </si>
  <si>
    <t>NET REVENUE CHANGE AFTER TRACKERS AND RIDERS</t>
  </si>
  <si>
    <t>PERCENTAGE CHANGE</t>
  </si>
  <si>
    <t>Double Click to</t>
  </si>
  <si>
    <t>See Explanation Below</t>
  </si>
  <si>
    <t>Check line 21 s/b $0 ===&gt;</t>
  </si>
  <si>
    <t>Check line 23 s/b $0 ===&gt;</t>
  </si>
  <si>
    <t>Check line 38 s/b $0 ===&gt;</t>
  </si>
  <si>
    <r>
      <t>Explanation of changes between BR2 and</t>
    </r>
    <r>
      <rPr>
        <sz val="9.35"/>
        <color rgb="FFFF0000"/>
        <rFont val="Calibri"/>
        <family val="2"/>
      </rPr>
      <t xml:space="preserve"> REVISED</t>
    </r>
    <r>
      <rPr>
        <sz val="11"/>
        <color theme="1"/>
        <rFont val="Calibri"/>
        <family val="2"/>
        <scheme val="minor"/>
      </rPr>
      <t xml:space="preserve"> Compliance Filing</t>
    </r>
  </si>
  <si>
    <t>Dollars</t>
  </si>
  <si>
    <t>% increase</t>
  </si>
  <si>
    <t>Net Revenue Change per BR 2 (NEW-PSE-WP-BDJ-7-ELEC-BILL-IMPACTS-22GRC-01-2022; Tabs "Rate Impacts_RY#1"; cell AB23 and "Rate Impacts_RY#2"; cell T23 )</t>
  </si>
  <si>
    <t>Update Power Costs</t>
  </si>
  <si>
    <t>Remove stlmt placeholder from Prod O&amp;M for the load adj. to Pwr Csts</t>
  </si>
  <si>
    <t>Changes to Other Price Schedules from Exh. BDJ-7 and rounding</t>
  </si>
  <si>
    <t>Net Revenue Change per Compliance Filing</t>
  </si>
  <si>
    <t>Check</t>
  </si>
  <si>
    <t>From BR2 - Same location as line 58</t>
  </si>
  <si>
    <t>2023 Change</t>
  </si>
  <si>
    <t>2024 Change</t>
  </si>
  <si>
    <t>IMPACT FOR CHANGES IN LOAD</t>
  </si>
  <si>
    <t>ROUNDING</t>
  </si>
  <si>
    <t>REVENUES PER EXH. BDJ-7 BILL IMPACTS - Bench Request 02</t>
  </si>
  <si>
    <t>REVENUES PER EXH. BDJ-7 BILL IMPACTS - Compliance</t>
  </si>
  <si>
    <t>ROUNDING FROM COS</t>
  </si>
  <si>
    <t xml:space="preserve">Colstrip Production O&amp;M </t>
  </si>
  <si>
    <t xml:space="preserve">2022 5YP </t>
  </si>
  <si>
    <t>Category 1</t>
  </si>
  <si>
    <t>Category 2</t>
  </si>
  <si>
    <t>Cost Center</t>
  </si>
  <si>
    <t>WBS Element</t>
  </si>
  <si>
    <t>Cost Element</t>
  </si>
  <si>
    <t>Corporate Items</t>
  </si>
  <si>
    <t>Generation Amortization</t>
  </si>
  <si>
    <t>CC_9801 - Generation Amortization</t>
  </si>
  <si>
    <t>W_C.99999.03.25.10 - COL U1 U2 Major Maint Amortization</t>
  </si>
  <si>
    <t>A_63300191 - Planning - Amortization</t>
  </si>
  <si>
    <t>W_C.99999.03.25.11 - COL U3 U4 Major Maint Amortization</t>
  </si>
  <si>
    <t>VP Direct</t>
  </si>
  <si>
    <t>Energy Supply</t>
  </si>
  <si>
    <t>CC_5012 - Joint Generation</t>
  </si>
  <si>
    <t>W_K.99999.03.24.03 - COL U1 U2 Operations</t>
  </si>
  <si>
    <t>A_63300152 - Planning - Outside Services-Service Prov</t>
  </si>
  <si>
    <t>W_K.99999.03.24.05 - COL U3 U4 Maintenance</t>
  </si>
  <si>
    <t>W_K.99999.03.24.06 - COL U3 U4 Operations</t>
  </si>
  <si>
    <t>KWH provided by Power Cost group 9/4/2024</t>
  </si>
  <si>
    <t>PUGET SOUND ENERGY-ELECTRIC</t>
  </si>
  <si>
    <t>MONTANA ELECTRIC ENERGY TAX</t>
  </si>
  <si>
    <t>Actual KWh / Rate Yr KWh</t>
  </si>
  <si>
    <t>Transmission Line Loss % for WECC</t>
  </si>
  <si>
    <t>WETT Tax Rate</t>
  </si>
  <si>
    <t xml:space="preserve">     WETT Tax</t>
  </si>
  <si>
    <t>EEELT Tax Rate</t>
  </si>
  <si>
    <t xml:space="preserve">     EEELT Tax</t>
  </si>
  <si>
    <t>RESTATED/PRO FORMA ENERGY TAX (LINE 1 X LINE 2)</t>
  </si>
  <si>
    <t>Policy premiums</t>
  </si>
  <si>
    <t>2024-25</t>
  </si>
  <si>
    <t xml:space="preserve">Unit 1&amp;2 </t>
  </si>
  <si>
    <t xml:space="preserve"> Unit 3&amp;4 </t>
  </si>
  <si>
    <t>Puget %</t>
  </si>
  <si>
    <t>Puget's share (annual basis)</t>
  </si>
  <si>
    <t xml:space="preserve">Estimated Decommissioning and Remediation Costs </t>
  </si>
  <si>
    <t>2025 Colstrip Tracker</t>
  </si>
  <si>
    <t>Balance</t>
  </si>
  <si>
    <t>D&amp;R Costs:</t>
  </si>
  <si>
    <t>Colstrip 1&amp;2:</t>
  </si>
  <si>
    <t>Total 1&amp;2 D&amp;R Costs</t>
  </si>
  <si>
    <t>check</t>
  </si>
  <si>
    <t>Total 3&amp;4 D&amp;R Costs</t>
  </si>
  <si>
    <t>Total Tracker Recovery</t>
  </si>
  <si>
    <t>Total D&amp;R to Recover</t>
  </si>
  <si>
    <t>Annual D&amp;R To Recover</t>
  </si>
  <si>
    <t>Current Dollars</t>
  </si>
  <si>
    <t>Inflation Adjusted @ 2.5%</t>
  </si>
  <si>
    <t>Plant Site</t>
  </si>
  <si>
    <t>1&amp;2 Integrated</t>
  </si>
  <si>
    <t>Total 1&amp;2</t>
  </si>
  <si>
    <t>Total 3&amp;4</t>
  </si>
  <si>
    <t>T Grants</t>
  </si>
  <si>
    <t>Actual 1&amp;2 D&amp;R Spend</t>
  </si>
  <si>
    <t>Deficiency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</si>
  <si>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</si>
  <si>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Decommissioning and Remediation Costs</t>
  </si>
  <si>
    <t>Legal Remediation Estimate</t>
  </si>
  <si>
    <t>Non-Legal Estimate*</t>
  </si>
  <si>
    <t xml:space="preserve">Total  </t>
  </si>
  <si>
    <t>Escalated Remediation Estimate</t>
  </si>
  <si>
    <t>Escalated Non-Legal Estimate</t>
  </si>
  <si>
    <t>Total Escalated Value</t>
  </si>
  <si>
    <t>Plus: Paid-to-date</t>
  </si>
  <si>
    <t>Total to Collect</t>
  </si>
  <si>
    <t>*1&amp;2 Non-Legal spend has already occurred and does not need to be estimated</t>
  </si>
  <si>
    <t>DISMANTLEMENT COSTS</t>
  </si>
  <si>
    <t>COST PER KW</t>
  </si>
  <si>
    <t>MW</t>
  </si>
  <si>
    <t>PSE SHARE</t>
  </si>
  <si>
    <t>PSE MW</t>
  </si>
  <si>
    <t>ESCALATED COST</t>
  </si>
  <si>
    <t>(4)</t>
  </si>
  <si>
    <t>(5)</t>
  </si>
  <si>
    <t>(6)</t>
  </si>
  <si>
    <t>(7)</t>
  </si>
  <si>
    <t>(8)=(4)*(7)*1000</t>
  </si>
  <si>
    <t>COLSTRIP 3-4</t>
  </si>
  <si>
    <t>COLSTRIP 1-2</t>
  </si>
  <si>
    <t>*</t>
  </si>
  <si>
    <t>* Based on actual spend recorded in GL 10800771</t>
  </si>
  <si>
    <t>Escalation Assumptions</t>
  </si>
  <si>
    <t>Current Year</t>
  </si>
  <si>
    <t>Retirement Year</t>
  </si>
  <si>
    <t>Escalation Rate</t>
  </si>
  <si>
    <t>Total Plant Site Remediation</t>
  </si>
  <si>
    <t>Colstrip Annual Report (UE-220066, et.al.)</t>
  </si>
  <si>
    <t>Plant Site Remediation Units 1&amp;2</t>
  </si>
  <si>
    <t>Plant Site Remediation Units 3&amp;4</t>
  </si>
  <si>
    <t>PLANT SITE REMEDY EVALUATION - ALTERNATIVE 4B</t>
  </si>
  <si>
    <t>BASED ON TABLE 7-6 FROM FINANCIAL ASSURANCE APPROVED 4/19/2024</t>
  </si>
  <si>
    <t>Attachment A</t>
  </si>
  <si>
    <t>Page 1 of 5</t>
  </si>
  <si>
    <t>Page 2 of 5</t>
  </si>
  <si>
    <t>Page 3 of 5</t>
  </si>
  <si>
    <t>Total Plant Site Capital</t>
  </si>
  <si>
    <t>Total Plant Site O&amp;M</t>
  </si>
  <si>
    <t>Adjust for inflation @ 2.5%</t>
  </si>
  <si>
    <t>Colstrip 1&amp;2 Capital (100%)</t>
  </si>
  <si>
    <t>Colstrip 1&amp;2 O&amp;M (100%)</t>
  </si>
  <si>
    <t>Colstrip 1&amp;2 Adjusted for inflation @ 2.5%</t>
  </si>
  <si>
    <t>Colstrip 3&amp;4 Capital (100%)</t>
  </si>
  <si>
    <t>Colstrip 3&amp;4 O&amp;M (100%)</t>
  </si>
  <si>
    <t>Colstrip 3&amp;4 Adjusted for inflation @ 2.5%</t>
  </si>
  <si>
    <t>PSE's Share</t>
  </si>
  <si>
    <t>PSE's Share@ 50%</t>
  </si>
  <si>
    <t>PSE's Share @ 25%</t>
  </si>
  <si>
    <r>
      <t xml:space="preserve">Units 1&amp;2 Integrated Remediation - </t>
    </r>
    <r>
      <rPr>
        <b/>
        <sz val="10"/>
        <color rgb="FFFF0000"/>
        <rFont val="Times New Roman"/>
        <family val="1"/>
      </rPr>
      <t>Alternative 10</t>
    </r>
  </si>
  <si>
    <t>Colstrip Annual Report (UE-170033)</t>
  </si>
  <si>
    <t>BASED ON TABLE X FROM FINANCIAL ASSURANCE APPROVED 12/15/2023</t>
  </si>
  <si>
    <t>Page 4 of 5</t>
  </si>
  <si>
    <t>Capital</t>
  </si>
  <si>
    <t>O&amp;M</t>
  </si>
  <si>
    <r>
      <t xml:space="preserve">Units 3&amp;4 Pond Remediation </t>
    </r>
    <r>
      <rPr>
        <b/>
        <sz val="10"/>
        <color rgb="FFFF0000"/>
        <rFont val="Times New Roman"/>
        <family val="1"/>
      </rPr>
      <t>Alternative 4</t>
    </r>
  </si>
  <si>
    <t>BASED ON TABLE 7-5 FROM FINANCIAL ASSURANCE APPROVED 12/15/2023</t>
  </si>
  <si>
    <t>Assumes Colstrip 3&amp;4 operate until 2040</t>
  </si>
  <si>
    <t>Page 5 of 5</t>
  </si>
  <si>
    <t>PB - Capex &amp; Removal</t>
  </si>
  <si>
    <t>CO_1000: Puget Sound Energy (OpCo)</t>
  </si>
  <si>
    <t>W_K.10036.01.01.01: COL 1&amp;2 Remediation (Legal)</t>
  </si>
  <si>
    <t>W_K.10036.01.02.01: COL 1&amp;2 Decommissioning (Non-legal)</t>
  </si>
  <si>
    <t>W_K.10036.02.01.01: COL 3&amp;4 Remediation (Legal)</t>
  </si>
  <si>
    <t>Provided by FP&amp;A 9/12/2024</t>
  </si>
  <si>
    <t>CAUSES FOR CHANGES IN REVENUE REQUIREMENT:</t>
  </si>
  <si>
    <t>TOTAL CHANGE IN REVENUE REQUIREMENT</t>
  </si>
  <si>
    <t>INCREASE IN D&amp;R RECOVERY</t>
  </si>
  <si>
    <t>D&amp;R</t>
  </si>
  <si>
    <t>PTCs</t>
  </si>
  <si>
    <t>True Up</t>
  </si>
  <si>
    <t>Regulatory Asset</t>
  </si>
  <si>
    <t>Total GL Accounts</t>
  </si>
  <si>
    <t>Non-Plant Rate Base</t>
  </si>
  <si>
    <t>Rev Req Tab</t>
  </si>
  <si>
    <t>Rev Req Summary tab</t>
  </si>
  <si>
    <t>Deferred Debits and Credits</t>
  </si>
  <si>
    <t>Colstrip Unit #3 Outage</t>
  </si>
  <si>
    <t>Event</t>
  </si>
  <si>
    <t>Date</t>
  </si>
  <si>
    <t>Begin</t>
  </si>
  <si>
    <t>End</t>
  </si>
  <si>
    <t>Amortization</t>
  </si>
  <si>
    <t>Period</t>
  </si>
  <si>
    <t>Monthly Amount</t>
  </si>
  <si>
    <t>Colstrip Unit #4 Outage</t>
  </si>
  <si>
    <t>Event Cost</t>
  </si>
  <si>
    <t>Totals</t>
  </si>
  <si>
    <t>Other</t>
  </si>
  <si>
    <t>DECREASE IN RATE BASE</t>
  </si>
  <si>
    <t>September 30, 2025</t>
  </si>
  <si>
    <t>EXH. SEF-29 page 1 of 3</t>
  </si>
  <si>
    <t>EXH. SEF-29 page 2 of 3</t>
  </si>
  <si>
    <t>EXH. SEF-29 page 3 of 3</t>
  </si>
  <si>
    <t>RATE YEAR 4</t>
  </si>
  <si>
    <t>Restating through December 2023</t>
  </si>
  <si>
    <t>COMPLIANCE</t>
  </si>
  <si>
    <t>←check</t>
  </si>
  <si>
    <t>NET REVENUE CHANGE IN BASE RATES BY RATE YEAR</t>
  </si>
  <si>
    <t>CHANGES TO OTHER PRICE SCHEDULES FROM EXH. CTM-7</t>
  </si>
  <si>
    <t>CURRENT TARIFF RATES TRANSFERRED TO BASE RATES ABOVE:</t>
  </si>
  <si>
    <t>SCHEDULE 95 - 2024 POWER COST UPDATE</t>
  </si>
  <si>
    <t>SCHEDULE 141CEIP</t>
  </si>
  <si>
    <t>SCHEDULE 137</t>
  </si>
  <si>
    <t>SCH. 141N (RATES NOT SUBJ TO REF ADJ)</t>
  </si>
  <si>
    <t>SCH. 141R (RATES SUBJECT TO REF ADJ)</t>
  </si>
  <si>
    <t>NEW TARIFF RATES COSTS NOT INCLUDED IN BASE RATES DEFICIENCY:</t>
  </si>
  <si>
    <t>SCHEDULE 141CGR - CLEAN GENERATION RESOURCES</t>
  </si>
  <si>
    <t>Transfer to Base Rates</t>
  </si>
  <si>
    <t>SCHEDULE 141WFP - WILDFIRE PREVENTION</t>
  </si>
  <si>
    <t>SCHEDULE 141DCARB - DECARBONIZATION</t>
  </si>
  <si>
    <t>Rejected</t>
  </si>
  <si>
    <t>←</t>
  </si>
  <si>
    <t>Changes from Rebuttal</t>
  </si>
  <si>
    <t>Rebuttal</t>
  </si>
  <si>
    <t>REVENUES PER EXH. CTM-7 BILL IMPACTS</t>
  </si>
  <si>
    <t>Commission</t>
  </si>
  <si>
    <t>GRAY AMOUNTS ARE CURRENT ESTIMATES THAT HAVE NOT BEEN FORMALLY FILED IN TARIFF SHEETS</t>
  </si>
  <si>
    <t>WITH PRESENT ESTIMATES FOR RATE YEAR 2 FOR SCH. 141CGR/WFP/DCARB</t>
  </si>
  <si>
    <t>Print above this line</t>
  </si>
  <si>
    <t>Diff from Commission</t>
  </si>
  <si>
    <t>2024 GENERAL RATE CASE</t>
  </si>
  <si>
    <t>12 MONTHS ENDED JUNE 30, 2023</t>
  </si>
  <si>
    <t>STATE UTILITY TAX ( 3.8483% - ( LINE 12 * 3.8483% )  )</t>
  </si>
  <si>
    <t>Check line 41 s/b $0 ===&gt;</t>
  </si>
  <si>
    <t>2026 Rev req</t>
  </si>
  <si>
    <t>Pending</t>
  </si>
  <si>
    <t>2025 Rev Req</t>
  </si>
  <si>
    <t>2026 vs.  2025</t>
  </si>
  <si>
    <t>Prior Year (2025 Revenue Requirement)</t>
  </si>
  <si>
    <t>As of January 1, 2026</t>
  </si>
  <si>
    <t>2026</t>
  </si>
  <si>
    <t>Confirmed zero deferred taxes as of 1/1/2026 with Lauren Simmelink</t>
  </si>
  <si>
    <t>Colstrip 3&amp;4 Land</t>
  </si>
  <si>
    <t xml:space="preserve">Colstrip 3&amp;4 Land </t>
  </si>
  <si>
    <t>Talen Budget for 2026</t>
  </si>
  <si>
    <t>2026 COLSTRIP TRACKER - REVENUE REQUIREMENT</t>
  </si>
  <si>
    <t>INCREASE (DECREASE) IN O&amp;M</t>
  </si>
  <si>
    <t>INCREASE (DECREASE) IN DEPRECIATION EXPENSE</t>
  </si>
  <si>
    <t>(INCREASE) DECREASE IN FLOW-THROUGH TAX BENEFIT</t>
  </si>
  <si>
    <t>(INCREASE) DECREASE IN TRUE-UP</t>
  </si>
  <si>
    <t>Account 10800771 not included in rate base</t>
  </si>
  <si>
    <t>Life To Date Accretion Expense</t>
  </si>
  <si>
    <t>Total 2025 dollars</t>
  </si>
  <si>
    <t>Colstrip 1&amp;2 Total 2025 dollars</t>
  </si>
  <si>
    <t>Colstrip 3&amp;4 Total 2025 dollars</t>
  </si>
  <si>
    <t>Pre 2023 3&amp;4 Recovered D&amp;R - Per 2022 Tracker Settlement:</t>
  </si>
  <si>
    <t>Fixed Amt in Trkr</t>
  </si>
  <si>
    <t>Not included in Rate Base</t>
  </si>
  <si>
    <t>Year targeted for recovery</t>
  </si>
  <si>
    <t>Recovery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</si>
</sst>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000_);_(* \(#,##0.000000\);_(* &quot;-&quot;??_);_(@_)"/>
    <numFmt numFmtId="167" formatCode="_(&quot;$&quot;* #,##0_);_(&quot;$&quot;* \(#,##0\);_(&quot;$&quot;* &quot;-&quot;??_);_(@_)"/>
    <numFmt numFmtId="168" formatCode="_(&quot;$&quot;* #,##0_);[Red]_(&quot;$&quot;* \(#,##0\);_(&quot;$&quot;* &quot;-&quot;_);_(@_)"/>
    <numFmt numFmtId="169" formatCode="#,##0.0000_);\(#,##0.0000\)"/>
    <numFmt numFmtId="170" formatCode="0.0000%"/>
    <numFmt numFmtId="171" formatCode="_(* #,##0.000000_);_(* \(#,##0.000000\);_(* &quot;-&quot;??????_);_(@_)"/>
    <numFmt numFmtId="172" formatCode="#,##0;\(#,##0\)"/>
    <numFmt numFmtId="173" formatCode="0.0%"/>
    <numFmt numFmtId="174" formatCode="[$-409]mmmm\ d\,\ yyyy;@"/>
    <numFmt numFmtId="175" formatCode="[$-409]d\-mmm\-yy;@"/>
    <numFmt numFmtId="176" formatCode="_(* #,##0.000_);_(* \(#,##0.000\);_(* &quot;-&quot;??_);_(@_)"/>
    <numFmt numFmtId="177" formatCode="&quot;$&quot;#,##0"/>
    <numFmt numFmtId="178" formatCode="#,##0_);[Red]\(#,##0\);&quot; &quot;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0"/>
      <color rgb="FF00B0F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FF"/>
      <name val="Times New Roman"/>
      <family val="1"/>
    </font>
    <font>
      <b/>
      <i/>
      <sz val="10"/>
      <color rgb="FF0000FF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2" tint="-0.249977111117893"/>
      <name val="Times New Roman"/>
      <family val="1"/>
    </font>
    <font>
      <sz val="9.35"/>
      <color rgb="FFFF0000"/>
      <name val="Calibri"/>
      <family val="2"/>
    </font>
    <font>
      <sz val="8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6"/>
      <color rgb="FFFF000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0"/>
      <color rgb="FF7030A0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10"/>
      <color rgb="FF0000FF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0"/>
      <color rgb="FF9C0006"/>
      <name val="Times New Roman"/>
      <family val="1"/>
    </font>
    <font>
      <sz val="10"/>
      <color theme="0" tint="-0.249977111117893"/>
      <name val="Times New Roman"/>
      <family val="1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Dot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12" fillId="0" borderId="0"/>
    <xf numFmtId="37" fontId="12" fillId="0" borderId="0"/>
    <xf numFmtId="41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75" fontId="1" fillId="0" borderId="0"/>
    <xf numFmtId="44" fontId="1" fillId="0" borderId="0" applyFont="0" applyFill="0" applyBorder="0" applyAlignment="0" applyProtection="0"/>
    <xf numFmtId="0" fontId="39" fillId="0" borderId="0"/>
    <xf numFmtId="0" fontId="1" fillId="0" borderId="0"/>
    <xf numFmtId="44" fontId="1" fillId="0" borderId="0" applyFont="0" applyFill="0" applyBorder="0" applyAlignment="0" applyProtection="0"/>
    <xf numFmtId="0" fontId="44" fillId="6" borderId="0" applyNumberFormat="0" applyBorder="0" applyAlignment="0" applyProtection="0"/>
  </cellStyleXfs>
  <cellXfs count="385">
    <xf numFmtId="0" fontId="0" fillId="0" borderId="0" xfId="0"/>
    <xf numFmtId="43" fontId="0" fillId="0" borderId="0" xfId="1" applyFont="1"/>
    <xf numFmtId="43" fontId="0" fillId="0" borderId="2" xfId="1" applyFont="1" applyBorder="1"/>
    <xf numFmtId="0" fontId="0" fillId="0" borderId="2" xfId="0" applyBorder="1"/>
    <xf numFmtId="43" fontId="0" fillId="0" borderId="0" xfId="0" applyNumberFormat="1"/>
    <xf numFmtId="43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1" applyNumberFormat="1" applyFont="1"/>
    <xf numFmtId="166" fontId="0" fillId="0" borderId="0" xfId="1" applyNumberFormat="1" applyFont="1"/>
    <xf numFmtId="0" fontId="2" fillId="0" borderId="0" xfId="0" applyFont="1"/>
    <xf numFmtId="0" fontId="5" fillId="0" borderId="0" xfId="2" applyFont="1"/>
    <xf numFmtId="0" fontId="2" fillId="0" borderId="0" xfId="0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6" fillId="0" borderId="0" xfId="3" applyFont="1"/>
    <xf numFmtId="0" fontId="3" fillId="0" borderId="0" xfId="3"/>
    <xf numFmtId="0" fontId="4" fillId="0" borderId="0" xfId="3" applyFont="1"/>
    <xf numFmtId="0" fontId="7" fillId="0" borderId="0" xfId="3" applyFont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167" fontId="4" fillId="0" borderId="0" xfId="4" applyNumberFormat="1" applyFont="1" applyFill="1" applyBorder="1"/>
    <xf numFmtId="164" fontId="4" fillId="0" borderId="0" xfId="5" applyNumberFormat="1" applyFont="1" applyFill="1" applyBorder="1"/>
    <xf numFmtId="0" fontId="7" fillId="0" borderId="0" xfId="3" applyFont="1"/>
    <xf numFmtId="167" fontId="7" fillId="0" borderId="1" xfId="4" applyNumberFormat="1" applyFont="1" applyFill="1" applyBorder="1" applyAlignment="1"/>
    <xf numFmtId="167" fontId="4" fillId="0" borderId="1" xfId="4" applyNumberFormat="1" applyFont="1" applyFill="1" applyBorder="1" applyAlignment="1"/>
    <xf numFmtId="167" fontId="4" fillId="0" borderId="0" xfId="4" applyNumberFormat="1" applyFont="1" applyFill="1" applyBorder="1" applyAlignment="1"/>
    <xf numFmtId="167" fontId="7" fillId="0" borderId="4" xfId="4" applyNumberFormat="1" applyFont="1" applyFill="1" applyBorder="1" applyAlignment="1"/>
    <xf numFmtId="167" fontId="4" fillId="0" borderId="0" xfId="4" applyNumberFormat="1" applyFont="1" applyFill="1" applyBorder="1" applyAlignment="1">
      <alignment horizontal="center"/>
    </xf>
    <xf numFmtId="41" fontId="4" fillId="0" borderId="0" xfId="4" applyNumberFormat="1" applyFont="1" applyFill="1" applyBorder="1" applyAlignment="1"/>
    <xf numFmtId="0" fontId="3" fillId="0" borderId="0" xfId="3" quotePrefix="1" applyAlignment="1">
      <alignment horizontal="right"/>
    </xf>
    <xf numFmtId="0" fontId="5" fillId="0" borderId="0" xfId="3" applyFont="1" applyAlignment="1">
      <alignment horizontal="right"/>
    </xf>
    <xf numFmtId="167" fontId="7" fillId="0" borderId="3" xfId="4" applyNumberFormat="1" applyFont="1" applyFill="1" applyBorder="1"/>
    <xf numFmtId="10" fontId="4" fillId="0" borderId="0" xfId="6" applyNumberFormat="1" applyFont="1" applyFill="1" applyBorder="1"/>
    <xf numFmtId="9" fontId="4" fillId="0" borderId="0" xfId="6" applyFont="1" applyFill="1" applyBorder="1"/>
    <xf numFmtId="167" fontId="7" fillId="0" borderId="4" xfId="4" applyNumberFormat="1" applyFont="1" applyFill="1" applyBorder="1"/>
    <xf numFmtId="41" fontId="4" fillId="0" borderId="0" xfId="4" applyNumberFormat="1" applyFont="1" applyFill="1" applyBorder="1"/>
    <xf numFmtId="165" fontId="4" fillId="0" borderId="0" xfId="4" applyNumberFormat="1" applyFont="1" applyFill="1" applyBorder="1"/>
    <xf numFmtId="43" fontId="0" fillId="0" borderId="2" xfId="1" applyFont="1" applyFill="1" applyBorder="1"/>
    <xf numFmtId="43" fontId="0" fillId="0" borderId="5" xfId="1" applyFont="1" applyBorder="1"/>
    <xf numFmtId="43" fontId="0" fillId="0" borderId="1" xfId="1" applyFont="1" applyBorder="1"/>
    <xf numFmtId="43" fontId="0" fillId="0" borderId="3" xfId="1" applyFont="1" applyBorder="1"/>
    <xf numFmtId="43" fontId="0" fillId="0" borderId="6" xfId="1" applyFont="1" applyBorder="1"/>
    <xf numFmtId="0" fontId="8" fillId="0" borderId="0" xfId="0" applyFont="1"/>
    <xf numFmtId="0" fontId="9" fillId="0" borderId="0" xfId="0" applyFont="1"/>
    <xf numFmtId="0" fontId="9" fillId="0" borderId="0" xfId="0" quotePrefix="1" applyFont="1" applyAlignment="1">
      <alignment horizontal="left"/>
    </xf>
    <xf numFmtId="42" fontId="9" fillId="0" borderId="0" xfId="0" applyNumberFormat="1" applyFont="1"/>
    <xf numFmtId="0" fontId="9" fillId="0" borderId="0" xfId="0" applyFont="1" applyAlignment="1">
      <alignment horizontal="left"/>
    </xf>
    <xf numFmtId="41" fontId="9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67" fontId="9" fillId="0" borderId="1" xfId="0" applyNumberFormat="1" applyFont="1" applyBorder="1"/>
    <xf numFmtId="0" fontId="9" fillId="0" borderId="1" xfId="0" applyFont="1" applyBorder="1"/>
    <xf numFmtId="42" fontId="9" fillId="0" borderId="7" xfId="0" applyNumberFormat="1" applyFont="1" applyBorder="1" applyProtection="1">
      <protection locked="0"/>
    </xf>
    <xf numFmtId="168" fontId="9" fillId="0" borderId="0" xfId="0" applyNumberFormat="1" applyFont="1" applyAlignment="1">
      <alignment horizontal="left"/>
    </xf>
    <xf numFmtId="41" fontId="9" fillId="0" borderId="0" xfId="0" applyNumberFormat="1" applyFont="1"/>
    <xf numFmtId="42" fontId="9" fillId="0" borderId="3" xfId="0" applyNumberFormat="1" applyFont="1" applyBorder="1"/>
    <xf numFmtId="10" fontId="9" fillId="0" borderId="8" xfId="0" applyNumberFormat="1" applyFont="1" applyBorder="1"/>
    <xf numFmtId="0" fontId="9" fillId="0" borderId="9" xfId="0" applyFont="1" applyBorder="1"/>
    <xf numFmtId="41" fontId="9" fillId="0" borderId="9" xfId="0" applyNumberFormat="1" applyFont="1" applyBorder="1" applyProtection="1">
      <protection locked="0"/>
    </xf>
    <xf numFmtId="41" fontId="9" fillId="0" borderId="10" xfId="0" applyNumberFormat="1" applyFont="1" applyBorder="1" applyProtection="1">
      <protection locked="0"/>
    </xf>
    <xf numFmtId="167" fontId="9" fillId="0" borderId="7" xfId="0" applyNumberFormat="1" applyFont="1" applyBorder="1"/>
    <xf numFmtId="0" fontId="8" fillId="0" borderId="0" xfId="0" applyFont="1" applyAlignment="1">
      <alignment horizontal="center"/>
    </xf>
    <xf numFmtId="167" fontId="9" fillId="0" borderId="0" xfId="0" applyNumberFormat="1" applyFont="1"/>
    <xf numFmtId="14" fontId="8" fillId="0" borderId="0" xfId="0" applyNumberFormat="1" applyFont="1"/>
    <xf numFmtId="164" fontId="9" fillId="0" borderId="1" xfId="0" applyNumberFormat="1" applyFont="1" applyBorder="1"/>
    <xf numFmtId="37" fontId="9" fillId="0" borderId="0" xfId="0" applyNumberFormat="1" applyFont="1"/>
    <xf numFmtId="164" fontId="9" fillId="0" borderId="2" xfId="0" applyNumberFormat="1" applyFont="1" applyBorder="1"/>
    <xf numFmtId="164" fontId="9" fillId="0" borderId="3" xfId="0" applyNumberFormat="1" applyFont="1" applyBorder="1"/>
    <xf numFmtId="164" fontId="3" fillId="0" borderId="0" xfId="3" applyNumberFormat="1"/>
    <xf numFmtId="167" fontId="7" fillId="0" borderId="0" xfId="4" applyNumberFormat="1" applyFont="1" applyFill="1" applyBorder="1"/>
    <xf numFmtId="0" fontId="1" fillId="0" borderId="0" xfId="2"/>
    <xf numFmtId="37" fontId="12" fillId="0" borderId="0" xfId="7"/>
    <xf numFmtId="37" fontId="13" fillId="0" borderId="0" xfId="8" applyFont="1"/>
    <xf numFmtId="37" fontId="12" fillId="0" borderId="0" xfId="8"/>
    <xf numFmtId="37" fontId="14" fillId="0" borderId="0" xfId="7" applyFont="1"/>
    <xf numFmtId="37" fontId="16" fillId="0" borderId="0" xfId="7" applyFont="1"/>
    <xf numFmtId="169" fontId="12" fillId="0" borderId="0" xfId="7" applyNumberFormat="1"/>
    <xf numFmtId="37" fontId="17" fillId="0" borderId="0" xfId="7" applyFont="1"/>
    <xf numFmtId="37" fontId="17" fillId="0" borderId="12" xfId="7" applyFont="1" applyBorder="1"/>
    <xf numFmtId="37" fontId="12" fillId="0" borderId="2" xfId="7" applyBorder="1" applyAlignment="1">
      <alignment horizontal="center" vertical="center" wrapText="1"/>
    </xf>
    <xf numFmtId="37" fontId="12" fillId="0" borderId="10" xfId="7" applyBorder="1" applyAlignment="1">
      <alignment horizontal="center" vertical="center" wrapText="1"/>
    </xf>
    <xf numFmtId="37" fontId="12" fillId="0" borderId="0" xfId="7" applyAlignment="1">
      <alignment horizontal="center" vertical="center" wrapText="1"/>
    </xf>
    <xf numFmtId="37" fontId="12" fillId="0" borderId="9" xfId="7" applyBorder="1" applyAlignment="1">
      <alignment horizontal="center" vertical="center" wrapText="1"/>
    </xf>
    <xf numFmtId="37" fontId="12" fillId="0" borderId="8" xfId="7" applyBorder="1" applyAlignment="1">
      <alignment horizontal="center" vertical="center" wrapText="1"/>
    </xf>
    <xf numFmtId="37" fontId="18" fillId="0" borderId="0" xfId="7" applyFont="1" applyAlignment="1">
      <alignment horizontal="center" vertical="center" wrapText="1"/>
    </xf>
    <xf numFmtId="49" fontId="12" fillId="0" borderId="0" xfId="7" applyNumberFormat="1" applyAlignment="1">
      <alignment horizontal="center"/>
    </xf>
    <xf numFmtId="0" fontId="20" fillId="0" borderId="2" xfId="2" applyFont="1" applyBorder="1" applyAlignment="1">
      <alignment horizontal="center"/>
    </xf>
    <xf numFmtId="0" fontId="20" fillId="0" borderId="2" xfId="2" applyFont="1" applyBorder="1"/>
    <xf numFmtId="164" fontId="5" fillId="0" borderId="0" xfId="2" applyNumberFormat="1" applyFont="1"/>
    <xf numFmtId="0" fontId="5" fillId="0" borderId="0" xfId="3" applyFont="1"/>
    <xf numFmtId="0" fontId="21" fillId="0" borderId="0" xfId="2" applyFont="1" applyAlignment="1">
      <alignment horizontal="left"/>
    </xf>
    <xf numFmtId="43" fontId="5" fillId="0" borderId="0" xfId="5" applyFont="1" applyFill="1"/>
    <xf numFmtId="41" fontId="4" fillId="0" borderId="3" xfId="4" applyNumberFormat="1" applyFont="1" applyFill="1" applyBorder="1" applyAlignment="1"/>
    <xf numFmtId="0" fontId="9" fillId="0" borderId="0" xfId="2" applyFont="1"/>
    <xf numFmtId="0" fontId="23" fillId="0" borderId="0" xfId="2" applyFont="1"/>
    <xf numFmtId="42" fontId="9" fillId="0" borderId="0" xfId="2" applyNumberFormat="1" applyFont="1"/>
    <xf numFmtId="0" fontId="9" fillId="0" borderId="0" xfId="2" applyFont="1" applyAlignment="1">
      <alignment horizontal="center"/>
    </xf>
    <xf numFmtId="10" fontId="9" fillId="0" borderId="0" xfId="2" applyNumberFormat="1" applyFont="1"/>
    <xf numFmtId="164" fontId="9" fillId="0" borderId="0" xfId="2" applyNumberFormat="1" applyFont="1"/>
    <xf numFmtId="41" fontId="9" fillId="0" borderId="0" xfId="2" applyNumberFormat="1" applyFont="1"/>
    <xf numFmtId="171" fontId="9" fillId="0" borderId="0" xfId="2" applyNumberFormat="1" applyFont="1"/>
    <xf numFmtId="167" fontId="9" fillId="0" borderId="0" xfId="2" applyNumberFormat="1" applyFont="1"/>
    <xf numFmtId="43" fontId="9" fillId="0" borderId="0" xfId="2" applyNumberFormat="1" applyFont="1"/>
    <xf numFmtId="0" fontId="27" fillId="0" borderId="0" xfId="2" applyFont="1" applyAlignment="1">
      <alignment horizontal="right"/>
    </xf>
    <xf numFmtId="3" fontId="27" fillId="0" borderId="0" xfId="2" applyNumberFormat="1" applyFont="1"/>
    <xf numFmtId="0" fontId="11" fillId="0" borderId="0" xfId="2" applyFont="1"/>
    <xf numFmtId="0" fontId="1" fillId="0" borderId="8" xfId="2" applyBorder="1" applyAlignment="1">
      <alignment horizontal="centerContinuous"/>
    </xf>
    <xf numFmtId="0" fontId="1" fillId="0" borderId="18" xfId="2" applyBorder="1" applyAlignment="1">
      <alignment horizontal="centerContinuous"/>
    </xf>
    <xf numFmtId="0" fontId="1" fillId="0" borderId="0" xfId="2" applyAlignment="1">
      <alignment horizontal="left"/>
    </xf>
    <xf numFmtId="0" fontId="1" fillId="0" borderId="10" xfId="2" applyBorder="1" applyAlignment="1">
      <alignment horizontal="centerContinuous"/>
    </xf>
    <xf numFmtId="0" fontId="1" fillId="0" borderId="20" xfId="2" applyBorder="1" applyAlignment="1">
      <alignment horizontal="centerContinuous"/>
    </xf>
    <xf numFmtId="0" fontId="1" fillId="0" borderId="0" xfId="2" applyAlignment="1">
      <alignment horizontal="right" wrapText="1"/>
    </xf>
    <xf numFmtId="42" fontId="9" fillId="0" borderId="9" xfId="2" applyNumberFormat="1" applyFont="1" applyBorder="1"/>
    <xf numFmtId="10" fontId="9" fillId="0" borderId="19" xfId="10" applyNumberFormat="1" applyFont="1" applyFill="1" applyBorder="1"/>
    <xf numFmtId="0" fontId="1" fillId="0" borderId="0" xfId="2" applyAlignment="1">
      <alignment horizontal="right"/>
    </xf>
    <xf numFmtId="167" fontId="9" fillId="0" borderId="9" xfId="2" applyNumberFormat="1" applyFont="1" applyBorder="1"/>
    <xf numFmtId="42" fontId="9" fillId="0" borderId="21" xfId="2" applyNumberFormat="1" applyFont="1" applyBorder="1"/>
    <xf numFmtId="10" fontId="9" fillId="0" borderId="22" xfId="10" applyNumberFormat="1" applyFont="1" applyFill="1" applyBorder="1"/>
    <xf numFmtId="0" fontId="10" fillId="0" borderId="0" xfId="2" applyFont="1" applyAlignment="1">
      <alignment horizontal="right"/>
    </xf>
    <xf numFmtId="164" fontId="29" fillId="0" borderId="10" xfId="11" applyNumberFormat="1" applyFont="1" applyFill="1" applyBorder="1" applyAlignment="1">
      <alignment horizontal="center"/>
    </xf>
    <xf numFmtId="10" fontId="29" fillId="0" borderId="10" xfId="10" applyNumberFormat="1" applyFont="1" applyFill="1" applyBorder="1" applyAlignment="1">
      <alignment horizontal="center"/>
    </xf>
    <xf numFmtId="10" fontId="29" fillId="0" borderId="23" xfId="10" applyNumberFormat="1" applyFont="1" applyFill="1" applyBorder="1" applyAlignment="1">
      <alignment horizontal="center"/>
    </xf>
    <xf numFmtId="0" fontId="30" fillId="0" borderId="0" xfId="2" applyFont="1"/>
    <xf numFmtId="42" fontId="9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42" fontId="9" fillId="0" borderId="1" xfId="2" applyNumberFormat="1" applyFont="1" applyBorder="1"/>
    <xf numFmtId="42" fontId="1" fillId="0" borderId="0" xfId="2" applyNumberFormat="1"/>
    <xf numFmtId="0" fontId="20" fillId="0" borderId="0" xfId="2" applyFont="1"/>
    <xf numFmtId="164" fontId="5" fillId="0" borderId="0" xfId="11" applyNumberFormat="1" applyFont="1"/>
    <xf numFmtId="164" fontId="20" fillId="0" borderId="1" xfId="2" applyNumberFormat="1" applyFont="1" applyBorder="1"/>
    <xf numFmtId="0" fontId="5" fillId="0" borderId="0" xfId="12" applyFont="1"/>
    <xf numFmtId="0" fontId="19" fillId="0" borderId="0" xfId="12" applyFont="1"/>
    <xf numFmtId="0" fontId="20" fillId="0" borderId="0" xfId="12" applyFont="1"/>
    <xf numFmtId="0" fontId="20" fillId="0" borderId="0" xfId="12" applyFont="1" applyAlignment="1" applyProtection="1">
      <alignment horizontal="centerContinuous"/>
      <protection locked="0"/>
    </xf>
    <xf numFmtId="0" fontId="20" fillId="0" borderId="0" xfId="12" applyFont="1" applyAlignment="1">
      <alignment horizontal="centerContinuous"/>
    </xf>
    <xf numFmtId="0" fontId="19" fillId="0" borderId="0" xfId="12" applyFont="1" applyAlignment="1">
      <alignment horizontal="centerContinuous"/>
    </xf>
    <xf numFmtId="15" fontId="20" fillId="0" borderId="0" xfId="12" applyNumberFormat="1" applyFont="1" applyAlignment="1">
      <alignment horizontal="centerContinuous"/>
    </xf>
    <xf numFmtId="18" fontId="20" fillId="0" borderId="0" xfId="12" applyNumberFormat="1" applyFont="1" applyAlignment="1">
      <alignment horizontal="centerContinuous"/>
    </xf>
    <xf numFmtId="0" fontId="20" fillId="0" borderId="0" xfId="12" applyFont="1" applyProtection="1">
      <protection locked="0"/>
    </xf>
    <xf numFmtId="0" fontId="20" fillId="0" borderId="0" xfId="12" applyFont="1" applyAlignment="1" applyProtection="1">
      <alignment horizontal="center"/>
      <protection locked="0"/>
    </xf>
    <xf numFmtId="0" fontId="20" fillId="0" borderId="0" xfId="12" applyFont="1" applyAlignment="1">
      <alignment horizontal="center"/>
    </xf>
    <xf numFmtId="0" fontId="20" fillId="0" borderId="2" xfId="12" applyFont="1" applyBorder="1" applyAlignment="1" applyProtection="1">
      <alignment horizontal="center"/>
      <protection locked="0"/>
    </xf>
    <xf numFmtId="0" fontId="20" fillId="0" borderId="2" xfId="12" applyFont="1" applyBorder="1" applyProtection="1">
      <protection locked="0"/>
    </xf>
    <xf numFmtId="0" fontId="20" fillId="0" borderId="2" xfId="12" applyFont="1" applyBorder="1" applyAlignment="1">
      <alignment horizontal="center"/>
    </xf>
    <xf numFmtId="0" fontId="5" fillId="0" borderId="0" xfId="12" applyFont="1" applyAlignment="1">
      <alignment horizontal="center"/>
    </xf>
    <xf numFmtId="0" fontId="5" fillId="0" borderId="0" xfId="12" applyFont="1" applyAlignment="1">
      <alignment horizontal="right"/>
    </xf>
    <xf numFmtId="0" fontId="5" fillId="0" borderId="0" xfId="12" applyFont="1" applyAlignment="1">
      <alignment horizontal="left"/>
    </xf>
    <xf numFmtId="172" fontId="5" fillId="0" borderId="0" xfId="12" applyNumberFormat="1" applyFont="1" applyProtection="1">
      <protection locked="0"/>
    </xf>
    <xf numFmtId="3" fontId="5" fillId="0" borderId="0" xfId="12" applyNumberFormat="1" applyFont="1" applyAlignment="1" applyProtection="1">
      <alignment wrapText="1"/>
      <protection locked="0"/>
    </xf>
    <xf numFmtId="173" fontId="5" fillId="0" borderId="0" xfId="12" applyNumberFormat="1" applyFont="1"/>
    <xf numFmtId="42" fontId="5" fillId="0" borderId="1" xfId="12" applyNumberFormat="1" applyFont="1" applyBorder="1" applyProtection="1">
      <protection locked="0"/>
    </xf>
    <xf numFmtId="41" fontId="5" fillId="0" borderId="4" xfId="12" applyNumberFormat="1" applyFont="1" applyBorder="1" applyProtection="1">
      <protection locked="0"/>
    </xf>
    <xf numFmtId="0" fontId="1" fillId="0" borderId="0" xfId="3" applyFont="1"/>
    <xf numFmtId="0" fontId="31" fillId="0" borderId="0" xfId="3" applyFont="1"/>
    <xf numFmtId="0" fontId="31" fillId="0" borderId="0" xfId="3" applyFont="1" applyAlignment="1">
      <alignment horizontal="centerContinuous"/>
    </xf>
    <xf numFmtId="0" fontId="3" fillId="0" borderId="0" xfId="3" applyAlignment="1">
      <alignment horizontal="centerContinuous"/>
    </xf>
    <xf numFmtId="0" fontId="3" fillId="0" borderId="0" xfId="3" applyAlignment="1">
      <alignment horizontal="center"/>
    </xf>
    <xf numFmtId="0" fontId="3" fillId="0" borderId="4" xfId="3" applyBorder="1"/>
    <xf numFmtId="164" fontId="0" fillId="0" borderId="4" xfId="5" applyNumberFormat="1" applyFont="1" applyBorder="1"/>
    <xf numFmtId="164" fontId="3" fillId="0" borderId="4" xfId="3" applyNumberFormat="1" applyBorder="1"/>
    <xf numFmtId="9" fontId="3" fillId="0" borderId="0" xfId="3" applyNumberFormat="1"/>
    <xf numFmtId="164" fontId="31" fillId="0" borderId="3" xfId="5" applyNumberFormat="1" applyFont="1" applyBorder="1"/>
    <xf numFmtId="0" fontId="32" fillId="0" borderId="0" xfId="3" applyFont="1"/>
    <xf numFmtId="14" fontId="6" fillId="0" borderId="0" xfId="3" applyNumberFormat="1" applyFont="1" applyAlignment="1">
      <alignment horizontal="center"/>
    </xf>
    <xf numFmtId="174" fontId="7" fillId="0" borderId="2" xfId="3" applyNumberFormat="1" applyFont="1" applyBorder="1" applyAlignment="1">
      <alignment horizontal="center"/>
    </xf>
    <xf numFmtId="0" fontId="32" fillId="0" borderId="0" xfId="3" applyFont="1" applyAlignment="1">
      <alignment horizontal="center"/>
    </xf>
    <xf numFmtId="1" fontId="33" fillId="0" borderId="0" xfId="3" applyNumberFormat="1" applyFont="1"/>
    <xf numFmtId="0" fontId="33" fillId="0" borderId="0" xfId="3" applyFont="1"/>
    <xf numFmtId="167" fontId="4" fillId="0" borderId="4" xfId="4" applyNumberFormat="1" applyFont="1" applyFill="1" applyBorder="1" applyAlignment="1"/>
    <xf numFmtId="167" fontId="6" fillId="0" borderId="3" xfId="3" applyNumberFormat="1" applyFont="1" applyBorder="1"/>
    <xf numFmtId="167" fontId="32" fillId="0" borderId="0" xfId="3" applyNumberFormat="1" applyFont="1"/>
    <xf numFmtId="175" fontId="9" fillId="0" borderId="0" xfId="13" applyFont="1"/>
    <xf numFmtId="164" fontId="8" fillId="0" borderId="0" xfId="11" applyNumberFormat="1" applyFont="1" applyAlignment="1">
      <alignment horizontal="center" wrapText="1"/>
    </xf>
    <xf numFmtId="42" fontId="9" fillId="0" borderId="0" xfId="11" applyNumberFormat="1" applyFont="1"/>
    <xf numFmtId="164" fontId="9" fillId="0" borderId="0" xfId="11" applyNumberFormat="1" applyFont="1"/>
    <xf numFmtId="164" fontId="9" fillId="0" borderId="2" xfId="11" applyNumberFormat="1" applyFont="1" applyBorder="1"/>
    <xf numFmtId="164" fontId="9" fillId="0" borderId="2" xfId="11" applyNumberFormat="1" applyFont="1" applyFill="1" applyBorder="1"/>
    <xf numFmtId="43" fontId="9" fillId="0" borderId="0" xfId="11" applyFont="1"/>
    <xf numFmtId="0" fontId="19" fillId="3" borderId="0" xfId="2" applyFont="1" applyFill="1"/>
    <xf numFmtId="0" fontId="19" fillId="0" borderId="0" xfId="2" applyFont="1"/>
    <xf numFmtId="0" fontId="9" fillId="3" borderId="0" xfId="2" applyFont="1" applyFill="1"/>
    <xf numFmtId="0" fontId="35" fillId="3" borderId="0" xfId="2" applyFont="1" applyFill="1"/>
    <xf numFmtId="0" fontId="35" fillId="3" borderId="11" xfId="2" applyFont="1" applyFill="1" applyBorder="1"/>
    <xf numFmtId="0" fontId="34" fillId="3" borderId="11" xfId="2" applyFont="1" applyFill="1" applyBorder="1" applyAlignment="1">
      <alignment horizontal="center"/>
    </xf>
    <xf numFmtId="164" fontId="35" fillId="3" borderId="11" xfId="2" applyNumberFormat="1" applyFont="1" applyFill="1" applyBorder="1"/>
    <xf numFmtId="0" fontId="34" fillId="3" borderId="11" xfId="2" applyFont="1" applyFill="1" applyBorder="1"/>
    <xf numFmtId="164" fontId="34" fillId="3" borderId="11" xfId="2" applyNumberFormat="1" applyFont="1" applyFill="1" applyBorder="1"/>
    <xf numFmtId="164" fontId="19" fillId="0" borderId="0" xfId="2" applyNumberFormat="1" applyFont="1"/>
    <xf numFmtId="164" fontId="34" fillId="3" borderId="0" xfId="2" applyNumberFormat="1" applyFont="1" applyFill="1"/>
    <xf numFmtId="0" fontId="35" fillId="0" borderId="0" xfId="2" applyFont="1"/>
    <xf numFmtId="0" fontId="20" fillId="0" borderId="2" xfId="2" applyFont="1" applyBorder="1" applyAlignment="1">
      <alignment horizontal="centerContinuous"/>
    </xf>
    <xf numFmtId="0" fontId="20" fillId="0" borderId="4" xfId="2" applyFont="1" applyBorder="1"/>
    <xf numFmtId="0" fontId="20" fillId="0" borderId="4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2" quotePrefix="1" applyFont="1" applyAlignment="1">
      <alignment horizontal="center"/>
    </xf>
    <xf numFmtId="9" fontId="5" fillId="0" borderId="0" xfId="2" applyNumberFormat="1" applyFont="1"/>
    <xf numFmtId="0" fontId="20" fillId="0" borderId="0" xfId="2" applyFont="1" applyAlignment="1">
      <alignment horizontal="right"/>
    </xf>
    <xf numFmtId="0" fontId="36" fillId="0" borderId="0" xfId="2" applyFont="1"/>
    <xf numFmtId="10" fontId="5" fillId="0" borderId="0" xfId="2" applyNumberFormat="1" applyFont="1"/>
    <xf numFmtId="0" fontId="8" fillId="0" borderId="0" xfId="2" applyFont="1"/>
    <xf numFmtId="0" fontId="9" fillId="0" borderId="0" xfId="2" applyFont="1" applyAlignment="1">
      <alignment horizontal="right"/>
    </xf>
    <xf numFmtId="175" fontId="9" fillId="0" borderId="0" xfId="2" applyNumberFormat="1" applyFont="1"/>
    <xf numFmtId="0" fontId="37" fillId="0" borderId="0" xfId="2" applyFont="1"/>
    <xf numFmtId="0" fontId="9" fillId="0" borderId="0" xfId="2" quotePrefix="1" applyFont="1" applyAlignment="1">
      <alignment horizontal="right"/>
    </xf>
    <xf numFmtId="0" fontId="34" fillId="0" borderId="0" xfId="2" applyFont="1"/>
    <xf numFmtId="176" fontId="9" fillId="0" borderId="0" xfId="2" applyNumberFormat="1" applyFont="1"/>
    <xf numFmtId="0" fontId="8" fillId="0" borderId="11" xfId="2" applyFont="1" applyBorder="1" applyAlignment="1">
      <alignment horizontal="center"/>
    </xf>
    <xf numFmtId="0" fontId="8" fillId="0" borderId="11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8" fillId="0" borderId="0" xfId="2" applyFont="1" applyAlignment="1">
      <alignment horizontal="center" wrapText="1"/>
    </xf>
    <xf numFmtId="0" fontId="9" fillId="0" borderId="11" xfId="2" applyFont="1" applyBorder="1" applyAlignment="1">
      <alignment horizontal="center"/>
    </xf>
    <xf numFmtId="177" fontId="9" fillId="0" borderId="11" xfId="11" applyNumberFormat="1" applyFont="1" applyFill="1" applyBorder="1"/>
    <xf numFmtId="177" fontId="9" fillId="0" borderId="11" xfId="11" applyNumberFormat="1" applyFont="1" applyBorder="1"/>
    <xf numFmtId="177" fontId="9" fillId="0" borderId="16" xfId="11" applyNumberFormat="1" applyFont="1" applyFill="1" applyBorder="1"/>
    <xf numFmtId="5" fontId="9" fillId="0" borderId="11" xfId="14" applyNumberFormat="1" applyFont="1" applyFill="1" applyBorder="1"/>
    <xf numFmtId="5" fontId="9" fillId="0" borderId="0" xfId="14" applyNumberFormat="1" applyFont="1" applyFill="1" applyBorder="1"/>
    <xf numFmtId="5" fontId="8" fillId="0" borderId="11" xfId="14" applyNumberFormat="1" applyFont="1" applyFill="1" applyBorder="1"/>
    <xf numFmtId="5" fontId="8" fillId="0" borderId="11" xfId="14" applyNumberFormat="1" applyFont="1" applyBorder="1"/>
    <xf numFmtId="5" fontId="8" fillId="0" borderId="24" xfId="14" applyNumberFormat="1" applyFont="1" applyFill="1" applyBorder="1"/>
    <xf numFmtId="5" fontId="8" fillId="0" borderId="0" xfId="14" applyNumberFormat="1" applyFont="1" applyFill="1" applyBorder="1"/>
    <xf numFmtId="164" fontId="9" fillId="0" borderId="0" xfId="11" applyNumberFormat="1" applyFont="1" applyFill="1"/>
    <xf numFmtId="9" fontId="9" fillId="0" borderId="0" xfId="10" applyFont="1"/>
    <xf numFmtId="175" fontId="9" fillId="0" borderId="0" xfId="2" applyNumberFormat="1" applyFont="1" applyAlignment="1">
      <alignment horizontal="center"/>
    </xf>
    <xf numFmtId="5" fontId="8" fillId="0" borderId="0" xfId="2" applyNumberFormat="1" applyFont="1"/>
    <xf numFmtId="175" fontId="26" fillId="0" borderId="0" xfId="2" applyNumberFormat="1" applyFont="1"/>
    <xf numFmtId="0" fontId="8" fillId="0" borderId="0" xfId="2" applyFont="1" applyAlignment="1">
      <alignment horizontal="left"/>
    </xf>
    <xf numFmtId="0" fontId="9" fillId="0" borderId="11" xfId="11" applyNumberFormat="1" applyFont="1" applyBorder="1" applyAlignment="1">
      <alignment horizontal="center"/>
    </xf>
    <xf numFmtId="43" fontId="5" fillId="0" borderId="0" xfId="2" applyNumberFormat="1" applyFont="1"/>
    <xf numFmtId="0" fontId="40" fillId="0" borderId="25" xfId="15" applyFont="1" applyBorder="1" applyAlignment="1">
      <alignment horizontal="center" vertical="center" wrapText="1"/>
    </xf>
    <xf numFmtId="0" fontId="41" fillId="0" borderId="0" xfId="15" applyFont="1" applyAlignment="1">
      <alignment horizontal="left"/>
    </xf>
    <xf numFmtId="178" fontId="40" fillId="0" borderId="0" xfId="15" applyNumberFormat="1" applyFont="1" applyAlignment="1">
      <alignment horizontal="right"/>
    </xf>
    <xf numFmtId="0" fontId="40" fillId="0" borderId="0" xfId="15" applyFont="1" applyAlignment="1">
      <alignment horizontal="left" indent="1"/>
    </xf>
    <xf numFmtId="0" fontId="39" fillId="0" borderId="0" xfId="15"/>
    <xf numFmtId="37" fontId="12" fillId="4" borderId="0" xfId="7" applyFill="1"/>
    <xf numFmtId="41" fontId="19" fillId="4" borderId="0" xfId="9" applyFont="1" applyFill="1" applyBorder="1" applyAlignment="1">
      <alignment horizontal="right"/>
    </xf>
    <xf numFmtId="164" fontId="19" fillId="4" borderId="9" xfId="5" applyNumberFormat="1" applyFont="1" applyFill="1" applyBorder="1" applyAlignment="1">
      <alignment horizontal="right"/>
    </xf>
    <xf numFmtId="164" fontId="12" fillId="4" borderId="0" xfId="5" applyNumberFormat="1" applyFont="1" applyFill="1" applyBorder="1"/>
    <xf numFmtId="37" fontId="12" fillId="4" borderId="9" xfId="7" applyFill="1" applyBorder="1"/>
    <xf numFmtId="44" fontId="9" fillId="0" borderId="0" xfId="0" applyNumberFormat="1" applyFont="1"/>
    <xf numFmtId="37" fontId="15" fillId="0" borderId="0" xfId="7" applyFont="1"/>
    <xf numFmtId="44" fontId="0" fillId="0" borderId="0" xfId="17" applyFont="1"/>
    <xf numFmtId="14" fontId="0" fillId="0" borderId="0" xfId="0" applyNumberFormat="1"/>
    <xf numFmtId="0" fontId="0" fillId="0" borderId="1" xfId="0" applyBorder="1" applyAlignment="1">
      <alignment horizontal="center"/>
    </xf>
    <xf numFmtId="44" fontId="0" fillId="0" borderId="0" xfId="17" applyFont="1" applyFill="1"/>
    <xf numFmtId="43" fontId="0" fillId="0" borderId="5" xfId="1" applyFont="1" applyFill="1" applyBorder="1"/>
    <xf numFmtId="10" fontId="0" fillId="0" borderId="0" xfId="1" applyNumberFormat="1" applyFont="1" applyFill="1"/>
    <xf numFmtId="166" fontId="0" fillId="0" borderId="0" xfId="1" applyNumberFormat="1" applyFont="1" applyFill="1"/>
    <xf numFmtId="43" fontId="0" fillId="0" borderId="1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166" fontId="0" fillId="0" borderId="0" xfId="1" applyNumberFormat="1" applyFont="1" applyFill="1" applyAlignment="1">
      <alignment horizontal="center"/>
    </xf>
    <xf numFmtId="44" fontId="0" fillId="0" borderId="3" xfId="17" applyFont="1" applyFill="1" applyBorder="1"/>
    <xf numFmtId="43" fontId="0" fillId="0" borderId="0" xfId="1" applyFont="1" applyBorder="1"/>
    <xf numFmtId="43" fontId="0" fillId="0" borderId="0" xfId="1" applyFont="1" applyFill="1" applyBorder="1"/>
    <xf numFmtId="0" fontId="42" fillId="0" borderId="0" xfId="0" applyFont="1"/>
    <xf numFmtId="43" fontId="42" fillId="0" borderId="0" xfId="1" applyFont="1" applyFill="1"/>
    <xf numFmtId="44" fontId="0" fillId="0" borderId="0" xfId="0" applyNumberFormat="1"/>
    <xf numFmtId="0" fontId="10" fillId="0" borderId="0" xfId="0" applyFont="1" applyAlignment="1">
      <alignment horizontal="right"/>
    </xf>
    <xf numFmtId="0" fontId="10" fillId="0" borderId="0" xfId="0" applyFont="1"/>
    <xf numFmtId="43" fontId="10" fillId="0" borderId="0" xfId="1" applyFont="1" applyFill="1"/>
    <xf numFmtId="41" fontId="0" fillId="0" borderId="0" xfId="0" applyNumberFormat="1"/>
    <xf numFmtId="43" fontId="5" fillId="0" borderId="3" xfId="5" applyFont="1" applyFill="1" applyBorder="1"/>
    <xf numFmtId="43" fontId="5" fillId="0" borderId="0" xfId="5" applyFont="1" applyFill="1" applyBorder="1"/>
    <xf numFmtId="0" fontId="5" fillId="0" borderId="0" xfId="2" applyFont="1" applyAlignment="1">
      <alignment horizontal="right"/>
    </xf>
    <xf numFmtId="1" fontId="38" fillId="0" borderId="0" xfId="2" applyNumberFormat="1" applyFont="1" applyAlignment="1">
      <alignment horizontal="left"/>
    </xf>
    <xf numFmtId="0" fontId="3" fillId="0" borderId="0" xfId="3" applyAlignment="1">
      <alignment horizontal="right"/>
    </xf>
    <xf numFmtId="44" fontId="5" fillId="0" borderId="0" xfId="17" applyFont="1" applyFill="1"/>
    <xf numFmtId="43" fontId="5" fillId="0" borderId="0" xfId="1" applyFont="1" applyFill="1"/>
    <xf numFmtId="43" fontId="5" fillId="0" borderId="3" xfId="1" applyFont="1" applyFill="1" applyBorder="1"/>
    <xf numFmtId="43" fontId="5" fillId="0" borderId="7" xfId="2" applyNumberFormat="1" applyFont="1" applyBorder="1"/>
    <xf numFmtId="14" fontId="20" fillId="0" borderId="2" xfId="2" applyNumberFormat="1" applyFont="1" applyBorder="1" applyAlignment="1">
      <alignment horizontal="center"/>
    </xf>
    <xf numFmtId="164" fontId="0" fillId="0" borderId="0" xfId="1" applyNumberFormat="1" applyFont="1"/>
    <xf numFmtId="44" fontId="0" fillId="0" borderId="3" xfId="0" applyNumberFormat="1" applyBorder="1"/>
    <xf numFmtId="14" fontId="0" fillId="0" borderId="0" xfId="0" applyNumberFormat="1" applyAlignment="1">
      <alignment horizontal="center"/>
    </xf>
    <xf numFmtId="164" fontId="0" fillId="0" borderId="0" xfId="1" applyNumberFormat="1" applyFont="1" applyFill="1"/>
    <xf numFmtId="14" fontId="20" fillId="5" borderId="2" xfId="2" applyNumberFormat="1" applyFont="1" applyFill="1" applyBorder="1"/>
    <xf numFmtId="43" fontId="5" fillId="5" borderId="0" xfId="5" applyFont="1" applyFill="1"/>
    <xf numFmtId="0" fontId="22" fillId="0" borderId="16" xfId="0" applyFont="1" applyBorder="1" applyAlignment="1">
      <alignment horizontal="centerContinuous"/>
    </xf>
    <xf numFmtId="0" fontId="22" fillId="0" borderId="17" xfId="0" applyFont="1" applyBorder="1" applyAlignment="1">
      <alignment horizontal="centerContinuous"/>
    </xf>
    <xf numFmtId="0" fontId="22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left"/>
    </xf>
    <xf numFmtId="0" fontId="23" fillId="0" borderId="0" xfId="0" applyFont="1"/>
    <xf numFmtId="0" fontId="4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42" fontId="25" fillId="0" borderId="0" xfId="0" applyNumberFormat="1" applyFont="1"/>
    <xf numFmtId="0" fontId="8" fillId="0" borderId="8" xfId="0" applyFont="1" applyBorder="1" applyAlignment="1">
      <alignment horizontal="left"/>
    </xf>
    <xf numFmtId="0" fontId="9" fillId="0" borderId="18" xfId="0" applyFont="1" applyBorder="1"/>
    <xf numFmtId="165" fontId="25" fillId="0" borderId="0" xfId="0" applyNumberFormat="1" applyFont="1"/>
    <xf numFmtId="10" fontId="25" fillId="0" borderId="0" xfId="0" applyNumberFormat="1" applyFont="1"/>
    <xf numFmtId="10" fontId="9" fillId="0" borderId="0" xfId="0" applyNumberFormat="1" applyFont="1"/>
    <xf numFmtId="10" fontId="9" fillId="0" borderId="19" xfId="0" applyNumberFormat="1" applyFont="1" applyBorder="1"/>
    <xf numFmtId="165" fontId="25" fillId="2" borderId="26" xfId="0" applyNumberFormat="1" applyFont="1" applyFill="1" applyBorder="1"/>
    <xf numFmtId="0" fontId="25" fillId="0" borderId="1" xfId="0" applyFont="1" applyBorder="1"/>
    <xf numFmtId="170" fontId="9" fillId="0" borderId="0" xfId="0" applyNumberFormat="1" applyFont="1"/>
    <xf numFmtId="165" fontId="25" fillId="0" borderId="2" xfId="0" applyNumberFormat="1" applyFont="1" applyBorder="1"/>
    <xf numFmtId="164" fontId="25" fillId="0" borderId="0" xfId="0" applyNumberFormat="1" applyFont="1"/>
    <xf numFmtId="9" fontId="9" fillId="0" borderId="1" xfId="0" applyNumberFormat="1" applyFont="1" applyBorder="1"/>
    <xf numFmtId="10" fontId="8" fillId="2" borderId="18" xfId="0" applyNumberFormat="1" applyFont="1" applyFill="1" applyBorder="1"/>
    <xf numFmtId="0" fontId="25" fillId="0" borderId="0" xfId="0" applyFont="1"/>
    <xf numFmtId="0" fontId="9" fillId="0" borderId="19" xfId="0" applyFont="1" applyBorder="1"/>
    <xf numFmtId="164" fontId="25" fillId="0" borderId="1" xfId="0" applyNumberFormat="1" applyFont="1" applyBorder="1"/>
    <xf numFmtId="41" fontId="25" fillId="0" borderId="0" xfId="0" applyNumberFormat="1" applyFont="1"/>
    <xf numFmtId="0" fontId="9" fillId="0" borderId="10" xfId="0" applyFont="1" applyBorder="1"/>
    <xf numFmtId="9" fontId="9" fillId="0" borderId="4" xfId="0" applyNumberFormat="1" applyFont="1" applyBorder="1"/>
    <xf numFmtId="0" fontId="9" fillId="0" borderId="4" xfId="0" applyFont="1" applyBorder="1"/>
    <xf numFmtId="10" fontId="9" fillId="0" borderId="17" xfId="0" applyNumberFormat="1" applyFont="1" applyBorder="1"/>
    <xf numFmtId="9" fontId="9" fillId="0" borderId="0" xfId="0" applyNumberFormat="1" applyFont="1"/>
    <xf numFmtId="171" fontId="25" fillId="0" borderId="2" xfId="0" applyNumberFormat="1" applyFont="1" applyBorder="1"/>
    <xf numFmtId="171" fontId="9" fillId="0" borderId="2" xfId="0" applyNumberFormat="1" applyFont="1" applyBorder="1"/>
    <xf numFmtId="0" fontId="37" fillId="0" borderId="9" xfId="0" applyFont="1" applyBorder="1"/>
    <xf numFmtId="165" fontId="25" fillId="0" borderId="3" xfId="0" applyNumberFormat="1" applyFont="1" applyBorder="1" applyProtection="1">
      <protection locked="0"/>
    </xf>
    <xf numFmtId="165" fontId="26" fillId="0" borderId="0" xfId="0" applyNumberFormat="1" applyFont="1"/>
    <xf numFmtId="0" fontId="26" fillId="0" borderId="0" xfId="0" applyFont="1"/>
    <xf numFmtId="167" fontId="25" fillId="0" borderId="3" xfId="0" applyNumberFormat="1" applyFont="1" applyBorder="1"/>
    <xf numFmtId="0" fontId="8" fillId="0" borderId="27" xfId="0" applyFont="1" applyBorder="1" applyAlignment="1">
      <alignment horizontal="left"/>
    </xf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10" fontId="9" fillId="0" borderId="31" xfId="0" applyNumberFormat="1" applyFont="1" applyBorder="1"/>
    <xf numFmtId="170" fontId="0" fillId="0" borderId="0" xfId="0" applyNumberFormat="1"/>
    <xf numFmtId="167" fontId="25" fillId="0" borderId="0" xfId="0" applyNumberFormat="1" applyFont="1"/>
    <xf numFmtId="41" fontId="25" fillId="0" borderId="1" xfId="0" applyNumberFormat="1" applyFont="1" applyBorder="1"/>
    <xf numFmtId="41" fontId="9" fillId="0" borderId="1" xfId="0" applyNumberFormat="1" applyFont="1" applyBorder="1"/>
    <xf numFmtId="173" fontId="9" fillId="0" borderId="1" xfId="0" applyNumberFormat="1" applyFont="1" applyBorder="1"/>
    <xf numFmtId="10" fontId="8" fillId="2" borderId="32" xfId="0" applyNumberFormat="1" applyFont="1" applyFill="1" applyBorder="1"/>
    <xf numFmtId="0" fontId="9" fillId="0" borderId="31" xfId="0" applyFont="1" applyBorder="1"/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164" fontId="25" fillId="0" borderId="0" xfId="0" applyNumberFormat="1" applyFont="1" applyAlignment="1">
      <alignment horizontal="right"/>
    </xf>
    <xf numFmtId="0" fontId="46" fillId="0" borderId="0" xfId="0" applyFont="1"/>
    <xf numFmtId="0" fontId="9" fillId="0" borderId="33" xfId="0" applyFont="1" applyBorder="1"/>
    <xf numFmtId="9" fontId="9" fillId="0" borderId="5" xfId="0" applyNumberFormat="1" applyFont="1" applyBorder="1"/>
    <xf numFmtId="0" fontId="9" fillId="0" borderId="5" xfId="0" applyFont="1" applyBorder="1"/>
    <xf numFmtId="10" fontId="9" fillId="0" borderId="34" xfId="0" applyNumberFormat="1" applyFont="1" applyBorder="1"/>
    <xf numFmtId="164" fontId="25" fillId="0" borderId="0" xfId="0" applyNumberFormat="1" applyFont="1" applyAlignment="1">
      <alignment horizontal="centerContinuous"/>
    </xf>
    <xf numFmtId="10" fontId="9" fillId="0" borderId="1" xfId="0" applyNumberFormat="1" applyFont="1" applyBorder="1"/>
    <xf numFmtId="10" fontId="47" fillId="0" borderId="0" xfId="0" applyNumberFormat="1" applyFont="1"/>
    <xf numFmtId="164" fontId="25" fillId="7" borderId="0" xfId="0" applyNumberFormat="1" applyFont="1" applyFill="1" applyAlignment="1">
      <alignment horizontal="centerContinuous"/>
    </xf>
    <xf numFmtId="164" fontId="48" fillId="0" borderId="0" xfId="0" applyNumberFormat="1" applyFont="1"/>
    <xf numFmtId="0" fontId="24" fillId="0" borderId="0" xfId="0" applyFont="1"/>
    <xf numFmtId="164" fontId="49" fillId="4" borderId="1" xfId="0" applyNumberFormat="1" applyFont="1" applyFill="1" applyBorder="1"/>
    <xf numFmtId="164" fontId="50" fillId="4" borderId="1" xfId="0" applyNumberFormat="1" applyFont="1" applyFill="1" applyBorder="1"/>
    <xf numFmtId="0" fontId="51" fillId="4" borderId="0" xfId="0" applyFont="1" applyFill="1"/>
    <xf numFmtId="0" fontId="51" fillId="4" borderId="0" xfId="0" applyFont="1" applyFill="1" applyAlignment="1">
      <alignment horizontal="left"/>
    </xf>
    <xf numFmtId="42" fontId="25" fillId="2" borderId="7" xfId="0" applyNumberFormat="1" applyFont="1" applyFill="1" applyBorder="1"/>
    <xf numFmtId="42" fontId="25" fillId="0" borderId="7" xfId="0" applyNumberFormat="1" applyFont="1" applyBorder="1"/>
    <xf numFmtId="164" fontId="9" fillId="0" borderId="0" xfId="1" applyNumberFormat="1" applyFont="1" applyFill="1"/>
    <xf numFmtId="0" fontId="25" fillId="4" borderId="0" xfId="0" applyFont="1" applyFill="1"/>
    <xf numFmtId="42" fontId="52" fillId="6" borderId="0" xfId="18" applyNumberFormat="1" applyFont="1"/>
    <xf numFmtId="167" fontId="26" fillId="8" borderId="0" xfId="0" applyNumberFormat="1" applyFont="1" applyFill="1"/>
    <xf numFmtId="44" fontId="26" fillId="8" borderId="0" xfId="0" applyNumberFormat="1" applyFont="1" applyFill="1"/>
    <xf numFmtId="0" fontId="25" fillId="8" borderId="0" xfId="0" applyFont="1" applyFill="1"/>
    <xf numFmtId="0" fontId="51" fillId="8" borderId="0" xfId="0" applyFont="1" applyFill="1"/>
    <xf numFmtId="0" fontId="51" fillId="8" borderId="0" xfId="0" applyFont="1" applyFill="1" applyAlignment="1">
      <alignment horizontal="left"/>
    </xf>
    <xf numFmtId="0" fontId="53" fillId="0" borderId="0" xfId="0" applyFont="1"/>
    <xf numFmtId="10" fontId="53" fillId="0" borderId="0" xfId="0" applyNumberFormat="1" applyFont="1"/>
    <xf numFmtId="164" fontId="0" fillId="0" borderId="0" xfId="0" applyNumberFormat="1"/>
    <xf numFmtId="0" fontId="9" fillId="0" borderId="35" xfId="0" applyFont="1" applyBorder="1" applyAlignment="1">
      <alignment horizontal="center"/>
    </xf>
    <xf numFmtId="0" fontId="25" fillId="0" borderId="35" xfId="0" applyFont="1" applyBorder="1"/>
    <xf numFmtId="167" fontId="10" fillId="8" borderId="0" xfId="0" applyNumberFormat="1" applyFont="1" applyFill="1"/>
    <xf numFmtId="0" fontId="46" fillId="8" borderId="35" xfId="0" applyFont="1" applyFill="1" applyBorder="1"/>
    <xf numFmtId="0" fontId="0" fillId="0" borderId="35" xfId="0" applyBorder="1"/>
    <xf numFmtId="0" fontId="53" fillId="0" borderId="0" xfId="0" applyFont="1" applyAlignment="1">
      <alignment horizontal="right"/>
    </xf>
    <xf numFmtId="3" fontId="53" fillId="0" borderId="0" xfId="0" applyNumberFormat="1" applyFont="1"/>
    <xf numFmtId="43" fontId="42" fillId="0" borderId="0" xfId="1" applyFont="1"/>
    <xf numFmtId="0" fontId="54" fillId="0" borderId="0" xfId="3" applyFont="1"/>
    <xf numFmtId="0" fontId="54" fillId="0" borderId="0" xfId="3" quotePrefix="1" applyFont="1" applyAlignment="1">
      <alignment horizontal="right"/>
    </xf>
    <xf numFmtId="164" fontId="3" fillId="0" borderId="0" xfId="1" applyNumberFormat="1" applyFont="1"/>
    <xf numFmtId="164" fontId="4" fillId="0" borderId="0" xfId="1" applyNumberFormat="1" applyFont="1" applyFill="1" applyBorder="1" applyAlignment="1"/>
    <xf numFmtId="167" fontId="3" fillId="0" borderId="0" xfId="3" applyNumberFormat="1"/>
    <xf numFmtId="43" fontId="5" fillId="0" borderId="0" xfId="1" applyFont="1"/>
    <xf numFmtId="0" fontId="3" fillId="0" borderId="0" xfId="3" applyFill="1"/>
    <xf numFmtId="37" fontId="17" fillId="0" borderId="13" xfId="7" applyFont="1" applyBorder="1" applyAlignment="1">
      <alignment horizontal="center"/>
    </xf>
    <xf numFmtId="37" fontId="17" fillId="0" borderId="14" xfId="7" applyFont="1" applyBorder="1" applyAlignment="1">
      <alignment horizontal="center"/>
    </xf>
    <xf numFmtId="37" fontId="17" fillId="0" borderId="15" xfId="7" applyFont="1" applyBorder="1" applyAlignment="1">
      <alignment horizontal="center"/>
    </xf>
    <xf numFmtId="0" fontId="34" fillId="3" borderId="0" xfId="2" applyFont="1" applyFill="1" applyAlignment="1">
      <alignment horizontal="center"/>
    </xf>
    <xf numFmtId="0" fontId="32" fillId="0" borderId="0" xfId="3" applyFont="1" applyAlignment="1">
      <alignment horizontal="right"/>
    </xf>
  </cellXfs>
  <cellStyles count="19">
    <cellStyle name="Bad" xfId="18" builtinId="27"/>
    <cellStyle name="Comma" xfId="1" builtinId="3"/>
    <cellStyle name="Comma [0] 3 2 2" xfId="9"/>
    <cellStyle name="Comma 2" xfId="5"/>
    <cellStyle name="Comma 2 2" xfId="11"/>
    <cellStyle name="Currency" xfId="17" builtinId="4"/>
    <cellStyle name="Currency 2" xfId="4"/>
    <cellStyle name="Currency 2 2" xfId="14"/>
    <cellStyle name="Normal" xfId="0" builtinId="0"/>
    <cellStyle name="Normal 2" xfId="2"/>
    <cellStyle name="Normal 2 2" xfId="8"/>
    <cellStyle name="Normal 2 3" xfId="15"/>
    <cellStyle name="Normal 3" xfId="3"/>
    <cellStyle name="Normal 3 2" xfId="12"/>
    <cellStyle name="Normal 4" xfId="13"/>
    <cellStyle name="Normal 5" xfId="16"/>
    <cellStyle name="Normal 6" xfId="7"/>
    <cellStyle name="Percent 2" xfId="6"/>
    <cellStyle name="Percent 2 2" xfId="10"/>
  </cellStyles>
  <dxfs count="2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455084</xdr:colOff>
      <xdr:row>2</xdr:row>
      <xdr:rowOff>10582</xdr:rowOff>
    </xdr:from>
    <xdr:to>
      <xdr:col>21</xdr:col>
      <xdr:colOff>7560</xdr:colOff>
      <xdr:row>32</xdr:row>
      <xdr:rowOff>181249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917" y="412749"/>
          <a:ext cx="7257143" cy="626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5" topLeftCell="A6" activePane="bottomLeft" state="frozen"/>
      <selection pane="bottomLeft" activeCell="C14" sqref="C14"/>
    </sheetView>
  </sheetViews>
  <sheetFormatPr defaultColWidth="8.85546875" defaultRowHeight="15" x14ac:dyDescent="0.25"/>
  <cols>
    <col min="1" max="1" width="5.85546875" style="15" bestFit="1" customWidth="1"/>
    <col min="2" max="2" width="43.5703125" style="15" customWidth="1"/>
    <col min="3" max="3" width="15.85546875" style="15" bestFit="1" customWidth="1"/>
    <col min="4" max="4" width="15.140625" style="15" bestFit="1" customWidth="1"/>
    <col min="5" max="5" width="15.28515625" style="15" bestFit="1" customWidth="1"/>
    <col min="6" max="7" width="14.85546875" style="15" bestFit="1" customWidth="1"/>
    <col min="8" max="8" width="12.140625" style="15" bestFit="1" customWidth="1"/>
    <col min="9" max="16384" width="8.85546875" style="15"/>
  </cols>
  <sheetData>
    <row r="1" spans="1:6" ht="15.75" x14ac:dyDescent="0.25">
      <c r="A1" s="14" t="s">
        <v>59</v>
      </c>
    </row>
    <row r="2" spans="1:6" ht="15.75" x14ac:dyDescent="0.25">
      <c r="A2" s="14" t="s">
        <v>410</v>
      </c>
    </row>
    <row r="3" spans="1:6" ht="15.75" x14ac:dyDescent="0.25">
      <c r="A3" s="14"/>
    </row>
    <row r="4" spans="1:6" ht="15.75" x14ac:dyDescent="0.25">
      <c r="A4" s="16"/>
      <c r="B4" s="16"/>
      <c r="C4" s="17" t="s">
        <v>62</v>
      </c>
    </row>
    <row r="5" spans="1:6" ht="15.75" x14ac:dyDescent="0.25">
      <c r="A5" s="18" t="s">
        <v>63</v>
      </c>
      <c r="B5" s="18" t="s">
        <v>64</v>
      </c>
      <c r="C5" s="18" t="s">
        <v>65</v>
      </c>
      <c r="E5" s="18"/>
      <c r="F5" s="18"/>
    </row>
    <row r="6" spans="1:6" ht="15.75" x14ac:dyDescent="0.25">
      <c r="A6" s="16"/>
      <c r="B6" s="19" t="s">
        <v>66</v>
      </c>
      <c r="C6" s="16"/>
    </row>
    <row r="7" spans="1:6" ht="15.75" x14ac:dyDescent="0.25">
      <c r="A7" s="20">
        <f>ROW()</f>
        <v>7</v>
      </c>
      <c r="B7" s="21" t="s">
        <v>14</v>
      </c>
      <c r="C7" s="22">
        <v>0</v>
      </c>
      <c r="E7" s="375"/>
      <c r="F7" s="377"/>
    </row>
    <row r="8" spans="1:6" ht="15.75" x14ac:dyDescent="0.25">
      <c r="A8" s="20">
        <f>ROW()</f>
        <v>8</v>
      </c>
      <c r="B8" s="21" t="s">
        <v>67</v>
      </c>
      <c r="C8" s="23">
        <v>0</v>
      </c>
      <c r="E8" s="375"/>
      <c r="F8" s="377"/>
    </row>
    <row r="9" spans="1:6" ht="15.75" x14ac:dyDescent="0.25">
      <c r="A9" s="20">
        <f>ROW()</f>
        <v>9</v>
      </c>
      <c r="B9" s="21" t="s">
        <v>68</v>
      </c>
      <c r="C9" s="23">
        <v>0</v>
      </c>
      <c r="E9" s="375"/>
      <c r="F9" s="377"/>
    </row>
    <row r="10" spans="1:6" ht="15.75" x14ac:dyDescent="0.25">
      <c r="A10" s="20">
        <f>ROW()</f>
        <v>10</v>
      </c>
      <c r="B10" s="24" t="s">
        <v>69</v>
      </c>
      <c r="C10" s="25">
        <f>SUM(C7:C9)</f>
        <v>0</v>
      </c>
      <c r="E10" s="375"/>
      <c r="F10" s="377"/>
    </row>
    <row r="11" spans="1:6" ht="15.75" x14ac:dyDescent="0.25">
      <c r="A11" s="20">
        <f>ROW()</f>
        <v>11</v>
      </c>
      <c r="B11" s="21"/>
      <c r="C11" s="26"/>
      <c r="E11" s="375"/>
    </row>
    <row r="12" spans="1:6" ht="15.75" x14ac:dyDescent="0.25">
      <c r="A12" s="20">
        <f>ROW()</f>
        <v>12</v>
      </c>
      <c r="B12" s="19" t="s">
        <v>70</v>
      </c>
      <c r="C12" s="27"/>
      <c r="E12" s="375"/>
    </row>
    <row r="13" spans="1:6" ht="15.75" x14ac:dyDescent="0.25">
      <c r="A13" s="20">
        <f>ROW()</f>
        <v>13</v>
      </c>
      <c r="B13" s="21" t="s">
        <v>71</v>
      </c>
      <c r="C13" s="27">
        <f>'GL Balances'!C10</f>
        <v>110972218.59999999</v>
      </c>
      <c r="D13" s="11">
        <v>18220111</v>
      </c>
      <c r="E13" s="375"/>
      <c r="F13" s="377"/>
    </row>
    <row r="14" spans="1:6" ht="15.75" x14ac:dyDescent="0.25">
      <c r="A14" s="20">
        <v>15</v>
      </c>
      <c r="B14" s="21" t="s">
        <v>408</v>
      </c>
      <c r="C14" s="23">
        <f>'GL Balances'!C2</f>
        <v>2788774.98</v>
      </c>
      <c r="D14" s="373">
        <v>10100501</v>
      </c>
      <c r="E14" s="375"/>
      <c r="F14" s="377"/>
    </row>
    <row r="15" spans="1:6" ht="15.75" x14ac:dyDescent="0.25">
      <c r="A15" s="20">
        <f>ROW()</f>
        <v>15</v>
      </c>
      <c r="B15" s="21" t="s">
        <v>73</v>
      </c>
      <c r="C15" s="23">
        <f>'GL Balances'!C15</f>
        <v>-23304165.899999999</v>
      </c>
      <c r="D15" s="11">
        <v>28302151</v>
      </c>
      <c r="E15" s="375"/>
      <c r="F15" s="377"/>
    </row>
    <row r="16" spans="1:6" ht="15.75" x14ac:dyDescent="0.25">
      <c r="A16" s="20">
        <f>ROW()</f>
        <v>16</v>
      </c>
      <c r="B16" s="21" t="s">
        <v>74</v>
      </c>
      <c r="C16" s="23">
        <v>0</v>
      </c>
      <c r="E16" s="375"/>
      <c r="F16" s="377"/>
    </row>
    <row r="17" spans="1:6" ht="15.75" x14ac:dyDescent="0.25">
      <c r="A17" s="20">
        <f>ROW()</f>
        <v>17</v>
      </c>
      <c r="B17" s="24" t="s">
        <v>75</v>
      </c>
      <c r="C17" s="28">
        <f>SUM(C13:C16)</f>
        <v>90456827.680000007</v>
      </c>
      <c r="E17" s="375"/>
      <c r="F17" s="377"/>
    </row>
    <row r="18" spans="1:6" ht="15.75" x14ac:dyDescent="0.25">
      <c r="A18" s="20">
        <f>ROW()</f>
        <v>18</v>
      </c>
      <c r="B18" s="16"/>
      <c r="C18" s="23"/>
      <c r="E18" s="375"/>
    </row>
    <row r="19" spans="1:6" ht="15.75" x14ac:dyDescent="0.25">
      <c r="A19" s="20">
        <f>ROW()</f>
        <v>19</v>
      </c>
      <c r="B19" s="19" t="s">
        <v>76</v>
      </c>
      <c r="C19" s="23"/>
      <c r="E19" s="375"/>
    </row>
    <row r="20" spans="1:6" ht="15.75" x14ac:dyDescent="0.25">
      <c r="A20" s="20">
        <f>ROW()</f>
        <v>20</v>
      </c>
      <c r="B20" s="21" t="s">
        <v>77</v>
      </c>
      <c r="C20" s="29">
        <f>'GL Balances'!C5</f>
        <v>-95934500</v>
      </c>
      <c r="D20" s="11">
        <v>10800611</v>
      </c>
      <c r="E20" s="375"/>
      <c r="F20" s="377"/>
    </row>
    <row r="21" spans="1:6" ht="15.75" x14ac:dyDescent="0.25">
      <c r="A21" s="20">
        <f>ROW()</f>
        <v>21</v>
      </c>
      <c r="B21" s="21" t="s">
        <v>78</v>
      </c>
      <c r="C21" s="30">
        <f>'GL Balances'!C11</f>
        <v>60905967.390000001</v>
      </c>
      <c r="D21" s="11">
        <v>18239501</v>
      </c>
      <c r="E21" s="375"/>
      <c r="F21" s="377"/>
    </row>
    <row r="22" spans="1:6" ht="15.75" x14ac:dyDescent="0.25">
      <c r="A22" s="20">
        <f>ROW()</f>
        <v>22</v>
      </c>
      <c r="B22" s="21" t="s">
        <v>79</v>
      </c>
      <c r="C22" s="30">
        <f>'GL Balances'!C4</f>
        <v>-1029659.64</v>
      </c>
      <c r="D22" s="11">
        <v>10800331</v>
      </c>
      <c r="E22" s="375"/>
      <c r="F22" s="377"/>
    </row>
    <row r="23" spans="1:6" ht="15.75" x14ac:dyDescent="0.25">
      <c r="A23" s="20">
        <f>ROW()</f>
        <v>23</v>
      </c>
      <c r="B23" s="21" t="s">
        <v>80</v>
      </c>
      <c r="C23" s="30">
        <f>'GL Balances'!C24</f>
        <v>-26786714.494818378</v>
      </c>
      <c r="D23" s="374" t="s">
        <v>81</v>
      </c>
      <c r="E23" s="375"/>
      <c r="F23" s="377"/>
    </row>
    <row r="24" spans="1:6" ht="15.75" x14ac:dyDescent="0.25">
      <c r="A24" s="20">
        <f>ROW()</f>
        <v>24</v>
      </c>
      <c r="B24" s="21" t="s">
        <v>82</v>
      </c>
      <c r="C24" s="30">
        <f>'GL Balances'!C12</f>
        <v>33789023.340000004</v>
      </c>
      <c r="D24" s="11">
        <v>18239511</v>
      </c>
      <c r="E24" s="375"/>
      <c r="F24" s="377"/>
    </row>
    <row r="25" spans="1:6" ht="15.75" x14ac:dyDescent="0.25">
      <c r="A25" s="20">
        <f>ROW()</f>
        <v>25</v>
      </c>
      <c r="B25" s="21" t="s">
        <v>83</v>
      </c>
      <c r="C25" s="30">
        <f>'GL Balances'!C3</f>
        <v>-968947.87</v>
      </c>
      <c r="D25" s="11">
        <v>10800321</v>
      </c>
      <c r="E25" s="375"/>
      <c r="F25" s="377"/>
    </row>
    <row r="26" spans="1:6" ht="15.75" x14ac:dyDescent="0.25">
      <c r="A26" s="20">
        <f>ROW()</f>
        <v>26</v>
      </c>
      <c r="B26" s="24" t="s">
        <v>84</v>
      </c>
      <c r="C26" s="25">
        <f>SUM(C20:C25)</f>
        <v>-30024831.274818372</v>
      </c>
      <c r="E26" s="375"/>
      <c r="F26" s="377"/>
    </row>
    <row r="27" spans="1:6" ht="15.75" x14ac:dyDescent="0.25">
      <c r="A27" s="20">
        <f>ROW()</f>
        <v>27</v>
      </c>
      <c r="B27" s="21"/>
      <c r="C27" s="26"/>
      <c r="E27" s="376"/>
    </row>
    <row r="28" spans="1:6" ht="15.75" x14ac:dyDescent="0.25">
      <c r="A28" s="20">
        <f>ROW()</f>
        <v>28</v>
      </c>
      <c r="B28" s="19" t="s">
        <v>85</v>
      </c>
      <c r="C28" s="27"/>
      <c r="E28" s="375"/>
    </row>
    <row r="29" spans="1:6" ht="15.75" x14ac:dyDescent="0.25">
      <c r="A29" s="20">
        <f>ROW()</f>
        <v>29</v>
      </c>
      <c r="B29" s="21" t="s">
        <v>86</v>
      </c>
      <c r="C29" s="27">
        <f>'GL Balances'!C6</f>
        <v>-240042970.06</v>
      </c>
      <c r="D29" s="32">
        <v>10800651</v>
      </c>
      <c r="E29" s="375"/>
      <c r="F29" s="377"/>
    </row>
    <row r="30" spans="1:6" ht="15.75" x14ac:dyDescent="0.25">
      <c r="A30" s="20">
        <f>ROW()</f>
        <v>30</v>
      </c>
      <c r="B30" s="21" t="s">
        <v>87</v>
      </c>
      <c r="C30" s="30">
        <f>'GL Balances'!C9</f>
        <v>-17551177.859999999</v>
      </c>
      <c r="D30" s="32">
        <v>10800921</v>
      </c>
      <c r="E30" s="375"/>
      <c r="F30" s="377"/>
    </row>
    <row r="31" spans="1:6" ht="15.75" x14ac:dyDescent="0.25">
      <c r="A31" s="20">
        <f>ROW()</f>
        <v>31</v>
      </c>
      <c r="B31" s="21" t="s">
        <v>88</v>
      </c>
      <c r="C31" s="30">
        <f>'GL Balances'!C8</f>
        <v>5000000</v>
      </c>
      <c r="D31" s="32">
        <v>10800791</v>
      </c>
      <c r="E31" s="375"/>
      <c r="F31" s="377"/>
    </row>
    <row r="32" spans="1:6" ht="15.75" x14ac:dyDescent="0.25">
      <c r="A32" s="20">
        <f>ROW()</f>
        <v>32</v>
      </c>
      <c r="B32" s="21" t="s">
        <v>89</v>
      </c>
      <c r="C32" s="30">
        <f>'GL Balances'!C13</f>
        <v>50409023.710000001</v>
      </c>
      <c r="D32" s="32">
        <v>19000951</v>
      </c>
      <c r="E32" s="375"/>
      <c r="F32" s="377"/>
    </row>
    <row r="33" spans="1:6" ht="15.75" x14ac:dyDescent="0.25">
      <c r="A33" s="20">
        <f>ROW()</f>
        <v>33</v>
      </c>
      <c r="B33" s="21" t="s">
        <v>90</v>
      </c>
      <c r="C33" s="30">
        <f>'GL Balances'!C14</f>
        <v>3685747.35</v>
      </c>
      <c r="D33" s="32">
        <v>19000971</v>
      </c>
      <c r="E33" s="375"/>
      <c r="F33" s="377"/>
    </row>
    <row r="34" spans="1:6" ht="15.75" x14ac:dyDescent="0.25">
      <c r="A34" s="20">
        <f>ROW()</f>
        <v>34</v>
      </c>
      <c r="B34" s="21" t="s">
        <v>91</v>
      </c>
      <c r="C34" s="30">
        <v>0</v>
      </c>
      <c r="E34" s="375"/>
      <c r="F34" s="377"/>
    </row>
    <row r="35" spans="1:6" ht="15.75" x14ac:dyDescent="0.25">
      <c r="A35" s="20">
        <f>ROW()</f>
        <v>35</v>
      </c>
      <c r="B35" s="21" t="s">
        <v>92</v>
      </c>
      <c r="C35" s="30">
        <v>0</v>
      </c>
      <c r="E35" s="375"/>
      <c r="F35" s="377"/>
    </row>
    <row r="36" spans="1:6" ht="15.75" x14ac:dyDescent="0.25">
      <c r="A36" s="20">
        <f>ROW()</f>
        <v>36</v>
      </c>
      <c r="B36" s="24" t="s">
        <v>93</v>
      </c>
      <c r="C36" s="28">
        <f>SUM(C29:C35)</f>
        <v>-198499376.86000001</v>
      </c>
      <c r="E36" s="375"/>
      <c r="F36" s="377"/>
    </row>
    <row r="37" spans="1:6" ht="15.75" x14ac:dyDescent="0.25">
      <c r="A37" s="20">
        <f>ROW()</f>
        <v>37</v>
      </c>
      <c r="B37" s="16"/>
      <c r="C37" s="23"/>
      <c r="E37" s="375"/>
    </row>
    <row r="38" spans="1:6" ht="16.5" thickBot="1" x14ac:dyDescent="0.3">
      <c r="A38" s="20">
        <f>ROW()</f>
        <v>38</v>
      </c>
      <c r="B38" s="19" t="s">
        <v>94</v>
      </c>
      <c r="C38" s="33">
        <f>C10+C17+C26+C36</f>
        <v>-138067380.45481837</v>
      </c>
      <c r="E38" s="375"/>
      <c r="F38" s="377"/>
    </row>
    <row r="39" spans="1:6" ht="16.5" thickTop="1" x14ac:dyDescent="0.25">
      <c r="A39" s="20">
        <f>ROW()</f>
        <v>39</v>
      </c>
      <c r="B39" s="16"/>
      <c r="C39" s="22"/>
      <c r="E39" s="375"/>
    </row>
    <row r="40" spans="1:6" ht="15.75" x14ac:dyDescent="0.25">
      <c r="A40" s="20">
        <f>ROW()</f>
        <v>40</v>
      </c>
      <c r="B40" s="21" t="s">
        <v>95</v>
      </c>
      <c r="C40" s="34">
        <f>'Def, COC, ConvF'!C13</f>
        <v>7.5200000000000003E-2</v>
      </c>
      <c r="E40" s="375"/>
    </row>
    <row r="41" spans="1:6" ht="15.75" x14ac:dyDescent="0.25">
      <c r="A41" s="20">
        <f>ROW()</f>
        <v>41</v>
      </c>
      <c r="B41" s="21" t="s">
        <v>96</v>
      </c>
      <c r="C41" s="34">
        <f>'Def, COC, ConvF'!K31</f>
        <v>2.69E-2</v>
      </c>
      <c r="E41" s="375"/>
    </row>
    <row r="42" spans="1:6" ht="15.75" x14ac:dyDescent="0.25">
      <c r="A42" s="20">
        <f>ROW()</f>
        <v>42</v>
      </c>
      <c r="B42" s="21" t="s">
        <v>97</v>
      </c>
      <c r="C42" s="35">
        <v>0.21</v>
      </c>
      <c r="E42" s="375"/>
    </row>
    <row r="43" spans="1:6" ht="15.75" x14ac:dyDescent="0.25">
      <c r="A43" s="20">
        <f>ROW()</f>
        <v>43</v>
      </c>
      <c r="B43" s="24" t="s">
        <v>98</v>
      </c>
      <c r="C43" s="36">
        <f>C38*C40</f>
        <v>-10382667.010202341</v>
      </c>
      <c r="E43" s="375"/>
      <c r="F43" s="377"/>
    </row>
    <row r="44" spans="1:6" ht="15.75" x14ac:dyDescent="0.25">
      <c r="A44" s="20">
        <f>ROW()</f>
        <v>44</v>
      </c>
      <c r="B44" s="16"/>
      <c r="C44" s="22"/>
      <c r="E44" s="375"/>
    </row>
    <row r="45" spans="1:6" ht="15.75" x14ac:dyDescent="0.25">
      <c r="A45" s="20">
        <f>ROW()</f>
        <v>45</v>
      </c>
      <c r="B45" s="24" t="s">
        <v>99</v>
      </c>
      <c r="C45" s="22"/>
      <c r="E45" s="375"/>
    </row>
    <row r="46" spans="1:6" ht="15.75" x14ac:dyDescent="0.25">
      <c r="A46" s="20">
        <f>ROW()</f>
        <v>46</v>
      </c>
      <c r="B46" s="21" t="s">
        <v>48</v>
      </c>
      <c r="C46" s="22">
        <f>-'Production O&amp;M 2026'!G9</f>
        <v>0</v>
      </c>
      <c r="E46" s="375"/>
      <c r="F46" s="377"/>
    </row>
    <row r="47" spans="1:6" ht="15.75" x14ac:dyDescent="0.25">
      <c r="A47" s="20">
        <f>ROW()</f>
        <v>47</v>
      </c>
      <c r="B47" s="21" t="s">
        <v>51</v>
      </c>
      <c r="C47" s="37">
        <f>-'MT Energy Tax'!D20</f>
        <v>0</v>
      </c>
      <c r="E47" s="375"/>
      <c r="F47" s="377"/>
    </row>
    <row r="48" spans="1:6" ht="15.75" x14ac:dyDescent="0.25">
      <c r="A48" s="20">
        <f>ROW()</f>
        <v>48</v>
      </c>
      <c r="B48" s="21" t="s">
        <v>49</v>
      </c>
      <c r="C48" s="37">
        <f>-'Prop&amp;Liab Ins'!I8</f>
        <v>0</v>
      </c>
      <c r="E48" s="375"/>
      <c r="F48" s="377"/>
    </row>
    <row r="49" spans="1:6" ht="15.75" x14ac:dyDescent="0.25">
      <c r="A49" s="20">
        <f>ROW()</f>
        <v>49</v>
      </c>
      <c r="B49" s="21" t="s">
        <v>50</v>
      </c>
      <c r="C49" s="37">
        <f>-SUM(C7:C8)</f>
        <v>0</v>
      </c>
      <c r="D49" s="37"/>
      <c r="E49" s="375"/>
      <c r="F49" s="377"/>
    </row>
    <row r="50" spans="1:6" ht="15.75" x14ac:dyDescent="0.25">
      <c r="A50" s="20">
        <f>ROW()</f>
        <v>50</v>
      </c>
      <c r="B50" s="21" t="s">
        <v>100</v>
      </c>
      <c r="C50" s="37">
        <f>-'Estimated D&amp;R Recovery'!C35</f>
        <v>-1440688.8165631064</v>
      </c>
      <c r="E50" s="375"/>
      <c r="F50" s="377"/>
    </row>
    <row r="51" spans="1:6" ht="15.75" x14ac:dyDescent="0.25">
      <c r="A51" s="20">
        <f>ROW()</f>
        <v>51</v>
      </c>
      <c r="B51" s="21" t="s">
        <v>55</v>
      </c>
      <c r="C51" s="37">
        <v>0</v>
      </c>
      <c r="E51" s="375"/>
      <c r="F51" s="377"/>
    </row>
    <row r="52" spans="1:6" ht="15.75" x14ac:dyDescent="0.25">
      <c r="A52" s="20">
        <f>ROW()</f>
        <v>52</v>
      </c>
      <c r="B52" s="21" t="s">
        <v>54</v>
      </c>
      <c r="C52" s="37">
        <f>0.21*'2026 Remediation'!C3</f>
        <v>3331330.59</v>
      </c>
      <c r="E52" s="375"/>
      <c r="F52" s="377"/>
    </row>
    <row r="53" spans="1:6" ht="15.75" x14ac:dyDescent="0.25">
      <c r="A53" s="20">
        <f>ROW()</f>
        <v>53</v>
      </c>
      <c r="B53" s="21" t="s">
        <v>52</v>
      </c>
      <c r="C53" s="37">
        <f>SUM(C46:C50)*-C42</f>
        <v>302544.65147825232</v>
      </c>
      <c r="E53" s="375"/>
      <c r="F53" s="377"/>
    </row>
    <row r="54" spans="1:6" ht="15.75" x14ac:dyDescent="0.25">
      <c r="A54" s="20">
        <f>ROW()</f>
        <v>54</v>
      </c>
      <c r="B54" s="24" t="s">
        <v>101</v>
      </c>
      <c r="C54" s="36">
        <f>C43-SUM(C46:C53)</f>
        <v>-12575853.435117487</v>
      </c>
      <c r="E54" s="375"/>
      <c r="F54" s="377"/>
    </row>
    <row r="55" spans="1:6" ht="15.75" x14ac:dyDescent="0.25">
      <c r="A55" s="20">
        <f>ROW()</f>
        <v>55</v>
      </c>
      <c r="B55"/>
      <c r="C55"/>
      <c r="E55" s="375"/>
    </row>
    <row r="56" spans="1:6" ht="15.75" x14ac:dyDescent="0.25">
      <c r="A56" s="20">
        <f>ROW()</f>
        <v>56</v>
      </c>
      <c r="B56" s="21" t="s">
        <v>102</v>
      </c>
      <c r="C56" s="38">
        <f>'Def, COC, ConvF'!P20</f>
        <v>0.75052300000000005</v>
      </c>
      <c r="E56" s="38"/>
    </row>
    <row r="57" spans="1:6" ht="15.75" x14ac:dyDescent="0.25">
      <c r="A57" s="20">
        <f>ROW()</f>
        <v>57</v>
      </c>
      <c r="E57" s="375"/>
    </row>
    <row r="58" spans="1:6" ht="16.5" thickBot="1" x14ac:dyDescent="0.3">
      <c r="A58" s="20">
        <f>ROW()</f>
        <v>58</v>
      </c>
      <c r="B58" s="24" t="s">
        <v>103</v>
      </c>
      <c r="C58" s="33">
        <f>(C54)/C56</f>
        <v>-16756119.979157848</v>
      </c>
      <c r="E58" s="375"/>
      <c r="F58" s="377"/>
    </row>
    <row r="59" spans="1:6" ht="16.5" thickTop="1" x14ac:dyDescent="0.25">
      <c r="A59" s="20">
        <f>ROW()</f>
        <v>59</v>
      </c>
      <c r="E59" s="375"/>
    </row>
    <row r="60" spans="1:6" ht="15.75" x14ac:dyDescent="0.25">
      <c r="A60" s="20">
        <f>ROW()</f>
        <v>60</v>
      </c>
      <c r="B60" s="21" t="s">
        <v>403</v>
      </c>
      <c r="C60" s="37">
        <f>'2025 Rev Req'!C60</f>
        <v>57480747.121449597</v>
      </c>
      <c r="E60" s="375"/>
      <c r="F60" s="377"/>
    </row>
    <row r="61" spans="1:6" ht="15.75" x14ac:dyDescent="0.25">
      <c r="A61" s="20">
        <f>ROW()</f>
        <v>61</v>
      </c>
      <c r="B61" s="24" t="s">
        <v>105</v>
      </c>
      <c r="C61" s="36">
        <f>C58-C60</f>
        <v>-74236867.10060744</v>
      </c>
      <c r="E61" s="375"/>
      <c r="F61" s="377"/>
    </row>
  </sheetData>
  <pageMargins left="0.7" right="0.7" top="0.75" bottom="0.75" header="0.3" footer="0.3"/>
  <pageSetup orientation="portrait" horizontalDpi="200" verticalDpi="200" copies="0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"/>
  <sheetViews>
    <sheetView workbookViewId="0">
      <pane xSplit="1" ySplit="1" topLeftCell="B2" activePane="bottomRight" state="frozen"/>
      <selection activeCell="G18" sqref="G18"/>
      <selection pane="topRight" activeCell="G18" sqref="G18"/>
      <selection pane="bottomLeft" activeCell="G18" sqref="G18"/>
      <selection pane="bottomRight" activeCell="C3" sqref="C3"/>
    </sheetView>
  </sheetViews>
  <sheetFormatPr defaultColWidth="8.85546875" defaultRowHeight="15" x14ac:dyDescent="0.25"/>
  <cols>
    <col min="1" max="1" width="48.5703125" style="234" bestFit="1" customWidth="1"/>
    <col min="2" max="2" width="8.85546875" style="15"/>
    <col min="3" max="3" width="9.140625" style="234" bestFit="1" customWidth="1"/>
    <col min="4" max="7" width="9.140625" style="15" customWidth="1"/>
    <col min="8" max="16384" width="8.85546875" style="234"/>
  </cols>
  <sheetData>
    <row r="1" spans="1:3" ht="15.75" thickBot="1" x14ac:dyDescent="0.3">
      <c r="A1" s="230" t="s">
        <v>333</v>
      </c>
      <c r="C1" s="230">
        <v>2026</v>
      </c>
    </row>
    <row r="2" spans="1:3" x14ac:dyDescent="0.25">
      <c r="A2" s="231" t="s">
        <v>334</v>
      </c>
      <c r="C2" s="232"/>
    </row>
    <row r="3" spans="1:3" x14ac:dyDescent="0.25">
      <c r="A3" s="233" t="s">
        <v>335</v>
      </c>
      <c r="C3" s="232">
        <v>15863479</v>
      </c>
    </row>
    <row r="4" spans="1:3" x14ac:dyDescent="0.25">
      <c r="A4" s="233" t="s">
        <v>336</v>
      </c>
      <c r="C4" s="232">
        <v>0</v>
      </c>
    </row>
    <row r="5" spans="1:3" x14ac:dyDescent="0.25">
      <c r="A5" s="233" t="s">
        <v>337</v>
      </c>
      <c r="C5" s="232">
        <v>4577972</v>
      </c>
    </row>
    <row r="8" spans="1:3" x14ac:dyDescent="0.25">
      <c r="A8" s="234" t="s">
        <v>338</v>
      </c>
    </row>
  </sheetData>
  <pageMargins left="0.7" right="0.7" top="0.75" bottom="0.75" header="0.3" footer="0.3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topLeftCell="A4" workbookViewId="0">
      <selection activeCell="D20" sqref="D20"/>
    </sheetView>
  </sheetViews>
  <sheetFormatPr defaultColWidth="9.140625" defaultRowHeight="12.75" x14ac:dyDescent="0.2"/>
  <cols>
    <col min="1" max="1" width="9.140625" style="133"/>
    <col min="2" max="2" width="49.140625" style="133" customWidth="1"/>
    <col min="3" max="3" width="4.140625" style="133" bestFit="1" customWidth="1"/>
    <col min="4" max="4" width="14.140625" style="133" customWidth="1"/>
    <col min="5" max="5" width="12.140625" style="133" bestFit="1" customWidth="1"/>
    <col min="6" max="16384" width="9.140625" style="133"/>
  </cols>
  <sheetData>
    <row r="1" spans="1:5" x14ac:dyDescent="0.2">
      <c r="A1" s="132" t="s">
        <v>235</v>
      </c>
      <c r="B1" s="132"/>
      <c r="C1" s="132"/>
      <c r="D1" s="132"/>
    </row>
    <row r="2" spans="1:5" x14ac:dyDescent="0.2">
      <c r="A2" s="134"/>
      <c r="B2" s="134"/>
      <c r="C2" s="134"/>
      <c r="D2" s="132"/>
    </row>
    <row r="3" spans="1:5" x14ac:dyDescent="0.2">
      <c r="A3" s="134"/>
      <c r="B3" s="134"/>
      <c r="C3" s="134"/>
      <c r="D3" s="134"/>
    </row>
    <row r="4" spans="1:5" x14ac:dyDescent="0.2">
      <c r="A4" s="135" t="s">
        <v>236</v>
      </c>
      <c r="B4" s="136"/>
      <c r="C4" s="136"/>
      <c r="D4" s="136"/>
      <c r="E4" s="137"/>
    </row>
    <row r="5" spans="1:5" x14ac:dyDescent="0.2">
      <c r="A5" s="136" t="s">
        <v>237</v>
      </c>
      <c r="B5" s="136"/>
      <c r="C5" s="136"/>
      <c r="D5" s="138"/>
      <c r="E5" s="137"/>
    </row>
    <row r="6" spans="1:5" x14ac:dyDescent="0.2">
      <c r="A6" s="136"/>
      <c r="B6" s="136"/>
      <c r="C6" s="136"/>
      <c r="D6" s="139"/>
      <c r="E6" s="137"/>
    </row>
    <row r="7" spans="1:5" x14ac:dyDescent="0.2">
      <c r="A7" s="136"/>
      <c r="B7" s="136"/>
      <c r="C7" s="136"/>
      <c r="D7" s="136"/>
      <c r="E7" s="137"/>
    </row>
    <row r="8" spans="1:5" x14ac:dyDescent="0.2">
      <c r="A8" s="134"/>
      <c r="B8" s="140"/>
      <c r="C8" s="140"/>
      <c r="D8" s="134"/>
    </row>
    <row r="9" spans="1:5" ht="15" x14ac:dyDescent="0.25">
      <c r="A9" s="141" t="s">
        <v>157</v>
      </c>
      <c r="B9" s="134"/>
      <c r="C9" s="134"/>
      <c r="D9" s="142">
        <v>2026</v>
      </c>
      <c r="E9" s="15"/>
    </row>
    <row r="10" spans="1:5" ht="15" x14ac:dyDescent="0.25">
      <c r="A10" s="143" t="s">
        <v>160</v>
      </c>
      <c r="B10" s="144" t="s">
        <v>161</v>
      </c>
      <c r="C10" s="145"/>
      <c r="D10" s="145"/>
      <c r="E10" s="15"/>
    </row>
    <row r="11" spans="1:5" ht="15" x14ac:dyDescent="0.25">
      <c r="A11" s="146"/>
      <c r="B11" s="132"/>
      <c r="C11" s="147"/>
      <c r="D11" s="132"/>
      <c r="E11" s="15"/>
    </row>
    <row r="12" spans="1:5" ht="15" x14ac:dyDescent="0.25">
      <c r="A12" s="146">
        <f t="shared" ref="A12:A20" si="0">A11+1</f>
        <v>1</v>
      </c>
      <c r="B12" s="148" t="s">
        <v>238</v>
      </c>
      <c r="C12" s="149"/>
      <c r="D12" s="150">
        <v>0</v>
      </c>
      <c r="E12" s="15"/>
    </row>
    <row r="13" spans="1:5" ht="15" x14ac:dyDescent="0.25">
      <c r="A13" s="146">
        <f t="shared" si="0"/>
        <v>2</v>
      </c>
      <c r="B13" s="132" t="s">
        <v>239</v>
      </c>
      <c r="C13" s="132"/>
      <c r="D13" s="151">
        <v>0.05</v>
      </c>
      <c r="E13" s="15"/>
    </row>
    <row r="14" spans="1:5" ht="15" x14ac:dyDescent="0.25">
      <c r="A14" s="146">
        <f t="shared" si="0"/>
        <v>3</v>
      </c>
      <c r="B14" s="132" t="s">
        <v>240</v>
      </c>
      <c r="C14" s="132"/>
      <c r="D14" s="132">
        <v>1.4999999999999999E-4</v>
      </c>
      <c r="E14" s="15"/>
    </row>
    <row r="15" spans="1:5" ht="15" x14ac:dyDescent="0.25">
      <c r="A15" s="146">
        <f t="shared" si="0"/>
        <v>4</v>
      </c>
      <c r="B15" s="132" t="s">
        <v>241</v>
      </c>
      <c r="C15" s="132"/>
      <c r="D15" s="152">
        <f>+D12*(1-D13)*D14</f>
        <v>0</v>
      </c>
      <c r="E15" s="15"/>
    </row>
    <row r="16" spans="1:5" ht="15" x14ac:dyDescent="0.25">
      <c r="A16" s="146">
        <f t="shared" si="0"/>
        <v>5</v>
      </c>
      <c r="B16" s="132"/>
      <c r="C16" s="132"/>
      <c r="D16" s="132"/>
      <c r="E16" s="15"/>
    </row>
    <row r="17" spans="1:5" ht="15" x14ac:dyDescent="0.25">
      <c r="A17" s="146">
        <f t="shared" si="0"/>
        <v>6</v>
      </c>
      <c r="B17" s="132" t="s">
        <v>242</v>
      </c>
      <c r="C17" s="132"/>
      <c r="D17" s="132">
        <v>2.0000000000000001E-4</v>
      </c>
      <c r="E17" s="15"/>
    </row>
    <row r="18" spans="1:5" ht="15" x14ac:dyDescent="0.25">
      <c r="A18" s="146">
        <f t="shared" si="0"/>
        <v>7</v>
      </c>
      <c r="B18" s="132" t="s">
        <v>243</v>
      </c>
      <c r="C18" s="132"/>
      <c r="D18" s="152">
        <f>+D17*D12</f>
        <v>0</v>
      </c>
      <c r="E18" s="15"/>
    </row>
    <row r="19" spans="1:5" ht="15" x14ac:dyDescent="0.25">
      <c r="A19" s="146">
        <f t="shared" si="0"/>
        <v>8</v>
      </c>
      <c r="B19" s="132"/>
      <c r="C19" s="132"/>
      <c r="D19" s="132"/>
      <c r="E19" s="15"/>
    </row>
    <row r="20" spans="1:5" ht="15" x14ac:dyDescent="0.25">
      <c r="A20" s="146">
        <f t="shared" si="0"/>
        <v>9</v>
      </c>
      <c r="B20" s="148" t="s">
        <v>244</v>
      </c>
      <c r="C20" s="149"/>
      <c r="D20" s="153">
        <f>+D15+D18</f>
        <v>0</v>
      </c>
      <c r="E20" s="15"/>
    </row>
    <row r="21" spans="1:5" s="15" customFormat="1" ht="15" x14ac:dyDescent="0.25">
      <c r="A21" s="154"/>
      <c r="B21" s="154"/>
      <c r="C21" s="154"/>
      <c r="D21" s="154"/>
    </row>
    <row r="22" spans="1:5" s="15" customFormat="1" ht="15" x14ac:dyDescent="0.25"/>
    <row r="23" spans="1:5" s="15" customFormat="1" ht="15" x14ac:dyDescent="0.25"/>
    <row r="24" spans="1:5" s="15" customFormat="1" ht="15" x14ac:dyDescent="0.25"/>
    <row r="25" spans="1:5" s="15" customFormat="1" ht="15" x14ac:dyDescent="0.25"/>
    <row r="26" spans="1:5" s="15" customFormat="1" ht="15" x14ac:dyDescent="0.25"/>
    <row r="27" spans="1:5" s="15" customFormat="1" ht="15" x14ac:dyDescent="0.25"/>
  </sheetData>
  <pageMargins left="0.75" right="0.75" top="1" bottom="1" header="0.5" footer="0.5"/>
  <pageSetup orientation="portrait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I11"/>
  <sheetViews>
    <sheetView workbookViewId="0">
      <selection activeCell="B11" sqref="B11:E11"/>
    </sheetView>
  </sheetViews>
  <sheetFormatPr defaultColWidth="8.85546875" defaultRowHeight="15" x14ac:dyDescent="0.25"/>
  <cols>
    <col min="1" max="1" width="8.85546875" style="15"/>
    <col min="2" max="2" width="23.42578125" style="15" bestFit="1" customWidth="1"/>
    <col min="3" max="3" width="7.85546875" style="15" bestFit="1" customWidth="1"/>
    <col min="4" max="4" width="12.5703125" style="15" bestFit="1" customWidth="1"/>
    <col min="5" max="9" width="12.5703125" style="15" customWidth="1"/>
    <col min="10" max="16384" width="8.85546875" style="15"/>
  </cols>
  <sheetData>
    <row r="4" spans="2:9" x14ac:dyDescent="0.25">
      <c r="B4" s="155" t="s">
        <v>245</v>
      </c>
      <c r="D4" s="156"/>
      <c r="E4" s="157"/>
      <c r="G4" s="156" t="s">
        <v>246</v>
      </c>
      <c r="H4" s="157"/>
    </row>
    <row r="5" spans="2:9" x14ac:dyDescent="0.25">
      <c r="D5" s="158"/>
      <c r="E5" s="158"/>
      <c r="G5" s="158" t="s">
        <v>247</v>
      </c>
      <c r="H5" s="158" t="s">
        <v>248</v>
      </c>
    </row>
    <row r="6" spans="2:9" x14ac:dyDescent="0.25">
      <c r="B6" s="159" t="s">
        <v>409</v>
      </c>
      <c r="D6" s="160"/>
      <c r="E6" s="160"/>
      <c r="G6" s="161">
        <v>0</v>
      </c>
      <c r="H6" s="161">
        <v>0</v>
      </c>
    </row>
    <row r="7" spans="2:9" x14ac:dyDescent="0.25">
      <c r="B7" s="15" t="s">
        <v>249</v>
      </c>
      <c r="D7" s="162"/>
      <c r="E7" s="162"/>
      <c r="G7" s="162">
        <v>0.5</v>
      </c>
      <c r="H7" s="162">
        <v>0.25</v>
      </c>
    </row>
    <row r="8" spans="2:9" ht="15.75" thickBot="1" x14ac:dyDescent="0.3">
      <c r="B8" s="155" t="s">
        <v>250</v>
      </c>
      <c r="D8" s="163"/>
      <c r="E8" s="163"/>
      <c r="F8" s="163">
        <f>E8+D8</f>
        <v>0</v>
      </c>
      <c r="G8" s="163">
        <f>G6*G7</f>
        <v>0</v>
      </c>
      <c r="H8" s="163">
        <f>H6*H7</f>
        <v>0</v>
      </c>
      <c r="I8" s="163">
        <f>H8+G8</f>
        <v>0</v>
      </c>
    </row>
    <row r="9" spans="2:9" ht="15.75" thickTop="1" x14ac:dyDescent="0.25"/>
    <row r="11" spans="2:9" x14ac:dyDescent="0.25">
      <c r="B11" s="379"/>
      <c r="C11" s="379"/>
      <c r="D11" s="379"/>
      <c r="E11" s="379"/>
    </row>
  </sheetData>
  <pageMargins left="0.7" right="0.7" top="0.75" bottom="0.75" header="0.3" footer="0.3"/>
  <pageSetup orientation="portrait" horizontalDpi="300" verticalDpi="300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204"/>
  <sheetViews>
    <sheetView topLeftCell="I1" zoomScale="85" zoomScaleNormal="85" workbookViewId="0">
      <pane ySplit="10" topLeftCell="A16" activePane="bottomLeft" state="frozen"/>
      <selection activeCell="G18" sqref="G18"/>
      <selection pane="bottomLeft" activeCell="P18" sqref="P18"/>
    </sheetView>
  </sheetViews>
  <sheetFormatPr defaultColWidth="9.140625" defaultRowHeight="12.75" outlineLevelRow="1" x14ac:dyDescent="0.2"/>
  <cols>
    <col min="1" max="1" width="5.140625" style="95" customWidth="1"/>
    <col min="2" max="2" width="137.28515625" style="95" bestFit="1" customWidth="1"/>
    <col min="3" max="3" width="17.85546875" style="95" customWidth="1"/>
    <col min="4" max="4" width="15.7109375" style="95" bestFit="1" customWidth="1"/>
    <col min="5" max="6" width="12.42578125" style="95" bestFit="1" customWidth="1"/>
    <col min="7" max="7" width="5.140625" style="95" bestFit="1" customWidth="1"/>
    <col min="8" max="8" width="41.28515625" style="95" bestFit="1" customWidth="1"/>
    <col min="9" max="9" width="11.7109375" style="95" bestFit="1" customWidth="1"/>
    <col min="10" max="10" width="10.5703125" style="95" customWidth="1"/>
    <col min="11" max="11" width="10.85546875" style="95" bestFit="1" customWidth="1"/>
    <col min="12" max="12" width="8.42578125" style="95" bestFit="1" customWidth="1"/>
    <col min="13" max="13" width="62.42578125" style="95" bestFit="1" customWidth="1"/>
    <col min="14" max="14" width="9.140625" style="95" customWidth="1"/>
    <col min="15" max="15" width="7.7109375" style="95" bestFit="1" customWidth="1"/>
    <col min="16" max="17" width="8.140625" style="95" bestFit="1" customWidth="1"/>
    <col min="18" max="18" width="7" style="95" bestFit="1" customWidth="1"/>
    <col min="19" max="19" width="15.140625" style="95" bestFit="1" customWidth="1"/>
    <col min="20" max="20" width="19.42578125" style="95" customWidth="1"/>
    <col min="21" max="21" width="12.140625" style="95" bestFit="1" customWidth="1"/>
    <col min="22" max="22" width="15.140625" style="95" bestFit="1" customWidth="1"/>
    <col min="23" max="25" width="9.140625" style="95"/>
    <col min="26" max="26" width="16.85546875" style="95" customWidth="1"/>
    <col min="27" max="16384" width="9.140625" style="95"/>
  </cols>
  <sheetData>
    <row r="1" spans="1:27" ht="14.25" x14ac:dyDescent="0.2">
      <c r="A1" s="45"/>
      <c r="B1" s="45"/>
      <c r="C1" s="279" t="s">
        <v>365</v>
      </c>
      <c r="D1" s="280"/>
      <c r="E1" s="48"/>
      <c r="F1" s="45"/>
      <c r="G1" s="45"/>
      <c r="H1" s="45"/>
      <c r="I1" s="45"/>
      <c r="J1" s="279" t="s">
        <v>366</v>
      </c>
      <c r="K1" s="280"/>
      <c r="L1" s="45"/>
      <c r="M1" s="45"/>
      <c r="N1" s="279" t="s">
        <v>367</v>
      </c>
      <c r="O1" s="281"/>
      <c r="P1" s="280"/>
      <c r="Q1" s="45"/>
      <c r="R1" s="45"/>
    </row>
    <row r="2" spans="1:27" x14ac:dyDescent="0.2">
      <c r="A2" s="282" t="s">
        <v>153</v>
      </c>
      <c r="B2" s="282"/>
      <c r="C2" s="282"/>
      <c r="D2" s="282"/>
      <c r="E2" s="283"/>
      <c r="F2" s="283"/>
      <c r="G2" s="282" t="s">
        <v>153</v>
      </c>
      <c r="H2" s="282"/>
      <c r="I2" s="282"/>
      <c r="J2" s="282"/>
      <c r="K2" s="282"/>
      <c r="L2" s="282" t="s">
        <v>153</v>
      </c>
      <c r="M2" s="282"/>
      <c r="N2" s="284"/>
      <c r="O2" s="284"/>
      <c r="P2" s="284"/>
      <c r="Q2" s="45"/>
      <c r="R2" s="45"/>
    </row>
    <row r="3" spans="1:27" x14ac:dyDescent="0.2">
      <c r="A3" s="282" t="s">
        <v>154</v>
      </c>
      <c r="B3" s="282"/>
      <c r="C3" s="282"/>
      <c r="D3" s="282"/>
      <c r="E3" s="283"/>
      <c r="F3" s="283"/>
      <c r="G3" s="282" t="s">
        <v>154</v>
      </c>
      <c r="H3" s="282"/>
      <c r="I3" s="282"/>
      <c r="J3" s="282"/>
      <c r="K3" s="282"/>
      <c r="L3" s="282" t="s">
        <v>154</v>
      </c>
      <c r="M3" s="282"/>
      <c r="N3" s="284"/>
      <c r="O3" s="284"/>
      <c r="P3" s="284"/>
      <c r="Q3" s="45"/>
      <c r="R3" s="45"/>
    </row>
    <row r="4" spans="1:27" x14ac:dyDescent="0.2">
      <c r="A4" s="282" t="s">
        <v>395</v>
      </c>
      <c r="B4" s="282"/>
      <c r="C4" s="282"/>
      <c r="D4" s="282"/>
      <c r="E4" s="283"/>
      <c r="F4" s="283"/>
      <c r="G4" s="282" t="s">
        <v>395</v>
      </c>
      <c r="H4" s="282"/>
      <c r="I4" s="282"/>
      <c r="J4" s="282"/>
      <c r="K4" s="282"/>
      <c r="L4" s="282" t="s">
        <v>395</v>
      </c>
      <c r="M4" s="282"/>
      <c r="N4" s="284"/>
      <c r="O4" s="284"/>
      <c r="P4" s="284"/>
      <c r="Q4" s="45"/>
      <c r="R4" s="45"/>
    </row>
    <row r="5" spans="1:27" x14ac:dyDescent="0.2">
      <c r="A5" s="282" t="s">
        <v>396</v>
      </c>
      <c r="B5" s="282"/>
      <c r="C5" s="282"/>
      <c r="D5" s="282"/>
      <c r="E5" s="283"/>
      <c r="F5" s="283"/>
      <c r="G5" s="282" t="s">
        <v>396</v>
      </c>
      <c r="H5" s="282"/>
      <c r="I5" s="282"/>
      <c r="J5" s="282"/>
      <c r="K5" s="282"/>
      <c r="L5" s="282" t="s">
        <v>396</v>
      </c>
      <c r="M5" s="282"/>
      <c r="N5" s="284"/>
      <c r="O5" s="284"/>
      <c r="P5" s="284"/>
      <c r="Q5" s="45"/>
      <c r="R5" s="45"/>
    </row>
    <row r="6" spans="1:27" s="96" customFormat="1" x14ac:dyDescent="0.2">
      <c r="A6" s="285" t="s">
        <v>155</v>
      </c>
      <c r="B6" s="285"/>
      <c r="C6" s="285"/>
      <c r="D6" s="285"/>
      <c r="E6" s="286"/>
      <c r="F6" s="286"/>
      <c r="G6" s="285" t="s">
        <v>156</v>
      </c>
      <c r="H6" s="285"/>
      <c r="I6" s="285"/>
      <c r="J6" s="285"/>
      <c r="K6" s="285"/>
      <c r="L6" s="285" t="s">
        <v>43</v>
      </c>
      <c r="M6" s="285"/>
      <c r="N6" s="285"/>
      <c r="O6" s="285"/>
      <c r="P6" s="285"/>
      <c r="Q6" s="287"/>
      <c r="R6" s="287"/>
    </row>
    <row r="7" spans="1:27" x14ac:dyDescent="0.2">
      <c r="A7" s="45"/>
      <c r="B7" s="284"/>
      <c r="C7" s="284"/>
      <c r="D7" s="288"/>
      <c r="E7" s="284"/>
      <c r="F7" s="284"/>
      <c r="G7" s="45"/>
      <c r="H7" s="284"/>
      <c r="I7" s="284"/>
      <c r="J7" s="284"/>
      <c r="K7" s="284"/>
      <c r="L7" s="284"/>
      <c r="M7" s="284"/>
      <c r="N7" s="284"/>
      <c r="O7" s="284"/>
      <c r="P7" s="284"/>
      <c r="Q7" s="45"/>
      <c r="R7" s="45"/>
    </row>
    <row r="8" spans="1:27" x14ac:dyDescent="0.2">
      <c r="A8" s="45"/>
      <c r="B8" s="284"/>
      <c r="C8" s="45"/>
      <c r="D8" s="288"/>
      <c r="E8" s="45"/>
      <c r="F8" s="45"/>
      <c r="G8" s="45"/>
      <c r="H8" s="45"/>
      <c r="I8" s="45"/>
      <c r="J8" s="45"/>
      <c r="K8" s="45"/>
      <c r="L8" s="284"/>
      <c r="M8" s="284"/>
      <c r="N8" s="284"/>
      <c r="O8" s="284"/>
      <c r="P8" s="45"/>
      <c r="Q8" s="45"/>
      <c r="R8" s="45"/>
    </row>
    <row r="9" spans="1:27" x14ac:dyDescent="0.2">
      <c r="A9" s="63" t="s">
        <v>157</v>
      </c>
      <c r="B9" s="63"/>
      <c r="C9" s="63">
        <v>2025</v>
      </c>
      <c r="D9" s="63">
        <v>2026</v>
      </c>
      <c r="E9" s="63">
        <v>2027</v>
      </c>
      <c r="F9" s="63">
        <v>2028</v>
      </c>
      <c r="G9" s="63" t="s">
        <v>157</v>
      </c>
      <c r="H9" s="63"/>
      <c r="I9" s="63" t="s">
        <v>158</v>
      </c>
      <c r="J9" s="45"/>
      <c r="K9" s="63" t="s">
        <v>159</v>
      </c>
      <c r="L9" s="63" t="s">
        <v>157</v>
      </c>
      <c r="M9" s="63"/>
      <c r="N9" s="63"/>
      <c r="O9" s="45"/>
      <c r="P9" s="45"/>
      <c r="Q9" s="45"/>
      <c r="R9" s="45"/>
    </row>
    <row r="10" spans="1:27" ht="15" x14ac:dyDescent="0.25">
      <c r="A10" s="289" t="s">
        <v>160</v>
      </c>
      <c r="B10" s="289" t="s">
        <v>161</v>
      </c>
      <c r="C10" s="289" t="s">
        <v>162</v>
      </c>
      <c r="D10" s="289" t="s">
        <v>163</v>
      </c>
      <c r="E10" s="289" t="s">
        <v>164</v>
      </c>
      <c r="F10" s="289" t="s">
        <v>368</v>
      </c>
      <c r="G10" s="289" t="s">
        <v>160</v>
      </c>
      <c r="H10" s="289" t="s">
        <v>161</v>
      </c>
      <c r="I10" s="289" t="s">
        <v>165</v>
      </c>
      <c r="J10" s="289" t="s">
        <v>166</v>
      </c>
      <c r="K10" s="289" t="s">
        <v>166</v>
      </c>
      <c r="L10" s="289" t="s">
        <v>160</v>
      </c>
      <c r="M10" s="289" t="s">
        <v>161</v>
      </c>
      <c r="N10" s="289"/>
      <c r="O10" s="290"/>
      <c r="P10" s="290"/>
      <c r="Q10" s="45"/>
      <c r="R10" s="45"/>
      <c r="S10" s="72"/>
      <c r="T10" s="72"/>
      <c r="U10" s="72"/>
      <c r="V10" s="72"/>
      <c r="W10" s="72"/>
      <c r="X10" s="72"/>
      <c r="Y10" s="72"/>
      <c r="Z10" s="72"/>
      <c r="AA10" s="72"/>
    </row>
    <row r="11" spans="1:27" ht="15" x14ac:dyDescent="0.25">
      <c r="A11" s="45"/>
      <c r="B11" s="45"/>
      <c r="C11" s="45"/>
      <c r="D11" s="45"/>
      <c r="E11" s="45"/>
      <c r="F11" s="45"/>
      <c r="G11"/>
      <c r="H11"/>
      <c r="I11"/>
      <c r="J11"/>
      <c r="K11"/>
      <c r="L11" s="45"/>
      <c r="M11" s="45"/>
      <c r="N11" s="45"/>
      <c r="O11" s="45"/>
      <c r="P11" s="45"/>
      <c r="Q11" s="45"/>
      <c r="R11" s="45"/>
      <c r="S11" s="97"/>
      <c r="U11" s="72"/>
      <c r="V11" s="72"/>
      <c r="W11" s="72"/>
      <c r="X11" s="72"/>
      <c r="Y11" s="72"/>
      <c r="Z11" s="72"/>
      <c r="AA11" s="72"/>
    </row>
    <row r="12" spans="1:27" ht="15.75" thickBot="1" x14ac:dyDescent="0.3">
      <c r="A12" s="291">
        <v>12</v>
      </c>
      <c r="B12" s="45" t="s">
        <v>167</v>
      </c>
      <c r="C12" s="292">
        <v>6800900619.8301239</v>
      </c>
      <c r="D12" s="292">
        <v>7909197851.7201633</v>
      </c>
      <c r="E12" s="292"/>
      <c r="F12" s="292"/>
      <c r="G12" s="291">
        <v>12</v>
      </c>
      <c r="H12" s="293" t="s">
        <v>369</v>
      </c>
      <c r="I12" s="53"/>
      <c r="J12" s="53"/>
      <c r="K12" s="294"/>
      <c r="L12" s="291">
        <v>12</v>
      </c>
      <c r="M12" s="48" t="s">
        <v>168</v>
      </c>
      <c r="N12" s="45"/>
      <c r="O12" s="45"/>
      <c r="P12" s="295">
        <v>6.4879999999999998E-3</v>
      </c>
      <c r="Q12" s="45"/>
      <c r="R12" s="45"/>
      <c r="S12" s="97"/>
      <c r="T12" s="97"/>
      <c r="U12" s="72"/>
      <c r="V12" s="72"/>
      <c r="W12" s="72"/>
      <c r="X12" s="72"/>
      <c r="Y12" s="72"/>
      <c r="Z12" s="72"/>
      <c r="AA12" s="72"/>
    </row>
    <row r="13" spans="1:27" ht="15.75" thickBot="1" x14ac:dyDescent="0.3">
      <c r="A13" s="291">
        <v>13</v>
      </c>
      <c r="B13" s="48" t="s">
        <v>169</v>
      </c>
      <c r="C13" s="296">
        <v>7.5200000000000003E-2</v>
      </c>
      <c r="D13" s="296">
        <v>7.6399999999999996E-2</v>
      </c>
      <c r="E13" s="297"/>
      <c r="F13" s="297"/>
      <c r="G13" s="291">
        <v>13</v>
      </c>
      <c r="H13" s="59" t="s">
        <v>170</v>
      </c>
      <c r="I13" s="297">
        <v>0.50929999999999997</v>
      </c>
      <c r="J13" s="297">
        <v>5.1639505203220103E-2</v>
      </c>
      <c r="K13" s="298">
        <v>2.6299999999999997E-2</v>
      </c>
      <c r="L13" s="291">
        <v>13</v>
      </c>
      <c r="M13" s="48" t="s">
        <v>171</v>
      </c>
      <c r="N13" s="45"/>
      <c r="O13" s="45"/>
      <c r="P13" s="299">
        <v>5.0000000000000001E-3</v>
      </c>
      <c r="Q13" s="45"/>
      <c r="R13" s="45"/>
      <c r="S13" s="99"/>
      <c r="T13" s="97"/>
      <c r="U13" s="72"/>
      <c r="V13" s="72"/>
      <c r="W13" s="72"/>
      <c r="X13" s="72"/>
      <c r="Y13" s="72"/>
      <c r="Z13" s="72"/>
      <c r="AA13" s="72"/>
    </row>
    <row r="14" spans="1:27" ht="15" x14ac:dyDescent="0.25">
      <c r="A14" s="291">
        <v>14</v>
      </c>
      <c r="B14" s="48"/>
      <c r="C14" s="300"/>
      <c r="D14" s="300"/>
      <c r="E14" s="53"/>
      <c r="F14" s="53"/>
      <c r="G14" s="291">
        <v>14</v>
      </c>
      <c r="H14" s="59" t="s">
        <v>172</v>
      </c>
      <c r="I14" s="297">
        <v>0.49070000000000003</v>
      </c>
      <c r="J14" s="297">
        <v>9.4E-2</v>
      </c>
      <c r="K14" s="298">
        <v>4.6100000000000002E-2</v>
      </c>
      <c r="L14" s="291">
        <v>14</v>
      </c>
      <c r="M14" s="48" t="s">
        <v>397</v>
      </c>
      <c r="N14" s="45"/>
      <c r="O14" s="301">
        <v>3.8733999999999998E-2</v>
      </c>
      <c r="P14" s="302">
        <v>3.8483000000000003E-2</v>
      </c>
      <c r="Q14" s="45"/>
      <c r="R14" s="45"/>
      <c r="T14" s="97"/>
      <c r="U14" s="72"/>
      <c r="V14" s="72"/>
      <c r="W14" s="72"/>
      <c r="X14" s="72"/>
      <c r="Y14" s="72"/>
      <c r="Z14" s="72"/>
      <c r="AA14" s="72"/>
    </row>
    <row r="15" spans="1:27" ht="15" x14ac:dyDescent="0.25">
      <c r="A15" s="291">
        <v>15</v>
      </c>
      <c r="B15" s="45" t="s">
        <v>173</v>
      </c>
      <c r="C15" s="303">
        <v>511427726.61122537</v>
      </c>
      <c r="D15" s="303">
        <v>604262715.8714205</v>
      </c>
      <c r="E15" s="303">
        <v>0</v>
      </c>
      <c r="F15" s="303">
        <v>0</v>
      </c>
      <c r="G15" s="291">
        <v>15</v>
      </c>
      <c r="H15" s="59" t="s">
        <v>174</v>
      </c>
      <c r="I15" s="304">
        <v>1</v>
      </c>
      <c r="J15" s="53"/>
      <c r="K15" s="305">
        <v>7.2399999999999992E-2</v>
      </c>
      <c r="L15" s="291">
        <v>15</v>
      </c>
      <c r="M15" s="48"/>
      <c r="N15" s="45"/>
      <c r="O15" s="45"/>
      <c r="P15" s="295"/>
      <c r="Q15" s="45"/>
      <c r="R15" s="45"/>
      <c r="S15" s="100"/>
      <c r="T15" s="97"/>
      <c r="U15" s="72"/>
      <c r="V15" s="72"/>
      <c r="W15" s="72"/>
      <c r="X15" s="72"/>
      <c r="Y15" s="72"/>
      <c r="Z15" s="72"/>
      <c r="AA15" s="72"/>
    </row>
    <row r="16" spans="1:27" ht="15" x14ac:dyDescent="0.25">
      <c r="A16" s="291">
        <v>16</v>
      </c>
      <c r="B16" s="45"/>
      <c r="C16" s="306"/>
      <c r="D16" s="306"/>
      <c r="E16" s="45"/>
      <c r="F16" s="45"/>
      <c r="G16" s="291">
        <v>16</v>
      </c>
      <c r="H16" s="59"/>
      <c r="I16" s="45"/>
      <c r="J16" s="45"/>
      <c r="K16" s="307"/>
      <c r="L16" s="291">
        <v>16</v>
      </c>
      <c r="M16" s="48" t="s">
        <v>175</v>
      </c>
      <c r="N16" s="45"/>
      <c r="O16" s="45"/>
      <c r="P16" s="295">
        <v>4.9971000000000002E-2</v>
      </c>
      <c r="Q16" s="45"/>
      <c r="R16" s="45"/>
      <c r="T16" s="97"/>
      <c r="U16" s="72"/>
      <c r="V16" s="72"/>
      <c r="W16" s="72"/>
      <c r="X16" s="72"/>
      <c r="Y16" s="72"/>
      <c r="Z16" s="72"/>
      <c r="AA16" s="72"/>
    </row>
    <row r="17" spans="1:27" ht="15" x14ac:dyDescent="0.25">
      <c r="A17" s="291">
        <v>17</v>
      </c>
      <c r="B17" s="48" t="s">
        <v>176</v>
      </c>
      <c r="C17" s="303">
        <v>-130425097.16875172</v>
      </c>
      <c r="D17" s="303">
        <v>-175701886.37473059</v>
      </c>
      <c r="E17" s="303"/>
      <c r="F17" s="303"/>
      <c r="G17" s="291">
        <v>17</v>
      </c>
      <c r="H17" s="59" t="s">
        <v>177</v>
      </c>
      <c r="I17" s="297">
        <v>0.50929999999999997</v>
      </c>
      <c r="J17" s="297">
        <v>4.0795209110543885E-2</v>
      </c>
      <c r="K17" s="298">
        <v>2.0799999999999999E-2</v>
      </c>
      <c r="L17" s="291">
        <v>17</v>
      </c>
      <c r="M17" s="45"/>
      <c r="N17" s="45"/>
      <c r="O17" s="45"/>
      <c r="P17" s="295"/>
      <c r="Q17" s="45"/>
      <c r="R17" s="45"/>
      <c r="S17" s="100"/>
      <c r="T17" s="97"/>
      <c r="U17" s="72"/>
      <c r="V17" s="72"/>
      <c r="W17" s="72"/>
      <c r="X17" s="72"/>
      <c r="Y17" s="72"/>
      <c r="Z17" s="72"/>
      <c r="AA17" s="72"/>
    </row>
    <row r="18" spans="1:27" ht="15" x14ac:dyDescent="0.25">
      <c r="A18" s="291">
        <v>18</v>
      </c>
      <c r="B18" s="48" t="s">
        <v>178</v>
      </c>
      <c r="C18" s="308">
        <v>641852823.77997708</v>
      </c>
      <c r="D18" s="308">
        <v>779964602.24615109</v>
      </c>
      <c r="E18" s="308">
        <v>0</v>
      </c>
      <c r="F18" s="308">
        <v>0</v>
      </c>
      <c r="G18" s="291">
        <v>18</v>
      </c>
      <c r="H18" s="59" t="s">
        <v>172</v>
      </c>
      <c r="I18" s="297">
        <v>0.49070000000000003</v>
      </c>
      <c r="J18" s="297">
        <v>9.4E-2</v>
      </c>
      <c r="K18" s="298">
        <v>4.6100000000000002E-2</v>
      </c>
      <c r="L18" s="291">
        <v>18</v>
      </c>
      <c r="M18" s="45" t="s">
        <v>179</v>
      </c>
      <c r="N18" s="45"/>
      <c r="O18" s="45"/>
      <c r="P18" s="295">
        <v>0.95002900000000001</v>
      </c>
      <c r="Q18" s="45"/>
      <c r="R18" s="45"/>
      <c r="S18" s="100"/>
      <c r="T18" s="97"/>
      <c r="U18" s="72"/>
      <c r="V18" s="72"/>
      <c r="W18" s="72"/>
      <c r="X18" s="72"/>
      <c r="Y18" s="72"/>
      <c r="Z18" s="72"/>
      <c r="AA18" s="72"/>
    </row>
    <row r="19" spans="1:27" ht="15" x14ac:dyDescent="0.25">
      <c r="A19" s="291">
        <v>19</v>
      </c>
      <c r="B19" s="45"/>
      <c r="C19" s="309"/>
      <c r="D19" s="309"/>
      <c r="E19" s="56"/>
      <c r="F19" s="47"/>
      <c r="G19" s="291">
        <v>19</v>
      </c>
      <c r="H19" s="310" t="s">
        <v>180</v>
      </c>
      <c r="I19" s="311">
        <v>1</v>
      </c>
      <c r="J19" s="312"/>
      <c r="K19" s="313">
        <v>6.6900000000000001E-2</v>
      </c>
      <c r="L19" s="291">
        <v>19</v>
      </c>
      <c r="M19" s="48" t="s">
        <v>181</v>
      </c>
      <c r="N19" s="45"/>
      <c r="O19" s="314">
        <v>0.21</v>
      </c>
      <c r="P19" s="295">
        <v>0.19950599999999999</v>
      </c>
      <c r="Q19" s="45"/>
      <c r="R19" s="45"/>
      <c r="T19" s="97"/>
      <c r="U19" s="72"/>
      <c r="V19" s="72"/>
      <c r="W19" s="72"/>
      <c r="X19" s="72"/>
      <c r="Y19" s="72"/>
      <c r="Z19" s="72"/>
      <c r="AA19" s="72"/>
    </row>
    <row r="20" spans="1:27" ht="15.75" thickBot="1" x14ac:dyDescent="0.3">
      <c r="A20" s="291">
        <v>20</v>
      </c>
      <c r="B20" s="45" t="s">
        <v>43</v>
      </c>
      <c r="C20" s="315">
        <v>0.75052300000000005</v>
      </c>
      <c r="D20" s="315">
        <v>0.75052300000000005</v>
      </c>
      <c r="E20" s="316"/>
      <c r="F20" s="316">
        <v>0</v>
      </c>
      <c r="G20" s="291">
        <v>20</v>
      </c>
      <c r="H20" s="317" t="s">
        <v>370</v>
      </c>
      <c r="I20" s="45"/>
      <c r="J20" s="45"/>
      <c r="K20" s="45"/>
      <c r="L20" s="291">
        <v>20</v>
      </c>
      <c r="M20" s="48" t="s">
        <v>182</v>
      </c>
      <c r="N20" s="45"/>
      <c r="O20" s="45"/>
      <c r="P20" s="318">
        <v>0.75052300000000005</v>
      </c>
      <c r="Q20" s="319">
        <v>0</v>
      </c>
      <c r="R20" s="320" t="s">
        <v>371</v>
      </c>
      <c r="S20" s="102"/>
      <c r="T20" s="97"/>
      <c r="U20" s="72"/>
      <c r="V20" s="72"/>
      <c r="W20" s="72"/>
      <c r="X20" s="72"/>
      <c r="Y20" s="72"/>
      <c r="Z20" s="72"/>
      <c r="AA20" s="72"/>
    </row>
    <row r="21" spans="1:27" ht="16.5" thickTop="1" thickBot="1" x14ac:dyDescent="0.3">
      <c r="A21" s="291">
        <v>21</v>
      </c>
      <c r="B21" s="45" t="s">
        <v>183</v>
      </c>
      <c r="C21" s="321">
        <v>855207400</v>
      </c>
      <c r="D21" s="321">
        <v>1039228115</v>
      </c>
      <c r="E21" s="321"/>
      <c r="F21" s="321"/>
      <c r="G21" s="291">
        <v>21</v>
      </c>
      <c r="H21" s="322">
        <v>2025</v>
      </c>
      <c r="I21" s="323"/>
      <c r="J21" s="323"/>
      <c r="K21" s="324"/>
      <c r="L21" s="291"/>
      <c r="M21"/>
      <c r="N21"/>
      <c r="O21"/>
      <c r="P21"/>
      <c r="Q21" s="45"/>
      <c r="R21" s="45"/>
      <c r="S21" s="101"/>
      <c r="T21" s="97"/>
      <c r="U21" s="72"/>
      <c r="V21" s="72"/>
      <c r="W21" s="72"/>
      <c r="X21" s="72"/>
      <c r="Y21" s="72"/>
      <c r="Z21" s="72"/>
      <c r="AA21" s="72"/>
    </row>
    <row r="22" spans="1:27" ht="15.75" thickTop="1" x14ac:dyDescent="0.25">
      <c r="A22" s="291">
        <v>22</v>
      </c>
      <c r="B22" s="45"/>
      <c r="C22" s="309"/>
      <c r="D22" s="309"/>
      <c r="E22" s="309"/>
      <c r="F22" s="309"/>
      <c r="G22" s="291">
        <v>22</v>
      </c>
      <c r="H22" s="325" t="s">
        <v>170</v>
      </c>
      <c r="I22" s="297">
        <v>0.51</v>
      </c>
      <c r="J22" s="297">
        <v>5.3400000000000003E-2</v>
      </c>
      <c r="K22" s="326">
        <v>2.7199999999999998E-2</v>
      </c>
      <c r="L22" s="327">
        <v>2.7199999999999998E-2</v>
      </c>
      <c r="M22"/>
      <c r="N22"/>
      <c r="O22"/>
      <c r="P22"/>
      <c r="Q22" s="45"/>
      <c r="R22" s="45"/>
      <c r="T22" s="97"/>
      <c r="U22" s="72"/>
      <c r="V22" s="72"/>
      <c r="W22" s="72"/>
      <c r="X22" s="72"/>
      <c r="Y22" s="72"/>
      <c r="Z22" s="72"/>
      <c r="AA22" s="72"/>
    </row>
    <row r="23" spans="1:27" ht="15" x14ac:dyDescent="0.25">
      <c r="A23" s="291">
        <v>23</v>
      </c>
      <c r="B23" s="45" t="s">
        <v>372</v>
      </c>
      <c r="C23" s="328">
        <v>855207400</v>
      </c>
      <c r="D23" s="328">
        <v>184020715</v>
      </c>
      <c r="E23" s="328"/>
      <c r="F23" s="328">
        <v>0</v>
      </c>
      <c r="G23" s="291">
        <v>23</v>
      </c>
      <c r="H23" s="325" t="s">
        <v>172</v>
      </c>
      <c r="I23" s="297">
        <v>0.49</v>
      </c>
      <c r="J23" s="297">
        <v>9.8000000000000004E-2</v>
      </c>
      <c r="K23" s="326">
        <v>4.8000000000000001E-2</v>
      </c>
      <c r="L23"/>
      <c r="M23"/>
      <c r="N23"/>
      <c r="O23"/>
      <c r="P23"/>
      <c r="Q23" s="45"/>
      <c r="R23" s="45"/>
      <c r="S23" s="100"/>
      <c r="T23" s="97"/>
      <c r="U23" s="72"/>
      <c r="V23" s="72"/>
      <c r="W23" s="72"/>
      <c r="X23" s="72"/>
      <c r="Y23" s="72"/>
      <c r="Z23" s="72"/>
      <c r="AA23" s="72"/>
    </row>
    <row r="24" spans="1:27" ht="15" x14ac:dyDescent="0.25">
      <c r="A24" s="291">
        <v>24</v>
      </c>
      <c r="B24" s="45"/>
      <c r="C24" s="329"/>
      <c r="D24" s="329"/>
      <c r="E24" s="330"/>
      <c r="F24" s="330"/>
      <c r="G24" s="291">
        <v>24</v>
      </c>
      <c r="H24" s="325" t="s">
        <v>174</v>
      </c>
      <c r="I24" s="331">
        <v>1</v>
      </c>
      <c r="J24" s="53"/>
      <c r="K24" s="332">
        <v>7.5200000000000003E-2</v>
      </c>
      <c r="L24" s="327">
        <v>7.5200000000000003E-2</v>
      </c>
      <c r="M24"/>
      <c r="N24"/>
      <c r="O24"/>
      <c r="P24"/>
      <c r="Q24" s="45"/>
      <c r="R24" s="45"/>
      <c r="S24" s="100"/>
      <c r="T24" s="97"/>
      <c r="U24" s="72"/>
      <c r="V24" s="72"/>
      <c r="W24" s="72"/>
      <c r="X24" s="72"/>
      <c r="Y24" s="72"/>
      <c r="Z24" s="72"/>
      <c r="AA24" s="72"/>
    </row>
    <row r="25" spans="1:27" ht="15" x14ac:dyDescent="0.25">
      <c r="A25" s="291">
        <v>25</v>
      </c>
      <c r="B25" s="306" t="s">
        <v>373</v>
      </c>
      <c r="C25" s="306"/>
      <c r="D25" s="306"/>
      <c r="E25" s="45"/>
      <c r="F25"/>
      <c r="G25" s="291">
        <v>25</v>
      </c>
      <c r="H25" s="325"/>
      <c r="I25" s="45"/>
      <c r="J25" s="45"/>
      <c r="K25" s="333"/>
      <c r="L25"/>
      <c r="M25"/>
      <c r="N25"/>
      <c r="O25"/>
      <c r="P25"/>
      <c r="Q25" s="45"/>
      <c r="R25" s="45"/>
      <c r="S25" s="100"/>
      <c r="T25" s="97"/>
      <c r="U25" s="72"/>
      <c r="V25" s="72"/>
      <c r="W25" s="72"/>
      <c r="X25" s="72"/>
      <c r="Y25" s="72"/>
      <c r="Z25" s="72"/>
      <c r="AA25" s="72"/>
    </row>
    <row r="26" spans="1:27" ht="15" x14ac:dyDescent="0.25">
      <c r="A26" s="291">
        <v>26</v>
      </c>
      <c r="B26" s="334" t="s">
        <v>374</v>
      </c>
      <c r="C26" s="303"/>
      <c r="D26" s="303"/>
      <c r="E26" s="51"/>
      <c r="F26"/>
      <c r="G26" s="291">
        <v>26</v>
      </c>
      <c r="H26" s="325" t="s">
        <v>177</v>
      </c>
      <c r="I26" s="297">
        <v>0.51</v>
      </c>
      <c r="J26" s="297">
        <v>4.2186000000000001E-2</v>
      </c>
      <c r="K26" s="326">
        <v>2.1499999999999998E-2</v>
      </c>
      <c r="L26"/>
      <c r="M26"/>
      <c r="N26"/>
      <c r="O26"/>
      <c r="P26"/>
      <c r="Q26" s="45"/>
      <c r="R26" s="45"/>
      <c r="S26" s="100"/>
      <c r="T26" s="97"/>
      <c r="U26" s="72"/>
      <c r="V26" s="72"/>
      <c r="W26" s="72"/>
      <c r="X26" s="72"/>
      <c r="Y26" s="72"/>
      <c r="Z26" s="72"/>
      <c r="AA26" s="72"/>
    </row>
    <row r="27" spans="1:27" ht="15" x14ac:dyDescent="0.25">
      <c r="A27" s="291">
        <v>27</v>
      </c>
      <c r="B27" s="335" t="s">
        <v>184</v>
      </c>
      <c r="C27" s="336"/>
      <c r="D27" s="337"/>
      <c r="E27" s="51"/>
      <c r="F27"/>
      <c r="G27" s="291">
        <v>27</v>
      </c>
      <c r="H27" s="325" t="s">
        <v>172</v>
      </c>
      <c r="I27" s="297">
        <v>0.49</v>
      </c>
      <c r="J27" s="297">
        <v>9.8000000000000004E-2</v>
      </c>
      <c r="K27" s="326">
        <v>4.8000000000000001E-2</v>
      </c>
      <c r="L27"/>
      <c r="M27"/>
      <c r="N27"/>
      <c r="O27"/>
      <c r="P27"/>
      <c r="Q27" s="45"/>
      <c r="R27" s="45"/>
      <c r="S27" s="100"/>
      <c r="T27" s="97"/>
      <c r="U27" s="72"/>
      <c r="V27" s="72"/>
      <c r="W27" s="72"/>
      <c r="X27" s="72"/>
      <c r="Y27" s="72"/>
      <c r="Z27" s="72"/>
      <c r="AA27" s="72"/>
    </row>
    <row r="28" spans="1:27" ht="15.75" thickBot="1" x14ac:dyDescent="0.3">
      <c r="A28" s="291">
        <v>28</v>
      </c>
      <c r="B28" s="335" t="s">
        <v>375</v>
      </c>
      <c r="C28" s="292">
        <v>-161629358.21501514</v>
      </c>
      <c r="D28" s="337"/>
      <c r="E28" s="292"/>
      <c r="F28" s="292"/>
      <c r="G28" s="291">
        <v>28</v>
      </c>
      <c r="H28" s="338" t="s">
        <v>180</v>
      </c>
      <c r="I28" s="339">
        <v>1</v>
      </c>
      <c r="J28" s="340"/>
      <c r="K28" s="341">
        <v>6.9500000000000006E-2</v>
      </c>
      <c r="L28"/>
      <c r="M28"/>
      <c r="N28"/>
      <c r="O28"/>
      <c r="P28"/>
      <c r="Q28" s="45"/>
      <c r="R28" s="45"/>
      <c r="S28" s="100"/>
      <c r="T28" s="97"/>
      <c r="U28" s="72"/>
      <c r="V28" s="72"/>
      <c r="W28" s="72"/>
      <c r="X28" s="72"/>
      <c r="Y28" s="72"/>
      <c r="Z28" s="72"/>
      <c r="AA28" s="72"/>
    </row>
    <row r="29" spans="1:27" ht="15.75" thickBot="1" x14ac:dyDescent="0.3">
      <c r="A29" s="291">
        <v>29</v>
      </c>
      <c r="B29" s="335" t="s">
        <v>376</v>
      </c>
      <c r="C29" s="303">
        <v>-23557981.999641716</v>
      </c>
      <c r="D29" s="337"/>
      <c r="E29" s="303"/>
      <c r="F29" s="303"/>
      <c r="G29" s="291">
        <v>29</v>
      </c>
      <c r="H29" s="317" t="s">
        <v>370</v>
      </c>
      <c r="I29" s="45"/>
      <c r="J29" s="45"/>
      <c r="K29" s="45"/>
      <c r="L29"/>
      <c r="M29"/>
      <c r="N29"/>
      <c r="O29"/>
      <c r="P29"/>
      <c r="Q29" s="45"/>
      <c r="R29" s="45"/>
      <c r="S29" s="100"/>
      <c r="T29" s="97"/>
      <c r="U29" s="72"/>
      <c r="V29" s="72"/>
      <c r="W29" s="72"/>
      <c r="X29" s="72"/>
      <c r="Y29" s="72"/>
      <c r="Z29" s="72"/>
      <c r="AA29" s="72"/>
    </row>
    <row r="30" spans="1:27" ht="15" x14ac:dyDescent="0.25">
      <c r="A30" s="291">
        <v>30</v>
      </c>
      <c r="B30" s="335" t="s">
        <v>377</v>
      </c>
      <c r="C30" s="303">
        <v>-142889.78736490113</v>
      </c>
      <c r="D30" s="337"/>
      <c r="E30" s="303"/>
      <c r="F30" s="303"/>
      <c r="G30" s="291">
        <v>30</v>
      </c>
      <c r="H30" s="322">
        <v>2026</v>
      </c>
      <c r="I30" s="323"/>
      <c r="J30" s="323"/>
      <c r="K30" s="324"/>
      <c r="L30"/>
      <c r="M30"/>
      <c r="N30"/>
      <c r="O30"/>
      <c r="P30"/>
      <c r="Q30" s="45"/>
      <c r="R30" s="45"/>
      <c r="S30" s="100"/>
      <c r="T30" s="97"/>
      <c r="U30" s="72"/>
      <c r="V30" s="72"/>
      <c r="W30" s="72"/>
      <c r="X30" s="72"/>
      <c r="Y30" s="72"/>
      <c r="Z30" s="72"/>
      <c r="AA30" s="72"/>
    </row>
    <row r="31" spans="1:27" ht="15" x14ac:dyDescent="0.25">
      <c r="A31" s="291">
        <v>31</v>
      </c>
      <c r="B31" s="335" t="s">
        <v>378</v>
      </c>
      <c r="C31" s="303">
        <v>-160864692.74075997</v>
      </c>
      <c r="D31" s="337"/>
      <c r="E31" s="303"/>
      <c r="F31" s="303"/>
      <c r="G31" s="291">
        <v>31</v>
      </c>
      <c r="H31" s="325" t="s">
        <v>170</v>
      </c>
      <c r="I31" s="297">
        <v>0.5</v>
      </c>
      <c r="J31" s="297">
        <v>5.3699999999999998E-2</v>
      </c>
      <c r="K31" s="326">
        <v>2.69E-2</v>
      </c>
      <c r="L31" s="327">
        <v>2.69E-2</v>
      </c>
      <c r="M31"/>
      <c r="N31"/>
      <c r="O31"/>
      <c r="P31"/>
      <c r="Q31" s="45"/>
      <c r="R31" s="45"/>
      <c r="T31" s="97"/>
      <c r="U31" s="72"/>
      <c r="V31" s="72"/>
      <c r="W31" s="72"/>
      <c r="X31" s="72"/>
      <c r="Y31" s="72"/>
      <c r="Z31" s="72"/>
      <c r="AA31" s="72"/>
    </row>
    <row r="32" spans="1:27" ht="15" x14ac:dyDescent="0.25">
      <c r="A32" s="291">
        <v>32</v>
      </c>
      <c r="B32" s="335" t="s">
        <v>379</v>
      </c>
      <c r="C32" s="303">
        <v>-152840009.31612048</v>
      </c>
      <c r="D32" s="337"/>
      <c r="E32" s="303"/>
      <c r="F32" s="303"/>
      <c r="G32" s="291">
        <v>32</v>
      </c>
      <c r="H32" s="325" t="s">
        <v>172</v>
      </c>
      <c r="I32" s="297">
        <v>0.5</v>
      </c>
      <c r="J32" s="297">
        <v>9.9000000000000005E-2</v>
      </c>
      <c r="K32" s="326">
        <v>4.9500000000000002E-2</v>
      </c>
      <c r="L32"/>
      <c r="M32"/>
      <c r="N32"/>
      <c r="O32"/>
      <c r="P32"/>
      <c r="Q32" s="45"/>
      <c r="R32" s="45"/>
      <c r="S32" s="101"/>
      <c r="T32" s="97"/>
      <c r="U32" s="72"/>
      <c r="V32" s="72"/>
      <c r="W32" s="72"/>
      <c r="X32" s="72"/>
      <c r="Y32" s="72"/>
      <c r="Z32" s="72"/>
      <c r="AA32" s="72"/>
    </row>
    <row r="33" spans="1:27" ht="15" x14ac:dyDescent="0.25">
      <c r="A33" s="291">
        <v>33</v>
      </c>
      <c r="B33" s="334" t="s">
        <v>380</v>
      </c>
      <c r="C33" s="342"/>
      <c r="D33" s="342"/>
      <c r="E33" s="303"/>
      <c r="F33" s="303"/>
      <c r="G33" s="291">
        <v>33</v>
      </c>
      <c r="H33" s="325" t="s">
        <v>174</v>
      </c>
      <c r="I33" s="343">
        <v>1</v>
      </c>
      <c r="J33" s="53"/>
      <c r="K33" s="332">
        <v>7.6399999999999996E-2</v>
      </c>
      <c r="L33" s="327">
        <v>7.6399999999999996E-2</v>
      </c>
      <c r="M33"/>
      <c r="N33"/>
      <c r="O33"/>
      <c r="P33"/>
      <c r="Q33" s="344"/>
      <c r="R33" s="344"/>
      <c r="S33" s="101"/>
      <c r="T33" s="97"/>
      <c r="U33" s="72"/>
      <c r="V33" s="72"/>
      <c r="W33" s="72"/>
      <c r="X33" s="72"/>
      <c r="Y33" s="72"/>
      <c r="Z33" s="72"/>
      <c r="AA33" s="72"/>
    </row>
    <row r="34" spans="1:27" ht="15" x14ac:dyDescent="0.25">
      <c r="A34" s="291">
        <v>34</v>
      </c>
      <c r="B34" s="335" t="s">
        <v>381</v>
      </c>
      <c r="C34" s="345" t="s">
        <v>382</v>
      </c>
      <c r="D34" s="345"/>
      <c r="E34" s="303"/>
      <c r="F34" s="303"/>
      <c r="G34" s="291">
        <v>34</v>
      </c>
      <c r="H34" s="325"/>
      <c r="I34" s="45"/>
      <c r="J34" s="45"/>
      <c r="K34" s="333"/>
      <c r="L34"/>
      <c r="M34"/>
      <c r="N34"/>
      <c r="O34"/>
      <c r="P34"/>
      <c r="Q34" s="45"/>
      <c r="R34" s="45"/>
      <c r="S34" s="101"/>
      <c r="T34" s="97"/>
      <c r="U34" s="72"/>
      <c r="V34" s="72"/>
      <c r="W34" s="72"/>
      <c r="X34" s="72"/>
      <c r="Y34" s="72"/>
      <c r="Z34" s="72"/>
      <c r="AA34" s="72"/>
    </row>
    <row r="35" spans="1:27" ht="15" x14ac:dyDescent="0.25">
      <c r="A35" s="291">
        <v>35</v>
      </c>
      <c r="B35" s="335" t="s">
        <v>383</v>
      </c>
      <c r="C35" s="303">
        <v>22058425.062054764</v>
      </c>
      <c r="D35" s="303">
        <v>7002396.9799867496</v>
      </c>
      <c r="E35" s="303"/>
      <c r="F35" s="303"/>
      <c r="G35" s="291">
        <v>35</v>
      </c>
      <c r="H35" s="325" t="s">
        <v>177</v>
      </c>
      <c r="I35" s="297">
        <v>0.5</v>
      </c>
      <c r="J35" s="297">
        <v>4.2423000000000002E-2</v>
      </c>
      <c r="K35" s="326">
        <v>2.1299999999999999E-2</v>
      </c>
      <c r="L35"/>
      <c r="M35"/>
      <c r="N35"/>
      <c r="O35"/>
      <c r="P35"/>
      <c r="Q35" s="45"/>
      <c r="R35" s="45"/>
      <c r="S35" s="101"/>
      <c r="T35" s="97"/>
      <c r="U35" s="72"/>
      <c r="V35" s="72"/>
      <c r="W35" s="72"/>
      <c r="X35" s="72"/>
      <c r="Y35" s="72"/>
      <c r="Z35" s="72"/>
      <c r="AA35" s="72"/>
    </row>
    <row r="36" spans="1:27" ht="15" x14ac:dyDescent="0.25">
      <c r="A36" s="291">
        <v>36</v>
      </c>
      <c r="B36" s="335" t="s">
        <v>384</v>
      </c>
      <c r="C36" s="345" t="s">
        <v>385</v>
      </c>
      <c r="D36" s="345"/>
      <c r="E36" s="346"/>
      <c r="F36" s="346"/>
      <c r="G36" s="291">
        <v>36</v>
      </c>
      <c r="H36" s="325" t="s">
        <v>172</v>
      </c>
      <c r="I36" s="297">
        <v>0.5</v>
      </c>
      <c r="J36" s="297">
        <v>9.9000000000000005E-2</v>
      </c>
      <c r="K36" s="326">
        <v>4.9500000000000002E-2</v>
      </c>
      <c r="L36"/>
      <c r="M36"/>
      <c r="N36"/>
      <c r="O36"/>
      <c r="P36"/>
      <c r="Q36" s="45"/>
      <c r="R36" s="45"/>
      <c r="S36" s="101"/>
      <c r="T36" s="97"/>
      <c r="U36" s="72"/>
      <c r="V36" s="72"/>
      <c r="W36" s="72"/>
      <c r="X36" s="72"/>
      <c r="Y36" s="72"/>
      <c r="Z36" s="72"/>
      <c r="AA36" s="72"/>
    </row>
    <row r="37" spans="1:27" ht="15.75" thickBot="1" x14ac:dyDescent="0.3">
      <c r="A37" s="291">
        <v>37</v>
      </c>
      <c r="B37" s="45"/>
      <c r="C37" s="306"/>
      <c r="D37" s="306"/>
      <c r="E37" s="346"/>
      <c r="F37" s="346"/>
      <c r="G37" s="291">
        <v>37</v>
      </c>
      <c r="H37" s="338" t="s">
        <v>180</v>
      </c>
      <c r="I37" s="339">
        <v>1</v>
      </c>
      <c r="J37" s="340"/>
      <c r="K37" s="341">
        <v>7.0800000000000002E-2</v>
      </c>
      <c r="L37"/>
      <c r="M37"/>
      <c r="N37"/>
      <c r="O37"/>
      <c r="P37"/>
      <c r="Q37" s="45"/>
      <c r="R37" s="45"/>
      <c r="S37" s="97"/>
      <c r="T37" s="97"/>
      <c r="U37" s="72"/>
      <c r="V37" s="72"/>
      <c r="W37" s="72"/>
      <c r="X37" s="72"/>
      <c r="Y37" s="72"/>
      <c r="Z37" s="72"/>
      <c r="AA37" s="72"/>
    </row>
    <row r="38" spans="1:27" ht="15" x14ac:dyDescent="0.25">
      <c r="A38" s="291">
        <v>38</v>
      </c>
      <c r="B38" s="335"/>
      <c r="C38" s="303"/>
      <c r="D38" s="303"/>
      <c r="E38" s="346"/>
      <c r="F38" s="346"/>
      <c r="G38" s="291"/>
      <c r="H38" s="347"/>
      <c r="I38"/>
      <c r="J38"/>
      <c r="K38"/>
      <c r="L38"/>
      <c r="M38"/>
      <c r="N38"/>
      <c r="O38"/>
      <c r="P38"/>
      <c r="Q38" s="45"/>
      <c r="R38" s="45"/>
      <c r="S38" s="72"/>
      <c r="T38" s="72"/>
      <c r="U38" s="72"/>
      <c r="V38" s="72"/>
      <c r="W38" s="72"/>
      <c r="X38" s="72"/>
      <c r="Y38" s="72"/>
      <c r="Z38" s="72"/>
      <c r="AA38" s="72"/>
    </row>
    <row r="39" spans="1:27" ht="15" x14ac:dyDescent="0.25">
      <c r="A39" s="291">
        <v>39</v>
      </c>
      <c r="B39" s="306" t="s">
        <v>190</v>
      </c>
      <c r="C39" s="308">
        <v>-476976506.99684751</v>
      </c>
      <c r="D39" s="308">
        <v>7002396.9799867496</v>
      </c>
      <c r="E39" s="308"/>
      <c r="F39" s="308"/>
      <c r="G39"/>
      <c r="H39"/>
      <c r="I39"/>
      <c r="J39"/>
      <c r="K39"/>
      <c r="L39"/>
      <c r="M39"/>
      <c r="N39"/>
      <c r="O39"/>
      <c r="P39"/>
      <c r="Q39" s="45"/>
      <c r="R39" s="45"/>
      <c r="S39" s="72"/>
      <c r="T39" s="72"/>
      <c r="U39" s="72"/>
      <c r="V39" s="72"/>
      <c r="W39" s="72"/>
      <c r="X39" s="72"/>
      <c r="Y39" s="72"/>
      <c r="Z39" s="72"/>
      <c r="AA39" s="72"/>
    </row>
    <row r="40" spans="1:27" ht="18.75" x14ac:dyDescent="0.3">
      <c r="A40" s="291">
        <v>40</v>
      </c>
      <c r="B40" s="45"/>
      <c r="C40" s="348">
        <v>-14491360.657707155</v>
      </c>
      <c r="D40" s="348">
        <v>-4257540.8143671453</v>
      </c>
      <c r="E40" s="349"/>
      <c r="F40" s="349"/>
      <c r="G40" s="350" t="s">
        <v>386</v>
      </c>
      <c r="H40" s="351" t="s">
        <v>387</v>
      </c>
      <c r="I40"/>
      <c r="J40"/>
      <c r="K40"/>
      <c r="L40"/>
      <c r="M40"/>
      <c r="N40"/>
      <c r="O40"/>
      <c r="P40"/>
      <c r="Q40" s="45"/>
      <c r="R40" s="45"/>
      <c r="S40" s="72"/>
      <c r="T40" s="72"/>
      <c r="U40" s="72"/>
      <c r="V40" s="72"/>
      <c r="W40" s="72"/>
      <c r="X40" s="72"/>
      <c r="Y40" s="72"/>
      <c r="Z40" s="72"/>
      <c r="AA40" s="72"/>
    </row>
    <row r="41" spans="1:27" ht="15.75" thickBot="1" x14ac:dyDescent="0.3">
      <c r="A41" s="291">
        <v>41</v>
      </c>
      <c r="B41" s="306" t="s">
        <v>191</v>
      </c>
      <c r="C41" s="352">
        <v>378230893.00315249</v>
      </c>
      <c r="D41" s="352">
        <v>191023111.97998676</v>
      </c>
      <c r="E41" s="353">
        <v>0</v>
      </c>
      <c r="F41" s="353"/>
      <c r="G41" s="45"/>
      <c r="H41" s="45"/>
      <c r="I41" s="354"/>
      <c r="J41" s="354"/>
      <c r="K41" s="354"/>
      <c r="L41"/>
      <c r="M41"/>
      <c r="N41"/>
      <c r="O41"/>
      <c r="P41"/>
      <c r="Q41" s="45"/>
      <c r="R41" s="45"/>
      <c r="S41" s="72"/>
      <c r="T41" s="72"/>
      <c r="U41" s="72"/>
      <c r="V41" s="72"/>
      <c r="W41" s="72"/>
      <c r="X41" s="72"/>
      <c r="Y41" s="72"/>
      <c r="Z41" s="72"/>
      <c r="AA41" s="72"/>
    </row>
    <row r="42" spans="1:27" ht="19.5" thickTop="1" x14ac:dyDescent="0.3">
      <c r="A42" s="291">
        <v>42</v>
      </c>
      <c r="B42" s="306"/>
      <c r="C42" s="348">
        <v>392722253.66085964</v>
      </c>
      <c r="D42" s="348">
        <v>195280652.7943539</v>
      </c>
      <c r="E42" s="355">
        <v>0</v>
      </c>
      <c r="F42" s="355"/>
      <c r="G42" s="350" t="s">
        <v>386</v>
      </c>
      <c r="H42" s="351" t="s">
        <v>388</v>
      </c>
      <c r="I42" s="45"/>
      <c r="J42" s="45"/>
      <c r="K42" s="45"/>
      <c r="L42"/>
      <c r="M42"/>
      <c r="N42"/>
      <c r="O42"/>
      <c r="P42"/>
      <c r="Q42" s="45"/>
      <c r="R42" s="45"/>
      <c r="S42" s="72"/>
      <c r="T42" s="72"/>
      <c r="U42" s="72"/>
      <c r="V42" s="72"/>
      <c r="W42" s="72"/>
      <c r="X42" s="72"/>
      <c r="Y42" s="72"/>
      <c r="Z42" s="72"/>
      <c r="AA42" s="72"/>
    </row>
    <row r="43" spans="1:27" ht="15" x14ac:dyDescent="0.25">
      <c r="A43" s="291">
        <v>43</v>
      </c>
      <c r="B43" s="306" t="s">
        <v>192</v>
      </c>
      <c r="C43" s="296">
        <v>0.13266122608898895</v>
      </c>
      <c r="D43" s="296">
        <v>5.6591746958648777E-2</v>
      </c>
      <c r="E43" s="296"/>
      <c r="F43" s="296"/>
      <c r="G43" s="45"/>
      <c r="H43" s="45"/>
      <c r="I43" s="45"/>
      <c r="J43" s="45"/>
      <c r="K43" s="45"/>
      <c r="L43"/>
      <c r="M43"/>
      <c r="N43"/>
      <c r="O43"/>
      <c r="P43"/>
      <c r="Q43" s="45"/>
      <c r="R43" s="45"/>
      <c r="S43" s="72"/>
      <c r="T43" s="72"/>
      <c r="U43" s="72"/>
      <c r="V43" s="72"/>
      <c r="W43" s="72"/>
      <c r="X43" s="72"/>
      <c r="Y43" s="72"/>
      <c r="Z43" s="72"/>
      <c r="AA43" s="72"/>
    </row>
    <row r="44" spans="1:27" ht="15" x14ac:dyDescent="0.25">
      <c r="A44" s="291">
        <v>44</v>
      </c>
      <c r="B44" s="306" t="s">
        <v>389</v>
      </c>
      <c r="C44" s="292">
        <v>2851103552.6645579</v>
      </c>
      <c r="D44" s="292">
        <v>3251723526.6559758</v>
      </c>
      <c r="E44" s="356"/>
      <c r="F44" s="356"/>
      <c r="G44" s="45"/>
      <c r="H44" s="45"/>
      <c r="I44" s="45"/>
      <c r="J44" s="45"/>
      <c r="K44" s="45"/>
      <c r="L44"/>
      <c r="M44"/>
      <c r="N44"/>
      <c r="O44"/>
      <c r="P44"/>
      <c r="Q44" s="45"/>
      <c r="R44" s="45"/>
      <c r="S44" s="72"/>
      <c r="T44" s="72"/>
      <c r="U44" s="72"/>
      <c r="V44" s="72"/>
      <c r="W44" s="72"/>
      <c r="X44" s="72"/>
      <c r="Y44" s="72"/>
      <c r="Z44" s="72"/>
      <c r="AA44" s="72"/>
    </row>
    <row r="45" spans="1:27" ht="18.75" x14ac:dyDescent="0.3">
      <c r="A45" s="347"/>
      <c r="B45" s="306"/>
      <c r="C45" s="357">
        <v>326625607.66283274</v>
      </c>
      <c r="D45" s="358">
        <v>203289226.89327717</v>
      </c>
      <c r="E45" s="359"/>
      <c r="F45" s="359"/>
      <c r="G45" s="360" t="s">
        <v>386</v>
      </c>
      <c r="H45" s="361" t="s">
        <v>390</v>
      </c>
      <c r="I45" s="45"/>
      <c r="J45" s="45"/>
      <c r="K45" s="45"/>
      <c r="L45" s="45"/>
      <c r="M45"/>
      <c r="N45"/>
      <c r="O45"/>
      <c r="P45"/>
      <c r="Q45" s="45"/>
      <c r="R45" s="45"/>
      <c r="S45" s="72"/>
      <c r="T45" s="72"/>
      <c r="U45" s="72"/>
      <c r="V45" s="72"/>
      <c r="W45" s="72"/>
      <c r="X45" s="72"/>
      <c r="Y45" s="72"/>
      <c r="Z45" s="72"/>
      <c r="AA45" s="72"/>
    </row>
    <row r="46" spans="1:27" ht="15" x14ac:dyDescent="0.25">
      <c r="A46" s="291"/>
      <c r="B46" s="362" t="s">
        <v>391</v>
      </c>
      <c r="C46" s="45"/>
      <c r="D46" s="45"/>
      <c r="E46" s="306"/>
      <c r="F46" s="306"/>
      <c r="G46"/>
      <c r="H46"/>
      <c r="I46"/>
      <c r="J46"/>
      <c r="K46"/>
      <c r="L46"/>
      <c r="M46"/>
      <c r="N46"/>
      <c r="O46"/>
      <c r="P46"/>
      <c r="Q46" s="45"/>
      <c r="R46" s="45"/>
      <c r="S46" s="72"/>
      <c r="T46" s="72"/>
      <c r="U46" s="72"/>
      <c r="V46" s="72"/>
      <c r="W46" s="72"/>
      <c r="X46" s="72"/>
      <c r="Y46" s="72"/>
      <c r="Z46" s="72"/>
      <c r="AA46" s="72"/>
    </row>
    <row r="47" spans="1:27" s="72" customFormat="1" ht="15.75" thickBot="1" x14ac:dyDescent="0.3">
      <c r="A47" s="291"/>
      <c r="B47" s="362" t="s">
        <v>392</v>
      </c>
      <c r="C47" s="306"/>
      <c r="D47" s="363">
        <v>5.8745188640447574E-2</v>
      </c>
      <c r="E47" s="306"/>
      <c r="F47" s="306"/>
      <c r="G47"/>
      <c r="H47"/>
      <c r="I47"/>
      <c r="J47" s="364"/>
      <c r="K47"/>
      <c r="L47"/>
      <c r="M47"/>
      <c r="N47"/>
      <c r="O47"/>
      <c r="P47"/>
      <c r="Q47"/>
      <c r="R47"/>
    </row>
    <row r="48" spans="1:27" ht="18.75" x14ac:dyDescent="0.3">
      <c r="A48" s="365"/>
      <c r="B48" s="366" t="s">
        <v>393</v>
      </c>
      <c r="C48" s="367">
        <v>51605285.340319753</v>
      </c>
      <c r="D48" s="367">
        <v>-12266114.913290411</v>
      </c>
      <c r="E48" s="368"/>
      <c r="F48" s="368"/>
      <c r="G48" s="360" t="s">
        <v>386</v>
      </c>
      <c r="H48" s="361" t="s">
        <v>394</v>
      </c>
      <c r="I48" s="369"/>
      <c r="J48" s="369"/>
      <c r="K48" s="369"/>
      <c r="L48" s="369"/>
      <c r="M48" s="369"/>
      <c r="N48" s="369"/>
      <c r="O48" s="369"/>
      <c r="P48" s="369"/>
      <c r="Q48" s="45"/>
      <c r="R48" s="45"/>
      <c r="S48" s="72"/>
      <c r="T48" s="72"/>
      <c r="U48" s="72"/>
      <c r="V48" s="72"/>
      <c r="W48" s="72"/>
      <c r="X48" s="72"/>
      <c r="Y48" s="72"/>
      <c r="Z48" s="72"/>
      <c r="AA48" s="72"/>
    </row>
    <row r="49" spans="1:27" ht="15" x14ac:dyDescent="0.25">
      <c r="A49" s="291"/>
      <c r="B49" s="370" t="s">
        <v>195</v>
      </c>
      <c r="C49" s="371">
        <v>0</v>
      </c>
      <c r="D49" s="371">
        <v>0</v>
      </c>
      <c r="E49" s="371"/>
      <c r="F49" s="371"/>
      <c r="G49" s="256"/>
      <c r="H49"/>
      <c r="I49"/>
      <c r="J49"/>
      <c r="K49"/>
      <c r="L49"/>
      <c r="M49"/>
      <c r="N49"/>
      <c r="O49"/>
      <c r="P49"/>
      <c r="Q49" s="45"/>
      <c r="R49" s="45"/>
      <c r="S49" s="72"/>
      <c r="T49" s="72"/>
      <c r="U49" s="72"/>
      <c r="V49" s="72"/>
      <c r="W49" s="72"/>
      <c r="X49" s="72"/>
      <c r="Y49" s="72"/>
      <c r="Z49" s="72"/>
      <c r="AA49" s="72"/>
    </row>
    <row r="50" spans="1:27" ht="15" x14ac:dyDescent="0.25">
      <c r="A50" s="291"/>
      <c r="B50" s="370" t="s">
        <v>196</v>
      </c>
      <c r="C50" s="371">
        <v>0</v>
      </c>
      <c r="D50" s="371">
        <v>-1</v>
      </c>
      <c r="E50" s="371"/>
      <c r="F50" s="371"/>
      <c r="G50" s="256"/>
      <c r="H50"/>
      <c r="I50"/>
      <c r="J50"/>
      <c r="K50"/>
      <c r="L50"/>
      <c r="M50"/>
      <c r="N50"/>
      <c r="O50"/>
      <c r="P50"/>
      <c r="Q50" s="45"/>
      <c r="R50" s="45"/>
      <c r="S50" s="72"/>
      <c r="T50" s="72"/>
      <c r="U50" s="72"/>
      <c r="V50" s="72"/>
      <c r="W50" s="72"/>
      <c r="X50" s="72"/>
      <c r="Y50" s="72"/>
      <c r="Z50" s="72"/>
      <c r="AA50" s="72"/>
    </row>
    <row r="51" spans="1:27" ht="15" x14ac:dyDescent="0.25">
      <c r="A51" s="291"/>
      <c r="B51" s="370" t="s">
        <v>398</v>
      </c>
      <c r="C51" s="371">
        <v>0</v>
      </c>
      <c r="D51" s="371">
        <v>-1</v>
      </c>
      <c r="E51" s="371"/>
      <c r="F51" s="371"/>
      <c r="G51" s="256"/>
      <c r="H51"/>
      <c r="I51"/>
      <c r="J51"/>
      <c r="K51"/>
      <c r="L51"/>
      <c r="M51"/>
      <c r="N51"/>
      <c r="O51"/>
      <c r="P51"/>
      <c r="Q51" s="45"/>
      <c r="R51" s="45"/>
      <c r="S51" s="72"/>
      <c r="T51" s="72"/>
      <c r="U51" s="72"/>
      <c r="V51" s="72"/>
      <c r="W51" s="72"/>
      <c r="X51" s="72"/>
      <c r="Y51" s="72"/>
      <c r="Z51" s="72"/>
      <c r="AA51" s="72"/>
    </row>
    <row r="52" spans="1:27" ht="15" x14ac:dyDescent="0.25">
      <c r="A52" s="98">
        <v>52</v>
      </c>
      <c r="B52" s="105" t="s">
        <v>197</v>
      </c>
      <c r="C52" s="106">
        <v>0</v>
      </c>
      <c r="D52" s="106">
        <v>0</v>
      </c>
      <c r="E52" s="72"/>
      <c r="F52" s="72"/>
      <c r="G52" s="72"/>
      <c r="H52" s="72"/>
      <c r="I52" s="72"/>
      <c r="J52" s="72"/>
      <c r="K52" s="72"/>
      <c r="L52" s="72"/>
      <c r="R52" s="72"/>
      <c r="S52" s="72"/>
      <c r="T52" s="72"/>
      <c r="U52" s="72"/>
      <c r="V52" s="72"/>
      <c r="W52" s="72"/>
      <c r="X52" s="72"/>
      <c r="Y52" s="72"/>
      <c r="Z52" s="72"/>
      <c r="AA52" s="72"/>
    </row>
    <row r="53" spans="1:27" ht="15" x14ac:dyDescent="0.25">
      <c r="A53" s="98">
        <v>53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spans="1:27" ht="15" x14ac:dyDescent="0.25">
      <c r="A54" s="98">
        <v>54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R54" s="72"/>
      <c r="S54" s="72"/>
      <c r="T54" s="72"/>
      <c r="U54" s="72"/>
      <c r="V54" s="72"/>
      <c r="W54" s="72"/>
      <c r="X54" s="72"/>
      <c r="Y54" s="72"/>
      <c r="Z54" s="72"/>
      <c r="AA54" s="72"/>
    </row>
    <row r="55" spans="1:27" ht="15" x14ac:dyDescent="0.25">
      <c r="A55" s="98">
        <v>55</v>
      </c>
      <c r="B55" s="107" t="s">
        <v>193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R55" s="72"/>
      <c r="S55" s="72"/>
      <c r="T55" s="72"/>
      <c r="U55" s="72"/>
      <c r="V55" s="72"/>
      <c r="W55" s="72"/>
      <c r="X55" s="72"/>
      <c r="Y55" s="72"/>
      <c r="Z55" s="72"/>
      <c r="AA55" s="72"/>
    </row>
    <row r="56" spans="1:27" ht="15" x14ac:dyDescent="0.25">
      <c r="A56" s="98">
        <v>56</v>
      </c>
      <c r="B56" s="107" t="s">
        <v>194</v>
      </c>
      <c r="C56" s="108">
        <v>2023</v>
      </c>
      <c r="D56" s="109"/>
      <c r="E56" s="108">
        <v>2024</v>
      </c>
      <c r="F56" s="109"/>
      <c r="G56" s="72"/>
      <c r="H56" s="72"/>
      <c r="I56" s="72"/>
      <c r="J56" s="72"/>
      <c r="K56" s="72"/>
      <c r="L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spans="1:27" ht="15" x14ac:dyDescent="0.25">
      <c r="A57" s="98">
        <v>57</v>
      </c>
      <c r="B57" s="110" t="s">
        <v>198</v>
      </c>
      <c r="C57" s="111" t="s">
        <v>199</v>
      </c>
      <c r="D57" s="112" t="s">
        <v>200</v>
      </c>
      <c r="E57" s="111" t="s">
        <v>199</v>
      </c>
      <c r="F57" s="112" t="s">
        <v>200</v>
      </c>
      <c r="G57" s="72"/>
      <c r="H57" s="72"/>
      <c r="I57" s="72"/>
      <c r="J57" s="72"/>
      <c r="K57" s="72"/>
      <c r="L57" s="72"/>
      <c r="R57" s="72"/>
      <c r="S57" s="72"/>
      <c r="T57" s="72"/>
      <c r="U57" s="72"/>
      <c r="V57" s="72"/>
      <c r="W57" s="72"/>
      <c r="X57" s="72"/>
      <c r="Y57" s="72"/>
      <c r="Z57" s="72"/>
      <c r="AA57" s="72"/>
    </row>
    <row r="58" spans="1:27" ht="30" x14ac:dyDescent="0.25">
      <c r="A58" s="98">
        <v>58</v>
      </c>
      <c r="B58" s="113" t="s">
        <v>201</v>
      </c>
      <c r="C58" s="114">
        <v>223524371.624322</v>
      </c>
      <c r="D58" s="115">
        <v>9.7286038348730841E-2</v>
      </c>
      <c r="E58" s="114">
        <v>38470240</v>
      </c>
      <c r="F58" s="115">
        <v>1.4567384918634749E-2</v>
      </c>
      <c r="G58" s="72"/>
      <c r="H58" s="72"/>
      <c r="I58" s="72"/>
      <c r="J58" s="72"/>
      <c r="K58" s="72"/>
      <c r="L58" s="72"/>
      <c r="R58" s="72"/>
      <c r="S58" s="72"/>
      <c r="T58" s="72"/>
      <c r="U58" s="72"/>
      <c r="V58" s="72"/>
      <c r="W58" s="72"/>
      <c r="X58" s="72"/>
      <c r="Y58" s="72"/>
      <c r="Z58" s="72"/>
      <c r="AA58" s="72"/>
    </row>
    <row r="59" spans="1:27" ht="15" x14ac:dyDescent="0.25">
      <c r="A59" s="98">
        <v>59</v>
      </c>
      <c r="B59" s="116" t="s">
        <v>202</v>
      </c>
      <c r="C59" s="114">
        <v>36779372.478389472</v>
      </c>
      <c r="D59" s="115">
        <v>1.6007737390661841E-2</v>
      </c>
      <c r="E59" s="114">
        <v>-6381063.0050052106</v>
      </c>
      <c r="F59" s="115">
        <v>-2.555437920520238E-3</v>
      </c>
      <c r="G59" s="72"/>
      <c r="H59" s="72"/>
      <c r="I59" s="72"/>
      <c r="J59" s="72"/>
      <c r="K59" s="72"/>
      <c r="L59" s="72"/>
      <c r="R59" s="72"/>
      <c r="S59" s="72"/>
      <c r="T59" s="72"/>
      <c r="U59" s="72"/>
      <c r="V59" s="72"/>
      <c r="W59" s="72"/>
      <c r="X59" s="72"/>
      <c r="Y59" s="72"/>
      <c r="Z59" s="72"/>
      <c r="AA59" s="72"/>
    </row>
    <row r="60" spans="1:27" ht="15" x14ac:dyDescent="0.25">
      <c r="A60" s="98">
        <v>60</v>
      </c>
      <c r="B60" s="116" t="s">
        <v>203</v>
      </c>
      <c r="C60" s="114">
        <v>-13244486.255899029</v>
      </c>
      <c r="D60" s="115">
        <v>-5.7644881783460375E-3</v>
      </c>
      <c r="E60" s="114">
        <v>514762.63831971958</v>
      </c>
      <c r="F60" s="115">
        <v>2.0614809240990741E-4</v>
      </c>
      <c r="G60" s="72"/>
      <c r="H60" s="72"/>
      <c r="I60" s="72"/>
      <c r="J60" s="72"/>
      <c r="K60" s="72"/>
      <c r="L60" s="72"/>
      <c r="R60" s="72"/>
      <c r="S60" s="72"/>
      <c r="T60" s="72"/>
      <c r="U60" s="72"/>
      <c r="V60" s="72"/>
      <c r="W60" s="72"/>
      <c r="X60" s="72"/>
      <c r="Y60" s="72"/>
      <c r="Z60" s="72"/>
      <c r="AA60" s="72"/>
    </row>
    <row r="61" spans="1:27" ht="15" x14ac:dyDescent="0.25">
      <c r="A61" s="98">
        <v>61</v>
      </c>
      <c r="B61" s="116" t="s">
        <v>204</v>
      </c>
      <c r="C61" s="117">
        <v>-74005.375678151846</v>
      </c>
      <c r="D61" s="115">
        <v>-3.2209864919506163E-5</v>
      </c>
      <c r="E61" s="117">
        <v>531700</v>
      </c>
      <c r="F61" s="115">
        <v>2.1293103379089751E-4</v>
      </c>
      <c r="G61" s="72"/>
      <c r="H61" s="72"/>
      <c r="I61" s="72"/>
      <c r="J61" s="72"/>
      <c r="K61" s="72"/>
      <c r="L61" s="72"/>
      <c r="R61" s="72"/>
      <c r="S61" s="72"/>
      <c r="T61" s="72"/>
      <c r="U61" s="72"/>
      <c r="V61" s="72"/>
      <c r="W61" s="72"/>
      <c r="X61" s="72"/>
      <c r="Y61" s="72"/>
      <c r="Z61" s="72"/>
      <c r="AA61" s="72"/>
    </row>
    <row r="62" spans="1:27" ht="15.75" thickBot="1" x14ac:dyDescent="0.3">
      <c r="A62" s="98">
        <v>62</v>
      </c>
      <c r="B62" s="116" t="s">
        <v>205</v>
      </c>
      <c r="C62" s="118">
        <v>246985252.47113428</v>
      </c>
      <c r="D62" s="119">
        <v>0.10749707769612715</v>
      </c>
      <c r="E62" s="118">
        <v>33135639.633314509</v>
      </c>
      <c r="F62" s="119">
        <v>1.2431026124315315E-2</v>
      </c>
      <c r="G62" s="72"/>
      <c r="H62" s="72"/>
      <c r="I62" s="72"/>
      <c r="J62" s="72"/>
      <c r="K62" s="72"/>
      <c r="L62" s="72"/>
      <c r="R62" s="72"/>
      <c r="S62" s="72"/>
      <c r="T62" s="72"/>
      <c r="U62" s="72"/>
      <c r="V62" s="72"/>
      <c r="W62" s="72"/>
      <c r="X62" s="72"/>
      <c r="Y62" s="72"/>
      <c r="Z62" s="72"/>
      <c r="AA62" s="72"/>
    </row>
    <row r="63" spans="1:27" ht="15.75" thickTop="1" x14ac:dyDescent="0.25">
      <c r="A63" s="98">
        <v>63</v>
      </c>
      <c r="B63" s="120" t="s">
        <v>206</v>
      </c>
      <c r="C63" s="121">
        <v>0.84681242704391479</v>
      </c>
      <c r="D63" s="122">
        <v>3.6856404039831148E-10</v>
      </c>
      <c r="E63" s="121">
        <v>-0.36668549105525017</v>
      </c>
      <c r="F63" s="123">
        <v>-8.3887434685830931E-4</v>
      </c>
      <c r="G63" s="72"/>
      <c r="H63" s="72"/>
      <c r="I63" s="72"/>
      <c r="J63" s="72"/>
      <c r="K63" s="72"/>
      <c r="L63" s="72"/>
      <c r="R63" s="72"/>
      <c r="S63" s="72"/>
      <c r="T63" s="72"/>
      <c r="U63" s="72"/>
      <c r="V63" s="72"/>
      <c r="W63" s="72"/>
      <c r="X63" s="72"/>
      <c r="Y63" s="72"/>
      <c r="Z63" s="72"/>
      <c r="AA63" s="72"/>
    </row>
    <row r="64" spans="1:27" ht="15" x14ac:dyDescent="0.25">
      <c r="A64" s="98">
        <v>64</v>
      </c>
      <c r="B64" s="72"/>
      <c r="C64" s="124" t="s">
        <v>193</v>
      </c>
      <c r="D64" s="97"/>
      <c r="E64" s="97"/>
      <c r="F64" s="72"/>
      <c r="G64" s="72"/>
      <c r="H64" s="72"/>
      <c r="I64" s="72"/>
      <c r="J64" s="72"/>
      <c r="K64" s="72"/>
      <c r="L64" s="72"/>
      <c r="R64" s="72"/>
      <c r="S64" s="72"/>
      <c r="T64" s="72"/>
      <c r="U64" s="72"/>
      <c r="V64" s="72"/>
      <c r="W64" s="72"/>
      <c r="X64" s="72"/>
      <c r="Y64" s="72"/>
      <c r="Z64" s="72"/>
      <c r="AA64" s="72"/>
    </row>
    <row r="65" spans="1:27" ht="15" outlineLevel="1" x14ac:dyDescent="0.25">
      <c r="A65" s="98">
        <v>65</v>
      </c>
      <c r="B65" s="116" t="s">
        <v>207</v>
      </c>
      <c r="C65" s="98">
        <v>2023</v>
      </c>
      <c r="D65" s="98">
        <v>2024</v>
      </c>
      <c r="E65" s="125" t="s">
        <v>208</v>
      </c>
      <c r="F65" s="126" t="s">
        <v>209</v>
      </c>
      <c r="G65" s="72"/>
      <c r="H65" s="72"/>
      <c r="I65" s="72"/>
      <c r="J65" s="72"/>
      <c r="K65" s="72"/>
      <c r="L65" s="72"/>
      <c r="R65" s="72"/>
      <c r="S65" s="72"/>
      <c r="T65" s="72"/>
      <c r="U65" s="72"/>
      <c r="V65" s="72"/>
      <c r="W65" s="72"/>
      <c r="X65" s="72"/>
      <c r="Y65" s="72"/>
      <c r="Z65" s="72"/>
      <c r="AA65" s="72"/>
    </row>
    <row r="66" spans="1:27" ht="15" outlineLevel="1" x14ac:dyDescent="0.25">
      <c r="A66" s="98">
        <v>66</v>
      </c>
      <c r="B66" s="116" t="s">
        <v>184</v>
      </c>
      <c r="C66" s="97">
        <v>-67923000</v>
      </c>
      <c r="D66" s="97"/>
      <c r="E66" s="97">
        <v>0</v>
      </c>
      <c r="F66" s="97">
        <v>0</v>
      </c>
      <c r="G66" s="72"/>
      <c r="H66" s="72"/>
      <c r="I66" s="72"/>
      <c r="J66" s="72"/>
      <c r="K66" s="72"/>
      <c r="L66" s="72"/>
      <c r="R66" s="72"/>
      <c r="S66" s="72"/>
      <c r="T66" s="72"/>
      <c r="U66" s="72"/>
      <c r="V66" s="72"/>
      <c r="W66" s="72"/>
      <c r="X66" s="72"/>
      <c r="Y66" s="72"/>
      <c r="Z66" s="72"/>
      <c r="AA66" s="72"/>
    </row>
    <row r="67" spans="1:27" ht="15" outlineLevel="1" x14ac:dyDescent="0.25">
      <c r="A67" s="98">
        <v>67</v>
      </c>
      <c r="B67" s="116" t="s">
        <v>185</v>
      </c>
      <c r="C67" s="97">
        <v>-3624000</v>
      </c>
      <c r="D67" s="97"/>
      <c r="E67" s="97">
        <v>0</v>
      </c>
      <c r="F67" s="97">
        <v>0</v>
      </c>
      <c r="G67" s="72"/>
      <c r="H67" s="72"/>
      <c r="I67" s="72"/>
      <c r="J67" s="72"/>
      <c r="K67" s="72"/>
      <c r="L67" s="72"/>
      <c r="R67" s="72"/>
      <c r="S67" s="72"/>
      <c r="T67" s="72"/>
      <c r="U67" s="72"/>
      <c r="V67" s="72"/>
      <c r="W67" s="72"/>
      <c r="X67" s="72"/>
      <c r="Y67" s="72"/>
      <c r="Z67" s="72"/>
      <c r="AA67" s="72"/>
    </row>
    <row r="68" spans="1:27" ht="15" outlineLevel="1" x14ac:dyDescent="0.25">
      <c r="A68" s="98">
        <v>68</v>
      </c>
      <c r="B68" s="116" t="s">
        <v>186</v>
      </c>
      <c r="C68" s="97"/>
      <c r="D68" s="97"/>
      <c r="E68" s="97">
        <v>0</v>
      </c>
      <c r="F68" s="97">
        <v>0</v>
      </c>
      <c r="G68" s="72"/>
      <c r="H68" s="72"/>
      <c r="I68" s="72"/>
      <c r="J68" s="72"/>
      <c r="K68" s="72"/>
      <c r="L68" s="72"/>
      <c r="R68" s="72"/>
      <c r="S68" s="72"/>
      <c r="T68" s="72"/>
      <c r="U68" s="72"/>
      <c r="V68" s="72"/>
      <c r="W68" s="72"/>
      <c r="X68" s="72"/>
      <c r="Y68" s="72"/>
      <c r="Z68" s="72"/>
      <c r="AA68" s="72"/>
    </row>
    <row r="69" spans="1:27" ht="15" outlineLevel="1" x14ac:dyDescent="0.25">
      <c r="A69" s="98">
        <v>69</v>
      </c>
      <c r="B69" s="116" t="s">
        <v>187</v>
      </c>
      <c r="C69" s="97">
        <v>-2415000</v>
      </c>
      <c r="D69" s="97"/>
      <c r="E69" s="97">
        <v>1298000</v>
      </c>
      <c r="F69" s="97">
        <v>-20000</v>
      </c>
      <c r="G69" s="72"/>
      <c r="H69" s="72"/>
      <c r="I69" s="72"/>
      <c r="J69" s="72"/>
      <c r="K69" s="72"/>
      <c r="L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pans="1:27" ht="15" outlineLevel="1" x14ac:dyDescent="0.25">
      <c r="A70" s="98">
        <v>70</v>
      </c>
      <c r="B70" s="116" t="s">
        <v>188</v>
      </c>
      <c r="C70" s="97">
        <v>36737000</v>
      </c>
      <c r="D70" s="97">
        <v>-34000</v>
      </c>
      <c r="E70" s="97">
        <v>-1428000</v>
      </c>
      <c r="F70" s="97">
        <v>407000</v>
      </c>
      <c r="G70" s="72"/>
      <c r="H70" s="72"/>
      <c r="I70" s="72"/>
      <c r="J70" s="72"/>
      <c r="K70" s="72"/>
      <c r="L70" s="72"/>
      <c r="R70" s="72"/>
      <c r="S70" s="72"/>
      <c r="T70" s="72"/>
      <c r="U70" s="72"/>
      <c r="V70" s="72"/>
      <c r="W70" s="72"/>
      <c r="X70" s="72"/>
      <c r="Y70" s="72"/>
      <c r="Z70" s="72"/>
      <c r="AA70" s="72"/>
    </row>
    <row r="71" spans="1:27" ht="15" outlineLevel="1" x14ac:dyDescent="0.25">
      <c r="A71" s="98">
        <v>71</v>
      </c>
      <c r="B71" s="116" t="s">
        <v>189</v>
      </c>
      <c r="C71" s="97">
        <v>50253000</v>
      </c>
      <c r="D71" s="97">
        <v>3352000</v>
      </c>
      <c r="E71" s="97">
        <v>0</v>
      </c>
      <c r="F71" s="97">
        <v>0</v>
      </c>
      <c r="G71" s="72"/>
      <c r="H71" s="72"/>
      <c r="I71" s="72"/>
      <c r="J71" s="72"/>
      <c r="K71" s="72"/>
      <c r="L71" s="72"/>
      <c r="R71" s="72"/>
      <c r="S71" s="72"/>
      <c r="T71" s="72"/>
      <c r="U71" s="72"/>
      <c r="V71" s="72"/>
      <c r="W71" s="72"/>
      <c r="X71" s="72"/>
      <c r="Y71" s="72"/>
      <c r="Z71" s="72"/>
      <c r="AA71" s="72"/>
    </row>
    <row r="72" spans="1:27" ht="15" outlineLevel="1" x14ac:dyDescent="0.25">
      <c r="A72" s="98">
        <v>72</v>
      </c>
      <c r="B72" s="116" t="s">
        <v>210</v>
      </c>
      <c r="C72" s="97">
        <v>6598</v>
      </c>
      <c r="D72" s="97">
        <v>-3227718</v>
      </c>
      <c r="E72" s="97">
        <v>926546.62432184815</v>
      </c>
      <c r="F72" s="97">
        <v>1099320</v>
      </c>
      <c r="G72" s="72"/>
      <c r="H72" s="72"/>
      <c r="I72" s="72"/>
      <c r="J72" s="72"/>
      <c r="K72" s="72"/>
      <c r="L72" s="72"/>
      <c r="R72" s="72"/>
      <c r="S72" s="72"/>
      <c r="T72" s="72"/>
      <c r="U72" s="72"/>
      <c r="V72" s="72"/>
      <c r="W72" s="72"/>
      <c r="X72" s="72"/>
      <c r="Y72" s="72"/>
      <c r="Z72" s="72"/>
      <c r="AA72" s="72"/>
    </row>
    <row r="73" spans="1:27" ht="15" outlineLevel="1" x14ac:dyDescent="0.25">
      <c r="A73" s="98"/>
      <c r="B73" s="116" t="s">
        <v>211</v>
      </c>
      <c r="C73" s="97">
        <v>-870553</v>
      </c>
      <c r="D73" s="97">
        <v>-954619</v>
      </c>
      <c r="E73" s="97">
        <v>1</v>
      </c>
      <c r="F73" s="97">
        <v>-1</v>
      </c>
      <c r="G73" s="72"/>
      <c r="H73" s="72"/>
      <c r="I73" s="72"/>
      <c r="J73" s="72"/>
      <c r="K73" s="72"/>
      <c r="L73" s="72"/>
      <c r="R73" s="72"/>
      <c r="S73" s="72"/>
      <c r="T73" s="72"/>
      <c r="U73" s="72"/>
      <c r="V73" s="72"/>
      <c r="W73" s="72"/>
      <c r="X73" s="72"/>
      <c r="Y73" s="72"/>
      <c r="Z73" s="72"/>
      <c r="AA73" s="72"/>
    </row>
    <row r="74" spans="1:27" ht="15" outlineLevel="1" x14ac:dyDescent="0.25">
      <c r="A74" s="98">
        <v>73</v>
      </c>
      <c r="B74" s="72"/>
      <c r="C74" s="127">
        <v>13034598</v>
      </c>
      <c r="D74" s="127">
        <v>90282</v>
      </c>
      <c r="E74" s="127">
        <v>796547.62432184815</v>
      </c>
      <c r="F74" s="127">
        <v>1486319</v>
      </c>
      <c r="G74" s="72"/>
      <c r="H74" s="72"/>
      <c r="I74" s="72"/>
      <c r="J74" s="72"/>
      <c r="K74" s="72"/>
      <c r="L74" s="72"/>
      <c r="R74" s="72"/>
      <c r="S74" s="72"/>
      <c r="T74" s="72"/>
      <c r="U74" s="72"/>
      <c r="V74" s="72"/>
      <c r="W74" s="72"/>
      <c r="X74" s="72"/>
      <c r="Y74" s="72"/>
      <c r="Z74" s="72"/>
      <c r="AA74" s="72"/>
    </row>
    <row r="75" spans="1:27" ht="15" outlineLevel="1" x14ac:dyDescent="0.25">
      <c r="A75" s="98">
        <v>74</v>
      </c>
      <c r="B75" s="72"/>
      <c r="C75" s="97"/>
      <c r="D75" s="97"/>
      <c r="E75" s="97"/>
      <c r="F75" s="72"/>
      <c r="G75" s="72"/>
      <c r="H75" s="72"/>
      <c r="I75" s="72"/>
      <c r="J75" s="72"/>
      <c r="K75" s="72"/>
      <c r="L75" s="72"/>
      <c r="R75" s="72"/>
      <c r="S75" s="72"/>
      <c r="T75" s="72"/>
      <c r="U75" s="72"/>
      <c r="V75" s="72"/>
      <c r="W75" s="72"/>
      <c r="X75" s="72"/>
      <c r="Y75" s="72"/>
      <c r="Z75" s="72"/>
      <c r="AA75" s="72"/>
    </row>
    <row r="76" spans="1:27" ht="15" outlineLevel="1" x14ac:dyDescent="0.25">
      <c r="A76" s="98">
        <v>75</v>
      </c>
      <c r="B76" s="95" t="s">
        <v>192</v>
      </c>
      <c r="C76" s="99">
        <v>6.4059442137902323E-2</v>
      </c>
      <c r="D76" s="99">
        <v>1.5085669434690561E-2</v>
      </c>
      <c r="E76" s="97"/>
      <c r="F76" s="72"/>
      <c r="G76" s="72"/>
      <c r="H76" s="72"/>
      <c r="I76" s="72"/>
      <c r="J76" s="72"/>
      <c r="K76" s="72"/>
      <c r="L76" s="72"/>
      <c r="R76" s="72"/>
      <c r="S76" s="72"/>
      <c r="T76" s="72"/>
      <c r="U76" s="72"/>
      <c r="V76" s="72"/>
      <c r="W76" s="72"/>
      <c r="X76" s="72"/>
      <c r="Y76" s="72"/>
      <c r="Z76" s="72"/>
      <c r="AA76" s="72"/>
    </row>
    <row r="77" spans="1:27" ht="15" outlineLevel="1" x14ac:dyDescent="0.25">
      <c r="A77" s="98">
        <v>76</v>
      </c>
      <c r="B77" s="95" t="s">
        <v>212</v>
      </c>
      <c r="C77" s="103">
        <v>2297599690.7498498</v>
      </c>
      <c r="D77" s="103">
        <v>2640847359.6924367</v>
      </c>
      <c r="E77" s="72"/>
      <c r="F77" s="72"/>
      <c r="G77" s="72"/>
      <c r="H77" s="72"/>
      <c r="I77" s="72"/>
      <c r="J77" s="72"/>
      <c r="K77" s="72"/>
      <c r="L77" s="72"/>
      <c r="R77" s="72"/>
      <c r="S77" s="72"/>
      <c r="T77" s="72"/>
      <c r="U77" s="72"/>
      <c r="V77" s="72"/>
      <c r="W77" s="72"/>
      <c r="X77" s="72"/>
      <c r="Y77" s="72"/>
      <c r="Z77" s="72"/>
      <c r="AA77" s="72"/>
    </row>
    <row r="78" spans="1:27" ht="15" outlineLevel="1" x14ac:dyDescent="0.25">
      <c r="A78" s="98">
        <v>77</v>
      </c>
      <c r="B78" s="72"/>
      <c r="C78" s="124" t="s">
        <v>194</v>
      </c>
      <c r="D78" s="72"/>
      <c r="E78" s="72"/>
      <c r="F78" s="72"/>
      <c r="G78" s="72"/>
      <c r="H78" s="72"/>
      <c r="I78" s="72"/>
      <c r="J78" s="72"/>
      <c r="K78" s="72"/>
      <c r="L78" s="72"/>
      <c r="R78" s="72"/>
      <c r="S78" s="72"/>
      <c r="T78" s="72"/>
      <c r="U78" s="72"/>
      <c r="V78" s="72"/>
      <c r="W78" s="72"/>
      <c r="X78" s="72"/>
      <c r="Y78" s="72"/>
      <c r="Z78" s="72"/>
      <c r="AA78" s="72"/>
    </row>
    <row r="79" spans="1:27" ht="15" outlineLevel="1" x14ac:dyDescent="0.25">
      <c r="A79" s="98">
        <v>78</v>
      </c>
      <c r="B79" s="95" t="s">
        <v>213</v>
      </c>
      <c r="C79" s="128">
        <v>2297599690.7498512</v>
      </c>
      <c r="D79" s="128">
        <v>2497052639.6924362</v>
      </c>
      <c r="E79" s="72"/>
      <c r="F79" s="72"/>
      <c r="G79" s="72"/>
      <c r="H79" s="72"/>
      <c r="I79" s="72"/>
      <c r="J79" s="72"/>
      <c r="K79" s="72"/>
      <c r="L79" s="72"/>
      <c r="R79" s="72"/>
      <c r="S79" s="72"/>
      <c r="T79" s="72"/>
      <c r="U79" s="72"/>
      <c r="V79" s="72"/>
      <c r="W79" s="72"/>
      <c r="X79" s="72"/>
      <c r="Y79" s="72"/>
      <c r="Z79" s="72"/>
      <c r="AA79" s="72"/>
    </row>
    <row r="80" spans="1:27" ht="15" outlineLevel="1" x14ac:dyDescent="0.25">
      <c r="A80" s="98">
        <v>79</v>
      </c>
      <c r="C80" s="128"/>
      <c r="D80" s="128"/>
      <c r="E80" s="72"/>
      <c r="F80" s="72"/>
      <c r="G80" s="72"/>
      <c r="H80" s="72"/>
      <c r="I80" s="72"/>
      <c r="J80" s="72"/>
      <c r="K80" s="72"/>
      <c r="L80" s="72"/>
      <c r="R80" s="72"/>
      <c r="S80" s="72"/>
      <c r="T80" s="72"/>
      <c r="U80" s="72"/>
      <c r="V80" s="72"/>
      <c r="W80" s="72"/>
      <c r="X80" s="72"/>
      <c r="Y80" s="72"/>
      <c r="Z80" s="72"/>
      <c r="AA80" s="72"/>
    </row>
    <row r="81" spans="1:27" ht="15" outlineLevel="1" x14ac:dyDescent="0.25">
      <c r="A81" s="98">
        <v>80</v>
      </c>
      <c r="B81" s="95" t="s">
        <v>214</v>
      </c>
      <c r="C81" s="128"/>
      <c r="D81" s="128"/>
      <c r="E81" s="72"/>
      <c r="F81" s="72"/>
      <c r="G81" s="72"/>
      <c r="H81" s="72"/>
      <c r="I81" s="72"/>
      <c r="J81" s="72"/>
      <c r="K81" s="72"/>
      <c r="L81" s="72"/>
      <c r="R81" s="72"/>
      <c r="S81" s="72"/>
      <c r="T81" s="72"/>
      <c r="U81" s="72"/>
      <c r="V81" s="72"/>
      <c r="W81" s="72"/>
      <c r="X81" s="72"/>
      <c r="Y81" s="72"/>
      <c r="Z81" s="72"/>
      <c r="AA81" s="72"/>
    </row>
    <row r="82" spans="1:27" ht="15" x14ac:dyDescent="0.25">
      <c r="A82" s="98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R82" s="72"/>
      <c r="S82" s="72"/>
      <c r="T82" s="72"/>
      <c r="U82" s="72"/>
      <c r="V82" s="72"/>
      <c r="W82" s="72"/>
      <c r="X82" s="72"/>
      <c r="Y82" s="72"/>
      <c r="Z82" s="72"/>
      <c r="AA82" s="72"/>
    </row>
    <row r="83" spans="1:27" ht="15" x14ac:dyDescent="0.25">
      <c r="A83" s="98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R83" s="72"/>
      <c r="S83" s="72"/>
      <c r="T83" s="72"/>
      <c r="U83" s="72"/>
      <c r="V83" s="72"/>
      <c r="W83" s="72"/>
      <c r="X83" s="72"/>
      <c r="Y83" s="72"/>
      <c r="Z83" s="72"/>
      <c r="AA83" s="72"/>
    </row>
    <row r="84" spans="1:27" ht="15" x14ac:dyDescent="0.25">
      <c r="A84" s="9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R84" s="72"/>
      <c r="S84" s="72"/>
      <c r="T84" s="72"/>
      <c r="U84" s="72"/>
      <c r="V84" s="72"/>
      <c r="W84" s="72"/>
      <c r="X84" s="72"/>
      <c r="Y84" s="72"/>
      <c r="Z84" s="72"/>
      <c r="AA84" s="72"/>
    </row>
    <row r="85" spans="1:27" ht="15" x14ac:dyDescent="0.25">
      <c r="A85" s="98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R85" s="72"/>
      <c r="S85" s="72"/>
      <c r="T85" s="72"/>
      <c r="U85" s="72"/>
      <c r="V85" s="72"/>
      <c r="W85" s="72"/>
      <c r="X85" s="72"/>
      <c r="Y85" s="72"/>
      <c r="Z85" s="72"/>
      <c r="AA85" s="72"/>
    </row>
    <row r="86" spans="1:27" ht="15" x14ac:dyDescent="0.25">
      <c r="A86" s="98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R86" s="72"/>
      <c r="S86" s="72"/>
      <c r="T86" s="72"/>
      <c r="U86" s="72"/>
      <c r="V86" s="72"/>
      <c r="W86" s="72"/>
      <c r="X86" s="72"/>
      <c r="Y86" s="72"/>
      <c r="Z86" s="72"/>
      <c r="AA86" s="72"/>
    </row>
    <row r="87" spans="1:27" ht="15" x14ac:dyDescent="0.25">
      <c r="A87" s="98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R87" s="72"/>
      <c r="S87" s="72"/>
      <c r="T87" s="72"/>
      <c r="U87" s="72"/>
      <c r="V87" s="72"/>
      <c r="W87" s="72"/>
      <c r="X87" s="72"/>
      <c r="Y87" s="72"/>
      <c r="Z87" s="72"/>
      <c r="AA87" s="72"/>
    </row>
    <row r="88" spans="1:27" ht="15" x14ac:dyDescent="0.25">
      <c r="A88" s="98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R88" s="72"/>
      <c r="S88" s="72"/>
      <c r="T88" s="72"/>
      <c r="U88" s="72"/>
      <c r="V88" s="72"/>
      <c r="W88" s="72"/>
      <c r="X88" s="72"/>
      <c r="Y88" s="72"/>
      <c r="Z88" s="72"/>
      <c r="AA88" s="72"/>
    </row>
    <row r="89" spans="1:27" ht="15" x14ac:dyDescent="0.25">
      <c r="A89" s="98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R89" s="72"/>
      <c r="S89" s="72"/>
      <c r="T89" s="72"/>
      <c r="U89" s="72"/>
      <c r="V89" s="72"/>
      <c r="W89" s="72"/>
      <c r="X89" s="72"/>
      <c r="Y89" s="72"/>
      <c r="Z89" s="72"/>
      <c r="AA89" s="72"/>
    </row>
    <row r="90" spans="1:27" ht="15" x14ac:dyDescent="0.25">
      <c r="A90" s="98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R90" s="72"/>
      <c r="S90" s="72"/>
      <c r="T90" s="72"/>
      <c r="U90" s="72"/>
      <c r="V90" s="72"/>
      <c r="W90" s="72"/>
      <c r="X90" s="72"/>
      <c r="Y90" s="72"/>
      <c r="Z90" s="72"/>
      <c r="AA90" s="72"/>
    </row>
    <row r="91" spans="1:27" ht="15" x14ac:dyDescent="0.25">
      <c r="A91" s="98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R91" s="72"/>
      <c r="S91" s="72"/>
      <c r="T91" s="72"/>
      <c r="U91" s="72"/>
      <c r="V91" s="72"/>
      <c r="W91" s="72"/>
      <c r="X91" s="72"/>
      <c r="Y91" s="72"/>
      <c r="Z91" s="72"/>
      <c r="AA91" s="72"/>
    </row>
    <row r="92" spans="1:27" ht="15" x14ac:dyDescent="0.25">
      <c r="A92" s="98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R92" s="72"/>
      <c r="S92" s="72"/>
      <c r="T92" s="72"/>
      <c r="U92" s="72"/>
      <c r="V92" s="72"/>
      <c r="W92" s="72"/>
      <c r="X92" s="72"/>
      <c r="Y92" s="72"/>
      <c r="Z92" s="72"/>
      <c r="AA92" s="72"/>
    </row>
    <row r="93" spans="1:27" ht="15" x14ac:dyDescent="0.25">
      <c r="A93" s="98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R93" s="72"/>
      <c r="S93" s="72"/>
      <c r="T93" s="72"/>
      <c r="U93" s="72"/>
      <c r="V93" s="72"/>
      <c r="W93" s="72"/>
      <c r="X93" s="72"/>
      <c r="Y93" s="72"/>
      <c r="Z93" s="72"/>
      <c r="AA93" s="72"/>
    </row>
    <row r="94" spans="1:27" ht="15" x14ac:dyDescent="0.25">
      <c r="A94" s="98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R94" s="72"/>
      <c r="S94" s="72"/>
      <c r="T94" s="72"/>
      <c r="U94" s="72"/>
      <c r="V94" s="72"/>
      <c r="W94" s="72"/>
      <c r="X94" s="72"/>
      <c r="Y94" s="72"/>
      <c r="Z94" s="72"/>
      <c r="AA94" s="72"/>
    </row>
    <row r="95" spans="1:27" ht="15" x14ac:dyDescent="0.25">
      <c r="A95" s="98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R95" s="72"/>
      <c r="S95" s="72"/>
      <c r="T95" s="72"/>
      <c r="U95" s="72"/>
      <c r="V95" s="72"/>
      <c r="W95" s="72"/>
      <c r="X95" s="72"/>
      <c r="Y95" s="72"/>
      <c r="Z95" s="72"/>
      <c r="AA95" s="72"/>
    </row>
    <row r="96" spans="1:27" ht="15" x14ac:dyDescent="0.25">
      <c r="A96" s="98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R96" s="72"/>
      <c r="S96" s="72"/>
      <c r="T96" s="72"/>
      <c r="U96" s="72"/>
      <c r="V96" s="72"/>
      <c r="W96" s="72"/>
      <c r="X96" s="72"/>
      <c r="Y96" s="72"/>
      <c r="Z96" s="72"/>
      <c r="AA96" s="72"/>
    </row>
    <row r="97" spans="1:27" ht="15" x14ac:dyDescent="0.25">
      <c r="A97" s="98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R97" s="72"/>
      <c r="S97" s="72"/>
      <c r="T97" s="72"/>
      <c r="U97" s="72"/>
      <c r="V97" s="72"/>
      <c r="W97" s="72"/>
      <c r="X97" s="72"/>
      <c r="Y97" s="72"/>
      <c r="Z97" s="72"/>
      <c r="AA97" s="72"/>
    </row>
    <row r="98" spans="1:27" ht="15" x14ac:dyDescent="0.25">
      <c r="A98" s="98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R98" s="72"/>
      <c r="S98" s="72"/>
      <c r="T98" s="72"/>
      <c r="U98" s="72"/>
      <c r="V98" s="72"/>
      <c r="W98" s="72"/>
      <c r="X98" s="72"/>
      <c r="Y98" s="72"/>
      <c r="Z98" s="72"/>
      <c r="AA98" s="72"/>
    </row>
    <row r="99" spans="1:27" ht="15" x14ac:dyDescent="0.25">
      <c r="A99" s="98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R99" s="72"/>
      <c r="S99" s="72"/>
      <c r="T99" s="72"/>
      <c r="U99" s="72"/>
      <c r="V99" s="72"/>
      <c r="W99" s="72"/>
      <c r="X99" s="72"/>
      <c r="Y99" s="72"/>
      <c r="Z99" s="72"/>
      <c r="AA99" s="72"/>
    </row>
    <row r="100" spans="1:27" ht="15" x14ac:dyDescent="0.25">
      <c r="A100" s="98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</row>
    <row r="101" spans="1:27" ht="15" x14ac:dyDescent="0.25">
      <c r="A101" s="98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</row>
    <row r="102" spans="1:27" ht="15" x14ac:dyDescent="0.25">
      <c r="A102" s="98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</row>
    <row r="103" spans="1:27" ht="15" x14ac:dyDescent="0.25">
      <c r="A103" s="98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</row>
    <row r="104" spans="1:27" ht="15" x14ac:dyDescent="0.25">
      <c r="A104" s="98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</row>
    <row r="105" spans="1:27" ht="15" x14ac:dyDescent="0.25">
      <c r="A105" s="98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</row>
    <row r="106" spans="1:27" ht="15" x14ac:dyDescent="0.25">
      <c r="A106" s="98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</row>
    <row r="107" spans="1:27" ht="15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</row>
    <row r="108" spans="1:27" ht="15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</row>
    <row r="109" spans="1:27" ht="15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</row>
    <row r="110" spans="1:27" ht="15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ht="15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</row>
    <row r="112" spans="1:27" ht="15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</row>
    <row r="113" spans="1:27" ht="15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</row>
    <row r="114" spans="1:27" ht="15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</row>
    <row r="115" spans="1:27" ht="15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</row>
    <row r="116" spans="1:27" ht="15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</row>
    <row r="117" spans="1:27" ht="15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</row>
    <row r="118" spans="1:27" ht="15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</row>
    <row r="119" spans="1:27" ht="15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</row>
    <row r="120" spans="1:27" ht="15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</row>
    <row r="121" spans="1:27" ht="15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</row>
    <row r="122" spans="1:27" ht="15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</row>
    <row r="123" spans="1:27" ht="15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</row>
    <row r="124" spans="1:27" ht="15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</row>
    <row r="125" spans="1:27" ht="15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</row>
    <row r="126" spans="1:27" ht="15" x14ac:dyDescent="0.2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</row>
    <row r="127" spans="1:27" ht="15" x14ac:dyDescent="0.2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</row>
    <row r="128" spans="1:27" ht="15" x14ac:dyDescent="0.2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</row>
    <row r="129" spans="1:27" ht="15" x14ac:dyDescent="0.2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</row>
    <row r="130" spans="1:27" ht="15" x14ac:dyDescent="0.2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</row>
    <row r="131" spans="1:27" ht="15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</row>
    <row r="132" spans="1:27" ht="15" x14ac:dyDescent="0.2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</row>
    <row r="133" spans="1:27" ht="15" x14ac:dyDescent="0.25">
      <c r="A133" s="72"/>
      <c r="B133" s="72"/>
      <c r="C133" s="72"/>
      <c r="D133" s="72"/>
      <c r="E133" s="72"/>
      <c r="K133" s="72"/>
      <c r="L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</row>
    <row r="134" spans="1:27" ht="15" x14ac:dyDescent="0.2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</row>
    <row r="135" spans="1:27" ht="15" x14ac:dyDescent="0.2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</row>
    <row r="136" spans="1:27" ht="15" x14ac:dyDescent="0.2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</row>
    <row r="137" spans="1:27" ht="15" x14ac:dyDescent="0.2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</row>
    <row r="138" spans="1:27" ht="15" x14ac:dyDescent="0.2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</row>
    <row r="139" spans="1:27" ht="15" x14ac:dyDescent="0.2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</row>
    <row r="140" spans="1:27" ht="15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</row>
    <row r="141" spans="1:27" ht="15" x14ac:dyDescent="0.2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</row>
    <row r="142" spans="1:27" ht="15" x14ac:dyDescent="0.2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</row>
    <row r="143" spans="1:27" ht="15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</row>
    <row r="144" spans="1:27" ht="15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</row>
    <row r="145" spans="1:27" ht="15" x14ac:dyDescent="0.2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</row>
    <row r="146" spans="1:27" ht="15" x14ac:dyDescent="0.2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</row>
    <row r="147" spans="1:27" ht="15" x14ac:dyDescent="0.2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</row>
    <row r="148" spans="1:27" ht="15" x14ac:dyDescent="0.2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</row>
    <row r="149" spans="1:27" ht="15" x14ac:dyDescent="0.2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</row>
    <row r="150" spans="1:27" ht="15" x14ac:dyDescent="0.2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</row>
    <row r="151" spans="1:27" ht="15" x14ac:dyDescent="0.2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</row>
    <row r="152" spans="1:27" ht="15" x14ac:dyDescent="0.2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</row>
    <row r="153" spans="1:27" ht="15" x14ac:dyDescent="0.2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</row>
    <row r="154" spans="1:27" ht="15" x14ac:dyDescent="0.2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</row>
    <row r="155" spans="1:27" ht="15" x14ac:dyDescent="0.2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</row>
    <row r="156" spans="1:27" ht="15" x14ac:dyDescent="0.2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</row>
    <row r="157" spans="1:27" ht="15" x14ac:dyDescent="0.2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</row>
    <row r="158" spans="1:27" ht="15" x14ac:dyDescent="0.2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</row>
    <row r="159" spans="1:27" ht="15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</row>
    <row r="160" spans="1:27" ht="15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</row>
    <row r="161" spans="1:27" ht="15" x14ac:dyDescent="0.2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</row>
    <row r="162" spans="1:27" ht="15" x14ac:dyDescent="0.2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</row>
    <row r="163" spans="1:27" ht="15" x14ac:dyDescent="0.2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</row>
    <row r="164" spans="1:27" ht="15" x14ac:dyDescent="0.2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</row>
    <row r="165" spans="1:27" ht="15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</row>
    <row r="166" spans="1:27" ht="15" x14ac:dyDescent="0.2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</row>
    <row r="167" spans="1:27" ht="15" x14ac:dyDescent="0.2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</row>
    <row r="168" spans="1:27" ht="15" x14ac:dyDescent="0.2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</row>
    <row r="169" spans="1:27" ht="15" x14ac:dyDescent="0.2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</row>
    <row r="170" spans="1:27" ht="15" x14ac:dyDescent="0.2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</row>
    <row r="171" spans="1:27" ht="15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</row>
    <row r="172" spans="1:27" ht="15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</row>
    <row r="173" spans="1:27" ht="15" x14ac:dyDescent="0.2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</row>
    <row r="174" spans="1:27" ht="15" x14ac:dyDescent="0.2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</row>
    <row r="175" spans="1:27" ht="15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</row>
    <row r="176" spans="1:27" ht="15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</row>
    <row r="177" spans="1:12" ht="15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</row>
    <row r="178" spans="1:12" ht="15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</row>
    <row r="179" spans="1:12" ht="15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</row>
    <row r="180" spans="1:12" ht="15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</row>
    <row r="181" spans="1:12" ht="15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</row>
    <row r="182" spans="1:12" ht="15" x14ac:dyDescent="0.2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</row>
    <row r="183" spans="1:12" ht="15" x14ac:dyDescent="0.2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</row>
    <row r="184" spans="1:12" ht="15" x14ac:dyDescent="0.2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</row>
    <row r="185" spans="1:12" ht="15" x14ac:dyDescent="0.2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</row>
    <row r="186" spans="1:12" ht="15" x14ac:dyDescent="0.2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</row>
    <row r="187" spans="1:12" ht="15" x14ac:dyDescent="0.2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</row>
    <row r="188" spans="1:12" ht="15" x14ac:dyDescent="0.2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</row>
    <row r="189" spans="1:12" ht="15" x14ac:dyDescent="0.2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</row>
    <row r="190" spans="1:12" ht="15" x14ac:dyDescent="0.2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</row>
    <row r="191" spans="1:12" ht="15" x14ac:dyDescent="0.2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</row>
    <row r="192" spans="1:12" ht="15" x14ac:dyDescent="0.2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</row>
    <row r="193" spans="1:12" ht="15" x14ac:dyDescent="0.2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</row>
    <row r="194" spans="1:12" ht="15" x14ac:dyDescent="0.2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</row>
    <row r="195" spans="1:12" ht="15" x14ac:dyDescent="0.2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</row>
    <row r="196" spans="1:12" ht="15" x14ac:dyDescent="0.2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</row>
    <row r="197" spans="1:12" ht="15" x14ac:dyDescent="0.2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</row>
    <row r="198" spans="1:12" ht="15" x14ac:dyDescent="0.2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</row>
    <row r="199" spans="1:12" ht="15" x14ac:dyDescent="0.2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</row>
    <row r="200" spans="1:12" ht="15" x14ac:dyDescent="0.2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</row>
    <row r="201" spans="1:12" ht="15" x14ac:dyDescent="0.2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</row>
    <row r="202" spans="1:12" ht="15" x14ac:dyDescent="0.25">
      <c r="A202" s="72"/>
      <c r="B202" s="72"/>
      <c r="C202" s="72"/>
      <c r="D202" s="72"/>
      <c r="E202" s="72"/>
    </row>
    <row r="203" spans="1:12" ht="15" x14ac:dyDescent="0.25">
      <c r="A203" s="72"/>
      <c r="B203" s="72"/>
      <c r="C203" s="72"/>
      <c r="D203" s="72"/>
      <c r="E203" s="72"/>
    </row>
    <row r="204" spans="1:12" ht="15" x14ac:dyDescent="0.25">
      <c r="A204" s="72"/>
      <c r="B204" s="72"/>
      <c r="C204" s="72"/>
      <c r="D204" s="72"/>
      <c r="E204" s="72"/>
    </row>
  </sheetData>
  <conditionalFormatting sqref="C52:D52">
    <cfRule type="cellIs" dxfId="1" priority="2" operator="notEqual">
      <formula>0</formula>
    </cfRule>
  </conditionalFormatting>
  <conditionalFormatting sqref="C49:F51">
    <cfRule type="cellIs" dxfId="0" priority="1" operator="notEqual">
      <formula>0</formula>
    </cfRule>
  </conditionalFormatting>
  <pageMargins left="0.2" right="0.2" top="0.75" bottom="0.75" header="0.3" footer="0.3"/>
  <pageSetup scale="33" orientation="portrait" horizontalDpi="4294967293" verticalDpi="90" r:id="rId1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E19"/>
  <sheetViews>
    <sheetView topLeftCell="B1" workbookViewId="0">
      <selection activeCell="C4" sqref="C4"/>
    </sheetView>
  </sheetViews>
  <sheetFormatPr defaultColWidth="9.140625" defaultRowHeight="12.75" x14ac:dyDescent="0.2"/>
  <cols>
    <col min="1" max="1" width="3.5703125" style="173" customWidth="1"/>
    <col min="2" max="2" width="19.42578125" style="173" bestFit="1" customWidth="1"/>
    <col min="3" max="3" width="14.140625" style="176" bestFit="1" customWidth="1"/>
    <col min="4" max="4" width="15.140625" style="176" bestFit="1" customWidth="1"/>
    <col min="5" max="16384" width="9.140625" style="173"/>
  </cols>
  <sheetData>
    <row r="2" spans="2:4" ht="25.5" x14ac:dyDescent="0.2">
      <c r="C2" s="174" t="s">
        <v>262</v>
      </c>
      <c r="D2" s="174" t="s">
        <v>263</v>
      </c>
    </row>
    <row r="3" spans="2:4" x14ac:dyDescent="0.2">
      <c r="C3" s="174"/>
      <c r="D3" s="174"/>
    </row>
    <row r="4" spans="2:4" x14ac:dyDescent="0.2">
      <c r="B4" s="173" t="s">
        <v>127</v>
      </c>
      <c r="C4" s="175">
        <f>'GL Balances'!C7</f>
        <v>20078542.27</v>
      </c>
      <c r="D4" s="175">
        <f>C4</f>
        <v>20078542.27</v>
      </c>
    </row>
    <row r="5" spans="2:4" x14ac:dyDescent="0.2">
      <c r="B5" s="173" t="s">
        <v>264</v>
      </c>
      <c r="C5" s="176">
        <f>'Plant Site Report Alt 4B'!L48</f>
        <v>22536076.5</v>
      </c>
      <c r="D5" s="176">
        <f>'Plant Site Report Alt 4B'!M48</f>
        <v>29409758.261812106</v>
      </c>
    </row>
    <row r="6" spans="2:4" x14ac:dyDescent="0.2">
      <c r="B6" s="173" t="s">
        <v>265</v>
      </c>
      <c r="C6" s="177">
        <f>'Units1&amp;2 Int Remedy Eval Alt 10'!E52</f>
        <v>104659125</v>
      </c>
      <c r="D6" s="177">
        <f>'Units1&amp;2 Int Remedy Eval Alt 10'!F52</f>
        <v>117192657.49347228</v>
      </c>
    </row>
    <row r="7" spans="2:4" x14ac:dyDescent="0.2">
      <c r="B7" s="173" t="s">
        <v>266</v>
      </c>
      <c r="C7" s="175">
        <f>SUM(C4:C6)</f>
        <v>147273743.76999998</v>
      </c>
      <c r="D7" s="175">
        <f>SUM(D4:D6)</f>
        <v>166680958.02528438</v>
      </c>
    </row>
    <row r="9" spans="2:4" x14ac:dyDescent="0.2">
      <c r="B9" s="173" t="s">
        <v>127</v>
      </c>
      <c r="C9" s="175">
        <f>Decommissioning!J6</f>
        <v>14800000</v>
      </c>
      <c r="D9" s="175">
        <f>Decommissioning!K6</f>
        <v>14800000</v>
      </c>
    </row>
    <row r="10" spans="2:4" x14ac:dyDescent="0.2">
      <c r="B10" s="173" t="s">
        <v>264</v>
      </c>
      <c r="C10" s="176">
        <f>'Plant Site Report Alt 4B'!S48</f>
        <v>11245436.75</v>
      </c>
      <c r="D10" s="176">
        <f>'Plant Site Report Alt 4B'!T48</f>
        <v>15498933.9926723</v>
      </c>
    </row>
    <row r="11" spans="2:4" x14ac:dyDescent="0.2">
      <c r="B11" s="173" t="s">
        <v>1</v>
      </c>
      <c r="C11" s="177">
        <f>'Units 3&amp;4 Remedy Eval Alt 4'!E62</f>
        <v>23594487.5</v>
      </c>
      <c r="D11" s="177">
        <f>'Units 3&amp;4 Remedy Eval Alt 4'!F62</f>
        <v>30762631.260939401</v>
      </c>
    </row>
    <row r="12" spans="2:4" x14ac:dyDescent="0.2">
      <c r="B12" s="173" t="s">
        <v>267</v>
      </c>
      <c r="C12" s="175">
        <f>SUM(C9:C11)</f>
        <v>49639924.25</v>
      </c>
      <c r="D12" s="175">
        <f>SUM(D9:D11)</f>
        <v>61061565.253611699</v>
      </c>
    </row>
    <row r="14" spans="2:4" x14ac:dyDescent="0.2">
      <c r="B14" s="173" t="s">
        <v>268</v>
      </c>
      <c r="C14" s="176">
        <f>'GL Balances'!C5</f>
        <v>-95934500</v>
      </c>
      <c r="D14" s="176">
        <f>C14</f>
        <v>-95934500</v>
      </c>
    </row>
    <row r="15" spans="2:4" x14ac:dyDescent="0.2">
      <c r="B15" s="173" t="s">
        <v>269</v>
      </c>
      <c r="C15" s="178">
        <f>'GL Balances'!C11</f>
        <v>60905967.390000001</v>
      </c>
      <c r="D15" s="178">
        <f>C15</f>
        <v>60905967.390000001</v>
      </c>
    </row>
    <row r="16" spans="2:4" x14ac:dyDescent="0.2">
      <c r="B16" s="173" t="s">
        <v>270</v>
      </c>
      <c r="C16" s="176">
        <f>C5+C6+C14+C15</f>
        <v>92166668.890000001</v>
      </c>
      <c r="D16" s="176">
        <f>D5+D6+D14+D15</f>
        <v>111573883.14528437</v>
      </c>
    </row>
    <row r="18" spans="2:5" x14ac:dyDescent="0.2">
      <c r="B18" s="179"/>
    </row>
    <row r="19" spans="2:5" x14ac:dyDescent="0.2">
      <c r="E19" s="173" t="s">
        <v>271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workbookViewId="0">
      <selection activeCell="D13" sqref="D13"/>
    </sheetView>
  </sheetViews>
  <sheetFormatPr defaultColWidth="9.140625" defaultRowHeight="12.75" x14ac:dyDescent="0.2"/>
  <cols>
    <col min="1" max="1" width="3.42578125" style="181" customWidth="1"/>
    <col min="2" max="2" width="32.42578125" style="181" bestFit="1" customWidth="1"/>
    <col min="3" max="4" width="19.5703125" style="181" customWidth="1"/>
    <col min="5" max="5" width="9.140625" style="181"/>
    <col min="6" max="6" width="11.42578125" style="181" bestFit="1" customWidth="1"/>
    <col min="7" max="16384" width="9.140625" style="181"/>
  </cols>
  <sheetData>
    <row r="1" spans="1:6" x14ac:dyDescent="0.2">
      <c r="A1" s="180"/>
      <c r="B1" s="180"/>
      <c r="C1" s="180"/>
      <c r="D1" s="180"/>
      <c r="E1" s="180"/>
    </row>
    <row r="2" spans="1:6" ht="15.75" x14ac:dyDescent="0.25">
      <c r="A2" s="182"/>
      <c r="B2" s="383" t="s">
        <v>272</v>
      </c>
      <c r="C2" s="383"/>
      <c r="D2" s="383"/>
      <c r="E2" s="182"/>
    </row>
    <row r="3" spans="1:6" ht="15.75" x14ac:dyDescent="0.25">
      <c r="A3" s="182"/>
      <c r="B3" s="183"/>
      <c r="C3" s="183"/>
      <c r="D3" s="183"/>
      <c r="E3" s="182"/>
    </row>
    <row r="4" spans="1:6" ht="15.75" x14ac:dyDescent="0.25">
      <c r="A4" s="182"/>
      <c r="B4" s="184"/>
      <c r="C4" s="185" t="s">
        <v>6</v>
      </c>
      <c r="D4" s="185" t="s">
        <v>1</v>
      </c>
      <c r="E4" s="182"/>
    </row>
    <row r="5" spans="1:6" ht="15.75" x14ac:dyDescent="0.25">
      <c r="A5" s="182"/>
      <c r="B5" s="184" t="s">
        <v>273</v>
      </c>
      <c r="C5" s="186">
        <f>'Plant Site Report Alt 4B'!L48+'Units1&amp;2 Int Remedy Eval Alt 10'!E52</f>
        <v>127195201.5</v>
      </c>
      <c r="D5" s="186">
        <f>'Plant Site Report Alt 4B'!S48+'Units 3&amp;4 Remedy Eval Alt 4'!E62</f>
        <v>34839924.25</v>
      </c>
      <c r="E5" s="182"/>
    </row>
    <row r="6" spans="1:6" ht="15.75" x14ac:dyDescent="0.25">
      <c r="A6" s="182"/>
      <c r="B6" s="184" t="s">
        <v>274</v>
      </c>
      <c r="C6" s="186">
        <v>0</v>
      </c>
      <c r="D6" s="186">
        <f>Decommissioning!J6</f>
        <v>14800000</v>
      </c>
      <c r="E6" s="182"/>
    </row>
    <row r="7" spans="1:6" ht="15.75" x14ac:dyDescent="0.25">
      <c r="A7" s="182"/>
      <c r="B7" s="187" t="s">
        <v>275</v>
      </c>
      <c r="C7" s="188">
        <f>C5+C6</f>
        <v>127195201.5</v>
      </c>
      <c r="D7" s="188">
        <f>D5+D6</f>
        <v>49639924.25</v>
      </c>
      <c r="E7" s="182"/>
    </row>
    <row r="8" spans="1:6" ht="15.75" x14ac:dyDescent="0.25">
      <c r="A8" s="182"/>
      <c r="B8" s="184" t="s">
        <v>276</v>
      </c>
      <c r="C8" s="186">
        <f>'Plant Site Report Alt 4B'!M48+'Units1&amp;2 Int Remedy Eval Alt 10'!F52</f>
        <v>146602415.75528437</v>
      </c>
      <c r="D8" s="186">
        <f>'Plant Site Report Alt 4B'!T48+'Units 3&amp;4 Remedy Eval Alt 4'!F62</f>
        <v>46261565.253611699</v>
      </c>
      <c r="E8" s="182"/>
      <c r="F8" s="189"/>
    </row>
    <row r="9" spans="1:6" ht="15.75" x14ac:dyDescent="0.25">
      <c r="A9" s="182"/>
      <c r="B9" s="184" t="s">
        <v>277</v>
      </c>
      <c r="C9" s="186">
        <v>0</v>
      </c>
      <c r="D9" s="186">
        <f>Decommissioning!K6</f>
        <v>14800000</v>
      </c>
      <c r="E9" s="182"/>
    </row>
    <row r="10" spans="1:6" ht="15.75" x14ac:dyDescent="0.25">
      <c r="A10" s="182"/>
      <c r="B10" s="187" t="s">
        <v>278</v>
      </c>
      <c r="C10" s="188">
        <f>C8+C9</f>
        <v>146602415.75528437</v>
      </c>
      <c r="D10" s="188">
        <f>D8+D9</f>
        <v>61061565.253611699</v>
      </c>
      <c r="E10" s="182"/>
    </row>
    <row r="11" spans="1:6" ht="15.75" x14ac:dyDescent="0.25">
      <c r="A11" s="182"/>
      <c r="B11" s="184"/>
      <c r="C11" s="186"/>
      <c r="D11" s="186"/>
      <c r="E11" s="182"/>
    </row>
    <row r="12" spans="1:6" ht="15.75" x14ac:dyDescent="0.25">
      <c r="A12" s="182"/>
      <c r="B12" s="184" t="s">
        <v>279</v>
      </c>
      <c r="C12" s="186">
        <f>'GL Balances'!C11</f>
        <v>60905967.390000001</v>
      </c>
      <c r="D12" s="186">
        <f>'GL Balances'!C12</f>
        <v>33789023.340000004</v>
      </c>
      <c r="E12" s="182"/>
    </row>
    <row r="13" spans="1:6" ht="15.75" x14ac:dyDescent="0.25">
      <c r="A13" s="182"/>
      <c r="B13" s="184" t="s">
        <v>280</v>
      </c>
      <c r="C13" s="188">
        <f>C10+C12</f>
        <v>207508383.14528435</v>
      </c>
      <c r="D13" s="188">
        <f>D10+D12</f>
        <v>94850588.593611702</v>
      </c>
      <c r="E13" s="182"/>
    </row>
    <row r="14" spans="1:6" ht="15.75" x14ac:dyDescent="0.25">
      <c r="A14" s="182"/>
      <c r="B14" s="183"/>
      <c r="C14" s="190"/>
      <c r="D14" s="190"/>
      <c r="E14" s="182"/>
    </row>
    <row r="15" spans="1:6" ht="15.75" x14ac:dyDescent="0.25">
      <c r="A15" s="182"/>
      <c r="B15" s="191" t="s">
        <v>281</v>
      </c>
      <c r="C15" s="183"/>
      <c r="D15" s="183"/>
      <c r="E15" s="182"/>
    </row>
    <row r="16" spans="1:6" x14ac:dyDescent="0.2">
      <c r="A16" s="182"/>
      <c r="B16" s="182"/>
      <c r="C16" s="182"/>
      <c r="D16" s="182"/>
      <c r="E16" s="182"/>
    </row>
    <row r="19" spans="3:3" x14ac:dyDescent="0.2">
      <c r="C19" s="189"/>
    </row>
    <row r="21" spans="3:3" x14ac:dyDescent="0.2">
      <c r="C21" s="189"/>
    </row>
  </sheetData>
  <mergeCells count="1">
    <mergeCell ref="B2:D2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15"/>
  <sheetViews>
    <sheetView workbookViewId="0">
      <selection activeCell="J6" sqref="J6"/>
    </sheetView>
  </sheetViews>
  <sheetFormatPr defaultColWidth="9.140625" defaultRowHeight="12.75" x14ac:dyDescent="0.2"/>
  <cols>
    <col min="1" max="1" width="39.5703125" style="11" bestFit="1" customWidth="1"/>
    <col min="2" max="2" width="13.5703125" style="11" bestFit="1" customWidth="1"/>
    <col min="3" max="3" width="2.85546875" style="11" customWidth="1"/>
    <col min="4" max="4" width="5" style="11" bestFit="1" customWidth="1"/>
    <col min="5" max="5" width="3.42578125" style="11" customWidth="1"/>
    <col min="6" max="6" width="10.5703125" style="11" bestFit="1" customWidth="1"/>
    <col min="7" max="7" width="2.5703125" style="11" customWidth="1"/>
    <col min="8" max="8" width="8.140625" style="11" bestFit="1" customWidth="1"/>
    <col min="9" max="9" width="2" style="11" bestFit="1" customWidth="1"/>
    <col min="10" max="10" width="14.5703125" style="11" bestFit="1" customWidth="1"/>
    <col min="11" max="11" width="17.42578125" style="11" bestFit="1" customWidth="1"/>
    <col min="12" max="16384" width="9.140625" style="11"/>
  </cols>
  <sheetData>
    <row r="2" spans="1:11" x14ac:dyDescent="0.2">
      <c r="B2" s="192" t="s">
        <v>282</v>
      </c>
      <c r="C2" s="192"/>
      <c r="D2" s="192"/>
      <c r="E2" s="192"/>
      <c r="F2" s="192"/>
      <c r="G2" s="192"/>
      <c r="H2" s="192"/>
      <c r="I2" s="192"/>
      <c r="J2" s="192"/>
    </row>
    <row r="3" spans="1:11" x14ac:dyDescent="0.2">
      <c r="B3" s="193" t="s">
        <v>283</v>
      </c>
      <c r="C3" s="129"/>
      <c r="D3" s="194" t="s">
        <v>284</v>
      </c>
      <c r="E3" s="195"/>
      <c r="F3" s="194" t="s">
        <v>285</v>
      </c>
      <c r="G3" s="195"/>
      <c r="H3" s="194" t="s">
        <v>286</v>
      </c>
      <c r="I3" s="195"/>
      <c r="J3" s="194" t="s">
        <v>166</v>
      </c>
      <c r="K3" s="194" t="s">
        <v>287</v>
      </c>
    </row>
    <row r="4" spans="1:11" x14ac:dyDescent="0.2">
      <c r="B4" s="196" t="s">
        <v>288</v>
      </c>
      <c r="C4" s="129"/>
      <c r="D4" s="196" t="s">
        <v>289</v>
      </c>
      <c r="E4" s="129"/>
      <c r="F4" s="196" t="s">
        <v>290</v>
      </c>
      <c r="G4" s="129"/>
      <c r="H4" s="196" t="s">
        <v>291</v>
      </c>
      <c r="I4" s="129"/>
      <c r="J4" s="196" t="s">
        <v>292</v>
      </c>
      <c r="K4" s="196"/>
    </row>
    <row r="5" spans="1:11" x14ac:dyDescent="0.2"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1" x14ac:dyDescent="0.2">
      <c r="A6" s="11" t="s">
        <v>293</v>
      </c>
      <c r="B6" s="11">
        <v>40</v>
      </c>
      <c r="D6" s="11">
        <v>1480</v>
      </c>
      <c r="F6" s="197">
        <v>0.25</v>
      </c>
      <c r="H6" s="11">
        <v>370</v>
      </c>
      <c r="J6" s="90">
        <f>B6*H6*1000</f>
        <v>14800000</v>
      </c>
      <c r="K6" s="90">
        <f>J6*((1+B15)^(B14-B13))</f>
        <v>14800000</v>
      </c>
    </row>
    <row r="7" spans="1:11" x14ac:dyDescent="0.2">
      <c r="A7" s="11" t="s">
        <v>294</v>
      </c>
      <c r="I7" s="198" t="s">
        <v>295</v>
      </c>
      <c r="J7" s="90">
        <v>20078542.27</v>
      </c>
      <c r="K7" s="90"/>
    </row>
    <row r="10" spans="1:11" x14ac:dyDescent="0.2">
      <c r="A10" s="11" t="s">
        <v>296</v>
      </c>
    </row>
    <row r="12" spans="1:11" x14ac:dyDescent="0.2">
      <c r="A12" s="199" t="s">
        <v>297</v>
      </c>
    </row>
    <row r="13" spans="1:11" x14ac:dyDescent="0.2">
      <c r="A13" s="11" t="s">
        <v>298</v>
      </c>
      <c r="B13" s="11">
        <v>2025</v>
      </c>
    </row>
    <row r="14" spans="1:11" x14ac:dyDescent="0.2">
      <c r="A14" s="11" t="s">
        <v>299</v>
      </c>
      <c r="B14" s="11">
        <v>2025</v>
      </c>
    </row>
    <row r="15" spans="1:11" x14ac:dyDescent="0.2">
      <c r="A15" s="11" t="s">
        <v>300</v>
      </c>
      <c r="B15" s="200">
        <v>2.5000000000000001E-2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zoomScaleNormal="100" workbookViewId="0">
      <pane xSplit="2" ySplit="6" topLeftCell="G37" activePane="bottomRight" state="frozen"/>
      <selection activeCell="G18" sqref="G18"/>
      <selection pane="topRight" activeCell="G18" sqref="G18"/>
      <selection pane="bottomLeft" activeCell="G18" sqref="G18"/>
      <selection pane="bottomRight" activeCell="L48" sqref="L48"/>
    </sheetView>
  </sheetViews>
  <sheetFormatPr defaultColWidth="9.140625" defaultRowHeight="15" outlineLevelRow="1" x14ac:dyDescent="0.25"/>
  <cols>
    <col min="1" max="1" width="4.5703125" style="224" bestFit="1" customWidth="1"/>
    <col min="2" max="2" width="9.140625" style="203"/>
    <col min="3" max="4" width="18.42578125" style="203" customWidth="1"/>
    <col min="5" max="5" width="20.5703125" style="203" customWidth="1"/>
    <col min="6" max="6" width="18.42578125" style="203" customWidth="1"/>
    <col min="7" max="7" width="2.5703125" style="203" customWidth="1"/>
    <col min="8" max="8" width="4.5703125" style="203" bestFit="1" customWidth="1"/>
    <col min="9" max="9" width="7.140625" style="203" bestFit="1" customWidth="1"/>
    <col min="10" max="11" width="18.5703125" style="203" customWidth="1"/>
    <col min="12" max="12" width="23.140625" style="203" customWidth="1"/>
    <col min="13" max="13" width="18.5703125" style="203" customWidth="1"/>
    <col min="14" max="14" width="3.5703125" style="203" customWidth="1"/>
    <col min="15" max="15" width="4.5703125" style="203" bestFit="1" customWidth="1"/>
    <col min="16" max="16" width="7.140625" style="203" bestFit="1" customWidth="1"/>
    <col min="17" max="20" width="20" style="203" customWidth="1"/>
    <col min="21" max="21" width="9.140625" style="15"/>
    <col min="22" max="16384" width="9.140625" style="203"/>
  </cols>
  <sheetData>
    <row r="1" spans="1:23" x14ac:dyDescent="0.25">
      <c r="A1" s="201" t="s">
        <v>301</v>
      </c>
      <c r="B1" s="95"/>
      <c r="C1" s="95"/>
      <c r="D1" s="95"/>
      <c r="E1" s="95"/>
      <c r="F1" s="202" t="s">
        <v>302</v>
      </c>
      <c r="G1" s="95"/>
      <c r="H1" s="201" t="s">
        <v>303</v>
      </c>
      <c r="I1" s="95"/>
      <c r="J1" s="95"/>
      <c r="K1" s="95"/>
      <c r="L1" s="95"/>
      <c r="M1" s="202" t="s">
        <v>302</v>
      </c>
      <c r="N1" s="95"/>
      <c r="O1" s="201" t="s">
        <v>304</v>
      </c>
      <c r="P1" s="95"/>
      <c r="Q1" s="95"/>
      <c r="R1" s="95"/>
      <c r="S1" s="95"/>
      <c r="T1" s="202" t="s">
        <v>302</v>
      </c>
      <c r="U1"/>
    </row>
    <row r="2" spans="1:23" x14ac:dyDescent="0.25">
      <c r="A2" s="204" t="s">
        <v>305</v>
      </c>
      <c r="B2" s="95"/>
      <c r="C2" s="95"/>
      <c r="D2" s="95"/>
      <c r="E2" s="95"/>
      <c r="F2" s="205" t="s">
        <v>364</v>
      </c>
      <c r="G2" s="95"/>
      <c r="H2" s="204" t="s">
        <v>305</v>
      </c>
      <c r="I2" s="95"/>
      <c r="J2" s="95"/>
      <c r="K2" s="95"/>
      <c r="L2" s="95"/>
      <c r="M2" s="205" t="s">
        <v>364</v>
      </c>
      <c r="N2" s="95"/>
      <c r="O2" s="204" t="s">
        <v>305</v>
      </c>
      <c r="P2" s="95"/>
      <c r="Q2" s="95"/>
      <c r="R2" s="95"/>
      <c r="S2" s="95"/>
      <c r="T2" s="205" t="s">
        <v>364</v>
      </c>
      <c r="U2"/>
    </row>
    <row r="3" spans="1:23" x14ac:dyDescent="0.25">
      <c r="A3" s="204" t="s">
        <v>306</v>
      </c>
      <c r="B3" s="95"/>
      <c r="C3" s="95"/>
      <c r="D3" s="95"/>
      <c r="E3" s="95"/>
      <c r="F3" s="202" t="s">
        <v>307</v>
      </c>
      <c r="G3" s="95"/>
      <c r="H3" s="204" t="s">
        <v>306</v>
      </c>
      <c r="I3" s="95"/>
      <c r="J3" s="95"/>
      <c r="K3" s="95"/>
      <c r="L3" s="95"/>
      <c r="M3" s="202" t="s">
        <v>307</v>
      </c>
      <c r="N3" s="95"/>
      <c r="O3" s="204" t="s">
        <v>306</v>
      </c>
      <c r="P3" s="95"/>
      <c r="Q3" s="95"/>
      <c r="R3" s="95"/>
      <c r="S3" s="95"/>
      <c r="T3" s="202" t="s">
        <v>307</v>
      </c>
      <c r="U3"/>
    </row>
    <row r="4" spans="1:23" ht="15.75" outlineLevel="1" x14ac:dyDescent="0.25">
      <c r="A4" s="206"/>
      <c r="B4" s="206"/>
      <c r="C4" s="206"/>
      <c r="D4" s="206"/>
      <c r="E4" s="206"/>
      <c r="F4" s="202" t="s">
        <v>308</v>
      </c>
      <c r="G4" s="95"/>
      <c r="H4" s="95"/>
      <c r="I4" s="95"/>
      <c r="J4" s="206"/>
      <c r="K4" s="206"/>
      <c r="L4" s="206"/>
      <c r="M4" s="202" t="s">
        <v>309</v>
      </c>
      <c r="N4" s="95"/>
      <c r="O4" s="95"/>
      <c r="P4" s="95"/>
      <c r="Q4" s="206"/>
      <c r="R4" s="206"/>
      <c r="S4" s="206"/>
      <c r="T4" s="202" t="s">
        <v>310</v>
      </c>
      <c r="U4"/>
    </row>
    <row r="5" spans="1:23" ht="15.75" x14ac:dyDescent="0.25">
      <c r="A5" s="206"/>
      <c r="B5" s="95"/>
      <c r="C5" s="206"/>
      <c r="D5" s="206"/>
      <c r="E5" s="206"/>
      <c r="F5" s="206"/>
      <c r="G5" s="95"/>
      <c r="H5" s="95"/>
      <c r="I5" s="95"/>
      <c r="J5" s="207"/>
      <c r="K5" s="95"/>
      <c r="L5" s="95"/>
      <c r="M5" s="95"/>
      <c r="N5" s="95"/>
      <c r="O5" s="95"/>
      <c r="P5" s="95"/>
      <c r="Q5" s="95"/>
      <c r="R5" s="95"/>
      <c r="S5" s="95"/>
      <c r="T5" s="95"/>
      <c r="U5"/>
    </row>
    <row r="6" spans="1:23" ht="67.349999999999994" customHeight="1" x14ac:dyDescent="0.25">
      <c r="A6" s="208" t="s">
        <v>126</v>
      </c>
      <c r="B6" s="208" t="s">
        <v>132</v>
      </c>
      <c r="C6" s="209" t="s">
        <v>311</v>
      </c>
      <c r="D6" s="209" t="s">
        <v>312</v>
      </c>
      <c r="E6" s="210" t="s">
        <v>417</v>
      </c>
      <c r="F6" s="209" t="s">
        <v>313</v>
      </c>
      <c r="G6" s="211"/>
      <c r="H6" s="208" t="s">
        <v>126</v>
      </c>
      <c r="I6" s="208" t="s">
        <v>132</v>
      </c>
      <c r="J6" s="209" t="s">
        <v>314</v>
      </c>
      <c r="K6" s="209" t="s">
        <v>315</v>
      </c>
      <c r="L6" s="210" t="s">
        <v>418</v>
      </c>
      <c r="M6" s="209" t="s">
        <v>316</v>
      </c>
      <c r="N6" s="95"/>
      <c r="O6" s="208" t="s">
        <v>126</v>
      </c>
      <c r="P6" s="208" t="s">
        <v>132</v>
      </c>
      <c r="Q6" s="209" t="s">
        <v>317</v>
      </c>
      <c r="R6" s="209" t="s">
        <v>318</v>
      </c>
      <c r="S6" s="210" t="s">
        <v>419</v>
      </c>
      <c r="T6" s="209" t="s">
        <v>319</v>
      </c>
      <c r="U6"/>
    </row>
    <row r="7" spans="1:23" x14ac:dyDescent="0.25">
      <c r="A7" s="212">
        <v>1</v>
      </c>
      <c r="B7" s="212">
        <v>2019</v>
      </c>
      <c r="C7" s="213"/>
      <c r="D7" s="214"/>
      <c r="E7" s="215">
        <f t="shared" ref="E7:E45" si="0">+D7+C7</f>
        <v>0</v>
      </c>
      <c r="F7" s="216">
        <v>0</v>
      </c>
      <c r="G7" s="217"/>
      <c r="H7" s="212">
        <v>1</v>
      </c>
      <c r="I7" s="212">
        <v>2019</v>
      </c>
      <c r="J7" s="213"/>
      <c r="K7" s="214"/>
      <c r="L7" s="215">
        <f t="shared" ref="L7:L45" si="1">+K7+J7</f>
        <v>0</v>
      </c>
      <c r="M7" s="216">
        <v>0</v>
      </c>
      <c r="N7" s="95"/>
      <c r="O7" s="212">
        <v>1</v>
      </c>
      <c r="P7" s="212">
        <v>2019</v>
      </c>
      <c r="Q7" s="213"/>
      <c r="R7" s="214"/>
      <c r="S7" s="215">
        <f t="shared" ref="S7:S45" si="2">+R7+Q7</f>
        <v>0</v>
      </c>
      <c r="T7" s="216">
        <v>0</v>
      </c>
      <c r="U7"/>
    </row>
    <row r="8" spans="1:23" x14ac:dyDescent="0.25">
      <c r="A8" s="212">
        <f t="shared" ref="A8:A45" si="3">A7+1</f>
        <v>2</v>
      </c>
      <c r="B8" s="212">
        <v>2020</v>
      </c>
      <c r="C8" s="213"/>
      <c r="D8" s="214"/>
      <c r="E8" s="215">
        <f t="shared" si="0"/>
        <v>0</v>
      </c>
      <c r="F8" s="216">
        <v>0</v>
      </c>
      <c r="G8" s="217"/>
      <c r="H8" s="212">
        <f t="shared" ref="H8:H40" si="4">H7+1</f>
        <v>2</v>
      </c>
      <c r="I8" s="212">
        <v>2020</v>
      </c>
      <c r="J8" s="213"/>
      <c r="K8" s="214"/>
      <c r="L8" s="215">
        <f t="shared" si="1"/>
        <v>0</v>
      </c>
      <c r="M8" s="216">
        <v>0</v>
      </c>
      <c r="N8" s="95"/>
      <c r="O8" s="212">
        <f t="shared" ref="O8:O40" si="5">O7+1</f>
        <v>2</v>
      </c>
      <c r="P8" s="212">
        <v>2020</v>
      </c>
      <c r="Q8" s="213"/>
      <c r="R8" s="214"/>
      <c r="S8" s="215">
        <f t="shared" si="2"/>
        <v>0</v>
      </c>
      <c r="T8" s="216">
        <v>0</v>
      </c>
      <c r="U8"/>
    </row>
    <row r="9" spans="1:23" x14ac:dyDescent="0.25">
      <c r="A9" s="212">
        <f t="shared" si="3"/>
        <v>3</v>
      </c>
      <c r="B9" s="212">
        <v>2021</v>
      </c>
      <c r="C9" s="213"/>
      <c r="D9" s="214"/>
      <c r="E9" s="215">
        <f t="shared" si="0"/>
        <v>0</v>
      </c>
      <c r="F9" s="216">
        <v>0</v>
      </c>
      <c r="G9" s="217"/>
      <c r="H9" s="212">
        <f t="shared" si="4"/>
        <v>3</v>
      </c>
      <c r="I9" s="212">
        <v>2021</v>
      </c>
      <c r="J9" s="213"/>
      <c r="K9" s="214"/>
      <c r="L9" s="215">
        <f t="shared" si="1"/>
        <v>0</v>
      </c>
      <c r="M9" s="216">
        <v>0</v>
      </c>
      <c r="N9" s="95"/>
      <c r="O9" s="212">
        <f t="shared" si="5"/>
        <v>3</v>
      </c>
      <c r="P9" s="212">
        <v>2021</v>
      </c>
      <c r="Q9" s="213"/>
      <c r="R9" s="214"/>
      <c r="S9" s="215">
        <f t="shared" si="2"/>
        <v>0</v>
      </c>
      <c r="T9" s="216">
        <v>0</v>
      </c>
      <c r="U9"/>
    </row>
    <row r="10" spans="1:23" x14ac:dyDescent="0.25">
      <c r="A10" s="212">
        <f t="shared" si="3"/>
        <v>4</v>
      </c>
      <c r="B10" s="212">
        <v>2022</v>
      </c>
      <c r="C10" s="213"/>
      <c r="D10" s="214"/>
      <c r="E10" s="215">
        <f t="shared" si="0"/>
        <v>0</v>
      </c>
      <c r="F10" s="216">
        <v>0</v>
      </c>
      <c r="G10" s="217"/>
      <c r="H10" s="212">
        <f t="shared" si="4"/>
        <v>4</v>
      </c>
      <c r="I10" s="212">
        <v>2022</v>
      </c>
      <c r="J10" s="213"/>
      <c r="K10" s="214"/>
      <c r="L10" s="215">
        <f t="shared" si="1"/>
        <v>0</v>
      </c>
      <c r="M10" s="216">
        <v>0</v>
      </c>
      <c r="N10" s="95"/>
      <c r="O10" s="212">
        <f t="shared" si="5"/>
        <v>4</v>
      </c>
      <c r="P10" s="212">
        <v>2022</v>
      </c>
      <c r="Q10" s="213"/>
      <c r="R10" s="214"/>
      <c r="S10" s="215">
        <f t="shared" si="2"/>
        <v>0</v>
      </c>
      <c r="T10" s="216">
        <v>0</v>
      </c>
      <c r="U10"/>
      <c r="V10" s="104"/>
      <c r="W10" s="104"/>
    </row>
    <row r="11" spans="1:23" x14ac:dyDescent="0.25">
      <c r="A11" s="212">
        <f t="shared" si="3"/>
        <v>5</v>
      </c>
      <c r="B11" s="212">
        <v>2023</v>
      </c>
      <c r="C11" s="213"/>
      <c r="D11" s="214"/>
      <c r="E11" s="215">
        <f t="shared" si="0"/>
        <v>0</v>
      </c>
      <c r="F11" s="216">
        <v>0</v>
      </c>
      <c r="G11" s="217"/>
      <c r="H11" s="212">
        <f t="shared" si="4"/>
        <v>5</v>
      </c>
      <c r="I11" s="212">
        <v>2023</v>
      </c>
      <c r="J11" s="213"/>
      <c r="K11" s="214"/>
      <c r="L11" s="215">
        <v>0</v>
      </c>
      <c r="M11" s="216">
        <v>0</v>
      </c>
      <c r="N11" s="95"/>
      <c r="O11" s="212">
        <f t="shared" si="5"/>
        <v>5</v>
      </c>
      <c r="P11" s="212">
        <v>2023</v>
      </c>
      <c r="Q11" s="213"/>
      <c r="R11" s="214"/>
      <c r="S11" s="215">
        <f t="shared" si="2"/>
        <v>0</v>
      </c>
      <c r="T11" s="216">
        <v>0</v>
      </c>
      <c r="U11"/>
      <c r="V11" s="104"/>
      <c r="W11" s="104"/>
    </row>
    <row r="12" spans="1:23" x14ac:dyDescent="0.25">
      <c r="A12" s="212">
        <f t="shared" si="3"/>
        <v>6</v>
      </c>
      <c r="B12" s="212">
        <v>2024</v>
      </c>
      <c r="C12" s="213"/>
      <c r="D12" s="214"/>
      <c r="E12" s="215">
        <v>0</v>
      </c>
      <c r="F12" s="216">
        <v>0</v>
      </c>
      <c r="G12" s="217"/>
      <c r="H12" s="212">
        <f t="shared" si="4"/>
        <v>6</v>
      </c>
      <c r="I12" s="212">
        <v>2024</v>
      </c>
      <c r="J12" s="213"/>
      <c r="K12" s="214"/>
      <c r="L12" s="215">
        <v>0</v>
      </c>
      <c r="M12" s="216">
        <v>0</v>
      </c>
      <c r="N12" s="95"/>
      <c r="O12" s="212">
        <f t="shared" si="5"/>
        <v>6</v>
      </c>
      <c r="P12" s="212">
        <v>2024</v>
      </c>
      <c r="Q12" s="213"/>
      <c r="R12" s="214"/>
      <c r="S12" s="215">
        <v>0</v>
      </c>
      <c r="T12" s="216">
        <v>0</v>
      </c>
      <c r="U12"/>
      <c r="V12" s="104"/>
      <c r="W12" s="104"/>
    </row>
    <row r="13" spans="1:23" x14ac:dyDescent="0.25">
      <c r="A13" s="212">
        <f t="shared" si="3"/>
        <v>7</v>
      </c>
      <c r="B13" s="212">
        <v>2025</v>
      </c>
      <c r="C13" s="213">
        <v>8108000</v>
      </c>
      <c r="D13" s="214">
        <v>3252500</v>
      </c>
      <c r="E13" s="215">
        <f t="shared" si="0"/>
        <v>11360500</v>
      </c>
      <c r="F13" s="216">
        <f>E13*1.025^(B13-$B$13)</f>
        <v>11360500</v>
      </c>
      <c r="G13" s="217"/>
      <c r="H13" s="212">
        <f t="shared" si="4"/>
        <v>7</v>
      </c>
      <c r="I13" s="212">
        <v>2025</v>
      </c>
      <c r="J13" s="213">
        <v>8108000</v>
      </c>
      <c r="K13" s="214">
        <v>1678263</v>
      </c>
      <c r="L13" s="215">
        <f t="shared" si="1"/>
        <v>9786263</v>
      </c>
      <c r="M13" s="216">
        <f>L13*1.025^(B13-$B$13)</f>
        <v>9786263</v>
      </c>
      <c r="N13" s="95"/>
      <c r="O13" s="212">
        <f t="shared" si="5"/>
        <v>7</v>
      </c>
      <c r="P13" s="212">
        <v>2025</v>
      </c>
      <c r="Q13" s="213"/>
      <c r="R13" s="214">
        <v>1574237</v>
      </c>
      <c r="S13" s="215">
        <f t="shared" si="2"/>
        <v>1574237</v>
      </c>
      <c r="T13" s="216">
        <f>S13*1.025^(B13-$B$13)</f>
        <v>1574237</v>
      </c>
      <c r="U13"/>
      <c r="V13" s="104"/>
      <c r="W13" s="104"/>
    </row>
    <row r="14" spans="1:23" x14ac:dyDescent="0.25">
      <c r="A14" s="212">
        <f t="shared" si="3"/>
        <v>8</v>
      </c>
      <c r="B14" s="212">
        <v>2026</v>
      </c>
      <c r="C14" s="213">
        <v>3998000</v>
      </c>
      <c r="D14" s="214">
        <v>2262500</v>
      </c>
      <c r="E14" s="215">
        <f t="shared" si="0"/>
        <v>6260500</v>
      </c>
      <c r="F14" s="216">
        <f t="shared" ref="F14:F45" si="6">E14*1.025^(B14-$B$13)</f>
        <v>6417012.4999999991</v>
      </c>
      <c r="G14" s="217"/>
      <c r="H14" s="212">
        <f t="shared" si="4"/>
        <v>8</v>
      </c>
      <c r="I14" s="212">
        <v>2026</v>
      </c>
      <c r="J14" s="213">
        <v>3998000</v>
      </c>
      <c r="K14" s="214">
        <v>1084263</v>
      </c>
      <c r="L14" s="215">
        <f t="shared" si="1"/>
        <v>5082263</v>
      </c>
      <c r="M14" s="216">
        <f t="shared" ref="M14:M45" si="7">L14*1.025^(B14-$B$13)</f>
        <v>5209319.5749999993</v>
      </c>
      <c r="N14" s="95"/>
      <c r="O14" s="212">
        <f t="shared" si="5"/>
        <v>8</v>
      </c>
      <c r="P14" s="212">
        <v>2026</v>
      </c>
      <c r="Q14" s="213"/>
      <c r="R14" s="214">
        <v>1178237</v>
      </c>
      <c r="S14" s="215">
        <f t="shared" si="2"/>
        <v>1178237</v>
      </c>
      <c r="T14" s="216">
        <f t="shared" ref="T14:T45" si="8">S14*1.025^(B14-$B$13)</f>
        <v>1207692.9249999998</v>
      </c>
      <c r="U14"/>
      <c r="V14" s="104"/>
      <c r="W14" s="104"/>
    </row>
    <row r="15" spans="1:23" x14ac:dyDescent="0.25">
      <c r="A15" s="212">
        <f t="shared" si="3"/>
        <v>9</v>
      </c>
      <c r="B15" s="212">
        <v>2027</v>
      </c>
      <c r="C15" s="213">
        <v>6470000</v>
      </c>
      <c r="D15" s="214">
        <v>2272500</v>
      </c>
      <c r="E15" s="215">
        <f t="shared" si="0"/>
        <v>8742500</v>
      </c>
      <c r="F15" s="216">
        <f t="shared" si="6"/>
        <v>9185089.0625</v>
      </c>
      <c r="G15" s="217"/>
      <c r="H15" s="212">
        <f t="shared" si="4"/>
        <v>9</v>
      </c>
      <c r="I15" s="212">
        <v>2027</v>
      </c>
      <c r="J15" s="213">
        <v>1294000</v>
      </c>
      <c r="K15" s="214">
        <v>1094263</v>
      </c>
      <c r="L15" s="215">
        <f t="shared" si="1"/>
        <v>2388263</v>
      </c>
      <c r="M15" s="216">
        <f t="shared" si="7"/>
        <v>2509168.8143749996</v>
      </c>
      <c r="N15" s="95"/>
      <c r="O15" s="212">
        <f t="shared" si="5"/>
        <v>9</v>
      </c>
      <c r="P15" s="212">
        <v>2027</v>
      </c>
      <c r="Q15" s="213">
        <v>5176000</v>
      </c>
      <c r="R15" s="214">
        <v>1178237</v>
      </c>
      <c r="S15" s="215">
        <f t="shared" si="2"/>
        <v>6354237</v>
      </c>
      <c r="T15" s="216">
        <f t="shared" si="8"/>
        <v>6675920.2481249999</v>
      </c>
      <c r="U15"/>
      <c r="V15" s="104"/>
      <c r="W15" s="104"/>
    </row>
    <row r="16" spans="1:23" x14ac:dyDescent="0.25">
      <c r="A16" s="212">
        <f t="shared" si="3"/>
        <v>10</v>
      </c>
      <c r="B16" s="212">
        <v>2028</v>
      </c>
      <c r="C16" s="213">
        <v>3227000</v>
      </c>
      <c r="D16" s="214">
        <v>2272500</v>
      </c>
      <c r="E16" s="215">
        <f t="shared" si="0"/>
        <v>5499500</v>
      </c>
      <c r="F16" s="216">
        <f t="shared" si="6"/>
        <v>5922359.9921874991</v>
      </c>
      <c r="G16" s="217"/>
      <c r="H16" s="212">
        <f t="shared" si="4"/>
        <v>10</v>
      </c>
      <c r="I16" s="212">
        <v>2028</v>
      </c>
      <c r="J16" s="213"/>
      <c r="K16" s="214">
        <v>1094263</v>
      </c>
      <c r="L16" s="215">
        <f t="shared" si="1"/>
        <v>1094263</v>
      </c>
      <c r="M16" s="216">
        <f t="shared" si="7"/>
        <v>1178401.5659843748</v>
      </c>
      <c r="N16" s="95"/>
      <c r="O16" s="212">
        <f t="shared" si="5"/>
        <v>10</v>
      </c>
      <c r="P16" s="212">
        <v>2028</v>
      </c>
      <c r="Q16" s="213">
        <v>3227000</v>
      </c>
      <c r="R16" s="214">
        <v>1178237</v>
      </c>
      <c r="S16" s="215">
        <f t="shared" si="2"/>
        <v>4405237</v>
      </c>
      <c r="T16" s="216">
        <f t="shared" si="8"/>
        <v>4743958.4262031242</v>
      </c>
      <c r="U16"/>
      <c r="V16" s="104"/>
      <c r="W16" s="104"/>
    </row>
    <row r="17" spans="1:23" x14ac:dyDescent="0.25">
      <c r="A17" s="212">
        <f t="shared" si="3"/>
        <v>11</v>
      </c>
      <c r="B17" s="212">
        <v>2029</v>
      </c>
      <c r="C17" s="213"/>
      <c r="D17" s="214">
        <v>2280150</v>
      </c>
      <c r="E17" s="215">
        <f t="shared" si="0"/>
        <v>2280150</v>
      </c>
      <c r="F17" s="216">
        <f t="shared" si="6"/>
        <v>2516858.9625585931</v>
      </c>
      <c r="G17" s="217"/>
      <c r="H17" s="212">
        <f t="shared" si="4"/>
        <v>11</v>
      </c>
      <c r="I17" s="212">
        <v>2029</v>
      </c>
      <c r="J17" s="213"/>
      <c r="K17" s="214">
        <v>1094263</v>
      </c>
      <c r="L17" s="215">
        <f t="shared" si="1"/>
        <v>1094263</v>
      </c>
      <c r="M17" s="216">
        <f t="shared" si="7"/>
        <v>1207861.605133984</v>
      </c>
      <c r="N17" s="95"/>
      <c r="O17" s="212">
        <f t="shared" si="5"/>
        <v>11</v>
      </c>
      <c r="P17" s="212">
        <v>2029</v>
      </c>
      <c r="Q17" s="213"/>
      <c r="R17" s="214">
        <v>1185887</v>
      </c>
      <c r="S17" s="215">
        <f t="shared" si="2"/>
        <v>1185887</v>
      </c>
      <c r="T17" s="216">
        <f t="shared" si="8"/>
        <v>1308997.3574246091</v>
      </c>
      <c r="U17"/>
      <c r="V17" s="104"/>
      <c r="W17" s="104"/>
    </row>
    <row r="18" spans="1:23" x14ac:dyDescent="0.25">
      <c r="A18" s="212">
        <f t="shared" si="3"/>
        <v>12</v>
      </c>
      <c r="B18" s="212">
        <v>2030</v>
      </c>
      <c r="C18" s="213"/>
      <c r="D18" s="214">
        <v>2280150</v>
      </c>
      <c r="E18" s="215">
        <f t="shared" si="0"/>
        <v>2280150</v>
      </c>
      <c r="F18" s="216">
        <f t="shared" si="6"/>
        <v>2579780.4366225577</v>
      </c>
      <c r="G18" s="217"/>
      <c r="H18" s="212">
        <f t="shared" si="4"/>
        <v>12</v>
      </c>
      <c r="I18" s="212">
        <v>2030</v>
      </c>
      <c r="J18" s="213"/>
      <c r="K18" s="214">
        <v>1094263</v>
      </c>
      <c r="L18" s="215">
        <f t="shared" si="1"/>
        <v>1094263</v>
      </c>
      <c r="M18" s="216">
        <f t="shared" si="7"/>
        <v>1238058.1452623336</v>
      </c>
      <c r="N18" s="95"/>
      <c r="O18" s="212">
        <f t="shared" si="5"/>
        <v>12</v>
      </c>
      <c r="P18" s="212">
        <v>2030</v>
      </c>
      <c r="Q18" s="213"/>
      <c r="R18" s="214">
        <v>1185887</v>
      </c>
      <c r="S18" s="215">
        <f t="shared" si="2"/>
        <v>1185887</v>
      </c>
      <c r="T18" s="216">
        <f t="shared" si="8"/>
        <v>1341722.2913602241</v>
      </c>
      <c r="U18"/>
      <c r="V18" s="104"/>
      <c r="W18" s="104"/>
    </row>
    <row r="19" spans="1:23" x14ac:dyDescent="0.25">
      <c r="A19" s="212">
        <f t="shared" si="3"/>
        <v>13</v>
      </c>
      <c r="B19" s="212">
        <v>2031</v>
      </c>
      <c r="C19" s="213"/>
      <c r="D19" s="214">
        <v>2280150</v>
      </c>
      <c r="E19" s="215">
        <f t="shared" si="0"/>
        <v>2280150</v>
      </c>
      <c r="F19" s="216">
        <f t="shared" si="6"/>
        <v>2644274.9475381216</v>
      </c>
      <c r="G19" s="217"/>
      <c r="H19" s="212">
        <f t="shared" si="4"/>
        <v>13</v>
      </c>
      <c r="I19" s="212">
        <v>2031</v>
      </c>
      <c r="J19" s="213"/>
      <c r="K19" s="214">
        <v>1094263</v>
      </c>
      <c r="L19" s="215">
        <f t="shared" si="1"/>
        <v>1094263</v>
      </c>
      <c r="M19" s="216">
        <f t="shared" si="7"/>
        <v>1269009.5988938918</v>
      </c>
      <c r="N19" s="95"/>
      <c r="O19" s="212">
        <f t="shared" si="5"/>
        <v>13</v>
      </c>
      <c r="P19" s="212">
        <v>2031</v>
      </c>
      <c r="Q19" s="213"/>
      <c r="R19" s="214">
        <v>1185887</v>
      </c>
      <c r="S19" s="215">
        <f t="shared" si="2"/>
        <v>1185887</v>
      </c>
      <c r="T19" s="216">
        <f t="shared" si="8"/>
        <v>1375265.3486442296</v>
      </c>
      <c r="U19"/>
      <c r="V19" s="104"/>
      <c r="W19" s="104"/>
    </row>
    <row r="20" spans="1:23" x14ac:dyDescent="0.25">
      <c r="A20" s="212">
        <f t="shared" si="3"/>
        <v>14</v>
      </c>
      <c r="B20" s="212">
        <v>2032</v>
      </c>
      <c r="C20" s="213"/>
      <c r="D20" s="214">
        <v>2280150</v>
      </c>
      <c r="E20" s="215">
        <f t="shared" si="0"/>
        <v>2280150</v>
      </c>
      <c r="F20" s="216">
        <f t="shared" si="6"/>
        <v>2710381.8212265749</v>
      </c>
      <c r="G20" s="217"/>
      <c r="H20" s="212">
        <f t="shared" si="4"/>
        <v>14</v>
      </c>
      <c r="I20" s="212">
        <v>2032</v>
      </c>
      <c r="J20" s="213"/>
      <c r="K20" s="214">
        <v>1094263</v>
      </c>
      <c r="L20" s="215">
        <f t="shared" si="1"/>
        <v>1094263</v>
      </c>
      <c r="M20" s="216">
        <f t="shared" si="7"/>
        <v>1300734.8388662392</v>
      </c>
      <c r="N20" s="95"/>
      <c r="O20" s="212">
        <f t="shared" si="5"/>
        <v>14</v>
      </c>
      <c r="P20" s="212">
        <v>2032</v>
      </c>
      <c r="Q20" s="213"/>
      <c r="R20" s="214">
        <v>1185887</v>
      </c>
      <c r="S20" s="215">
        <f t="shared" si="2"/>
        <v>1185887</v>
      </c>
      <c r="T20" s="216">
        <f t="shared" si="8"/>
        <v>1409646.9823603355</v>
      </c>
      <c r="U20"/>
      <c r="V20" s="104"/>
      <c r="W20" s="104"/>
    </row>
    <row r="21" spans="1:23" x14ac:dyDescent="0.25">
      <c r="A21" s="212">
        <f t="shared" si="3"/>
        <v>15</v>
      </c>
      <c r="B21" s="212">
        <v>2033</v>
      </c>
      <c r="C21" s="213"/>
      <c r="D21" s="214">
        <v>2280150</v>
      </c>
      <c r="E21" s="215">
        <f t="shared" si="0"/>
        <v>2280150</v>
      </c>
      <c r="F21" s="216">
        <f t="shared" si="6"/>
        <v>2778141.3667572387</v>
      </c>
      <c r="G21" s="217"/>
      <c r="H21" s="212">
        <f t="shared" si="4"/>
        <v>15</v>
      </c>
      <c r="I21" s="212">
        <v>2033</v>
      </c>
      <c r="J21" s="213"/>
      <c r="K21" s="214">
        <v>1094263</v>
      </c>
      <c r="L21" s="215">
        <f t="shared" si="1"/>
        <v>1094263</v>
      </c>
      <c r="M21" s="216">
        <f t="shared" si="7"/>
        <v>1333253.2098378951</v>
      </c>
      <c r="N21" s="95"/>
      <c r="O21" s="212">
        <f t="shared" si="5"/>
        <v>15</v>
      </c>
      <c r="P21" s="212">
        <v>2033</v>
      </c>
      <c r="Q21" s="213"/>
      <c r="R21" s="214">
        <v>1185887</v>
      </c>
      <c r="S21" s="215">
        <f t="shared" si="2"/>
        <v>1185887</v>
      </c>
      <c r="T21" s="216">
        <f t="shared" si="8"/>
        <v>1444888.1569193439</v>
      </c>
      <c r="U21"/>
      <c r="V21" s="104"/>
      <c r="W21" s="104"/>
    </row>
    <row r="22" spans="1:23" x14ac:dyDescent="0.25">
      <c r="A22" s="212">
        <f t="shared" si="3"/>
        <v>16</v>
      </c>
      <c r="B22" s="212">
        <v>2034</v>
      </c>
      <c r="C22" s="213"/>
      <c r="D22" s="214">
        <v>2280150</v>
      </c>
      <c r="E22" s="215">
        <f t="shared" si="0"/>
        <v>2280150</v>
      </c>
      <c r="F22" s="216">
        <f t="shared" si="6"/>
        <v>2847594.9009261695</v>
      </c>
      <c r="G22" s="217"/>
      <c r="H22" s="212">
        <f t="shared" si="4"/>
        <v>16</v>
      </c>
      <c r="I22" s="212">
        <v>2034</v>
      </c>
      <c r="J22" s="213"/>
      <c r="K22" s="214">
        <v>1094263</v>
      </c>
      <c r="L22" s="215">
        <f t="shared" si="1"/>
        <v>1094263</v>
      </c>
      <c r="M22" s="216">
        <f t="shared" si="7"/>
        <v>1366584.5400838421</v>
      </c>
      <c r="N22" s="95"/>
      <c r="O22" s="212">
        <f t="shared" si="5"/>
        <v>16</v>
      </c>
      <c r="P22" s="212">
        <v>2034</v>
      </c>
      <c r="Q22" s="213"/>
      <c r="R22" s="214">
        <v>1185887</v>
      </c>
      <c r="S22" s="215">
        <f t="shared" si="2"/>
        <v>1185887</v>
      </c>
      <c r="T22" s="216">
        <f t="shared" si="8"/>
        <v>1481010.3608423271</v>
      </c>
      <c r="U22"/>
      <c r="V22" s="104"/>
      <c r="W22" s="104"/>
    </row>
    <row r="23" spans="1:23" x14ac:dyDescent="0.25">
      <c r="A23" s="212">
        <f t="shared" si="3"/>
        <v>17</v>
      </c>
      <c r="B23" s="212">
        <v>2035</v>
      </c>
      <c r="C23" s="213"/>
      <c r="D23" s="214">
        <v>2280150</v>
      </c>
      <c r="E23" s="215">
        <f t="shared" si="0"/>
        <v>2280150</v>
      </c>
      <c r="F23" s="216">
        <f t="shared" si="6"/>
        <v>2918784.7734493236</v>
      </c>
      <c r="G23" s="217"/>
      <c r="H23" s="212">
        <f t="shared" si="4"/>
        <v>17</v>
      </c>
      <c r="I23" s="212">
        <v>2035</v>
      </c>
      <c r="J23" s="213"/>
      <c r="K23" s="214">
        <v>1094263</v>
      </c>
      <c r="L23" s="215">
        <f t="shared" si="1"/>
        <v>1094263</v>
      </c>
      <c r="M23" s="216">
        <f t="shared" si="7"/>
        <v>1400749.1535859383</v>
      </c>
      <c r="N23" s="95"/>
      <c r="O23" s="212">
        <f t="shared" si="5"/>
        <v>17</v>
      </c>
      <c r="P23" s="212">
        <v>2035</v>
      </c>
      <c r="Q23" s="213"/>
      <c r="R23" s="214">
        <v>1185887</v>
      </c>
      <c r="S23" s="215">
        <f t="shared" si="2"/>
        <v>1185887</v>
      </c>
      <c r="T23" s="216">
        <f t="shared" si="8"/>
        <v>1518035.6198633853</v>
      </c>
      <c r="U23"/>
      <c r="V23" s="104"/>
      <c r="W23" s="104"/>
    </row>
    <row r="24" spans="1:23" x14ac:dyDescent="0.25">
      <c r="A24" s="212">
        <f t="shared" si="3"/>
        <v>18</v>
      </c>
      <c r="B24" s="212">
        <v>2036</v>
      </c>
      <c r="C24" s="213"/>
      <c r="D24" s="214">
        <v>2280150</v>
      </c>
      <c r="E24" s="215">
        <f t="shared" si="0"/>
        <v>2280150</v>
      </c>
      <c r="F24" s="216">
        <f t="shared" si="6"/>
        <v>2991754.3927855566</v>
      </c>
      <c r="G24" s="217"/>
      <c r="H24" s="212">
        <f t="shared" si="4"/>
        <v>18</v>
      </c>
      <c r="I24" s="212">
        <v>2036</v>
      </c>
      <c r="J24" s="213"/>
      <c r="K24" s="214">
        <v>1094263</v>
      </c>
      <c r="L24" s="215">
        <f t="shared" si="1"/>
        <v>1094263</v>
      </c>
      <c r="M24" s="216">
        <f t="shared" si="7"/>
        <v>1435767.8824255867</v>
      </c>
      <c r="N24" s="95"/>
      <c r="O24" s="212">
        <f t="shared" si="5"/>
        <v>18</v>
      </c>
      <c r="P24" s="212">
        <v>2036</v>
      </c>
      <c r="Q24" s="213"/>
      <c r="R24" s="214">
        <v>1185887</v>
      </c>
      <c r="S24" s="215">
        <f t="shared" si="2"/>
        <v>1185887</v>
      </c>
      <c r="T24" s="216">
        <f t="shared" si="8"/>
        <v>1555986.5103599699</v>
      </c>
      <c r="U24"/>
      <c r="V24" s="104"/>
      <c r="W24" s="104"/>
    </row>
    <row r="25" spans="1:23" x14ac:dyDescent="0.25">
      <c r="A25" s="212">
        <f t="shared" si="3"/>
        <v>19</v>
      </c>
      <c r="B25" s="212">
        <v>2037</v>
      </c>
      <c r="C25" s="213"/>
      <c r="D25" s="214">
        <v>2280150</v>
      </c>
      <c r="E25" s="215">
        <f t="shared" si="0"/>
        <v>2280150</v>
      </c>
      <c r="F25" s="216">
        <f t="shared" si="6"/>
        <v>3066548.2526051952</v>
      </c>
      <c r="G25" s="217"/>
      <c r="H25" s="212">
        <f t="shared" si="4"/>
        <v>19</v>
      </c>
      <c r="I25" s="212">
        <v>2037</v>
      </c>
      <c r="J25" s="213"/>
      <c r="K25" s="214">
        <v>1094263</v>
      </c>
      <c r="L25" s="215">
        <f t="shared" si="1"/>
        <v>1094263</v>
      </c>
      <c r="M25" s="216">
        <f t="shared" si="7"/>
        <v>1471662.0794862262</v>
      </c>
      <c r="N25" s="95"/>
      <c r="O25" s="212">
        <f t="shared" si="5"/>
        <v>19</v>
      </c>
      <c r="P25" s="212">
        <v>2037</v>
      </c>
      <c r="Q25" s="213"/>
      <c r="R25" s="214">
        <v>1185887</v>
      </c>
      <c r="S25" s="215">
        <f t="shared" si="2"/>
        <v>1185887</v>
      </c>
      <c r="T25" s="216">
        <f t="shared" si="8"/>
        <v>1594886.173118969</v>
      </c>
      <c r="U25"/>
      <c r="V25" s="104"/>
      <c r="W25" s="104"/>
    </row>
    <row r="26" spans="1:23" x14ac:dyDescent="0.25">
      <c r="A26" s="212">
        <f t="shared" si="3"/>
        <v>20</v>
      </c>
      <c r="B26" s="212">
        <v>2038</v>
      </c>
      <c r="C26" s="213"/>
      <c r="D26" s="214">
        <v>2280150</v>
      </c>
      <c r="E26" s="215">
        <f t="shared" si="0"/>
        <v>2280150</v>
      </c>
      <c r="F26" s="216">
        <f t="shared" si="6"/>
        <v>3143211.9589203252</v>
      </c>
      <c r="G26" s="217"/>
      <c r="H26" s="212">
        <f t="shared" si="4"/>
        <v>20</v>
      </c>
      <c r="I26" s="212">
        <v>2038</v>
      </c>
      <c r="J26" s="213"/>
      <c r="K26" s="214">
        <v>1094263</v>
      </c>
      <c r="L26" s="215">
        <f t="shared" si="1"/>
        <v>1094263</v>
      </c>
      <c r="M26" s="216">
        <f t="shared" si="7"/>
        <v>1508453.6314733818</v>
      </c>
      <c r="N26" s="95"/>
      <c r="O26" s="212">
        <f t="shared" si="5"/>
        <v>20</v>
      </c>
      <c r="P26" s="212">
        <v>2038</v>
      </c>
      <c r="Q26" s="213"/>
      <c r="R26" s="214">
        <v>1185887</v>
      </c>
      <c r="S26" s="215">
        <f t="shared" si="2"/>
        <v>1185887</v>
      </c>
      <c r="T26" s="216">
        <f t="shared" si="8"/>
        <v>1634758.3274469431</v>
      </c>
      <c r="U26"/>
      <c r="V26" s="104"/>
      <c r="W26" s="104"/>
    </row>
    <row r="27" spans="1:23" x14ac:dyDescent="0.25">
      <c r="A27" s="212">
        <f t="shared" si="3"/>
        <v>21</v>
      </c>
      <c r="B27" s="212">
        <v>2039</v>
      </c>
      <c r="C27" s="213"/>
      <c r="D27" s="214">
        <v>2280150</v>
      </c>
      <c r="E27" s="215">
        <f t="shared" si="0"/>
        <v>2280150</v>
      </c>
      <c r="F27" s="216">
        <f t="shared" si="6"/>
        <v>3221792.2578933327</v>
      </c>
      <c r="G27" s="217"/>
      <c r="H27" s="212">
        <f t="shared" si="4"/>
        <v>21</v>
      </c>
      <c r="I27" s="212">
        <v>2039</v>
      </c>
      <c r="J27" s="213"/>
      <c r="K27" s="214">
        <v>1094263</v>
      </c>
      <c r="L27" s="215">
        <f t="shared" si="1"/>
        <v>1094263</v>
      </c>
      <c r="M27" s="216">
        <f t="shared" si="7"/>
        <v>1546164.9722602163</v>
      </c>
      <c r="N27" s="95"/>
      <c r="O27" s="212">
        <f t="shared" si="5"/>
        <v>21</v>
      </c>
      <c r="P27" s="212">
        <v>2039</v>
      </c>
      <c r="Q27" s="213"/>
      <c r="R27" s="214">
        <v>1185887</v>
      </c>
      <c r="S27" s="215">
        <f t="shared" si="2"/>
        <v>1185887</v>
      </c>
      <c r="T27" s="216">
        <f t="shared" si="8"/>
        <v>1675627.2856331165</v>
      </c>
      <c r="U27"/>
      <c r="V27" s="104"/>
      <c r="W27" s="104"/>
    </row>
    <row r="28" spans="1:23" x14ac:dyDescent="0.25">
      <c r="A28" s="212">
        <f t="shared" si="3"/>
        <v>22</v>
      </c>
      <c r="B28" s="212">
        <v>2040</v>
      </c>
      <c r="C28" s="213">
        <v>2270000</v>
      </c>
      <c r="D28" s="214">
        <v>2280150</v>
      </c>
      <c r="E28" s="215">
        <f t="shared" si="0"/>
        <v>4550150</v>
      </c>
      <c r="F28" s="216">
        <f t="shared" si="6"/>
        <v>6589973.9022913771</v>
      </c>
      <c r="G28" s="217"/>
      <c r="H28" s="212">
        <f t="shared" si="4"/>
        <v>22</v>
      </c>
      <c r="I28" s="212">
        <v>2040</v>
      </c>
      <c r="J28" s="213">
        <v>264438</v>
      </c>
      <c r="K28" s="214">
        <v>1094263</v>
      </c>
      <c r="L28" s="215">
        <f t="shared" si="1"/>
        <v>1358701</v>
      </c>
      <c r="M28" s="216">
        <f t="shared" si="7"/>
        <v>1967804.1671191491</v>
      </c>
      <c r="N28" s="95"/>
      <c r="O28" s="212">
        <f t="shared" si="5"/>
        <v>22</v>
      </c>
      <c r="P28" s="212">
        <v>2040</v>
      </c>
      <c r="Q28" s="213">
        <f>C28-J28</f>
        <v>2005562</v>
      </c>
      <c r="R28" s="214">
        <v>1185887</v>
      </c>
      <c r="S28" s="215">
        <f t="shared" si="2"/>
        <v>3191449</v>
      </c>
      <c r="T28" s="216">
        <f t="shared" si="8"/>
        <v>4622169.735172228</v>
      </c>
      <c r="U28"/>
      <c r="V28" s="104"/>
      <c r="W28" s="104"/>
    </row>
    <row r="29" spans="1:23" x14ac:dyDescent="0.25">
      <c r="A29" s="212">
        <f t="shared" si="3"/>
        <v>23</v>
      </c>
      <c r="B29" s="212">
        <v>2041</v>
      </c>
      <c r="C29" s="213"/>
      <c r="D29" s="214">
        <v>1915150</v>
      </c>
      <c r="E29" s="215">
        <f t="shared" si="0"/>
        <v>1915150</v>
      </c>
      <c r="F29" s="216">
        <f t="shared" si="6"/>
        <v>2843050.9394080774</v>
      </c>
      <c r="G29" s="217"/>
      <c r="H29" s="212">
        <f t="shared" si="4"/>
        <v>23</v>
      </c>
      <c r="I29" s="212">
        <v>2041</v>
      </c>
      <c r="J29" s="213"/>
      <c r="K29" s="214">
        <v>977974</v>
      </c>
      <c r="L29" s="215">
        <f t="shared" si="1"/>
        <v>977974</v>
      </c>
      <c r="M29" s="216">
        <f t="shared" si="7"/>
        <v>1451807.8998598936</v>
      </c>
      <c r="N29" s="95"/>
      <c r="O29" s="212">
        <f t="shared" si="5"/>
        <v>23</v>
      </c>
      <c r="P29" s="212">
        <v>2041</v>
      </c>
      <c r="Q29" s="213"/>
      <c r="R29" s="214">
        <v>937176</v>
      </c>
      <c r="S29" s="215">
        <f t="shared" si="2"/>
        <v>937176</v>
      </c>
      <c r="T29" s="216">
        <f t="shared" si="8"/>
        <v>1391243.039548184</v>
      </c>
      <c r="U29"/>
      <c r="V29" s="104"/>
      <c r="W29" s="104"/>
    </row>
    <row r="30" spans="1:23" x14ac:dyDescent="0.25">
      <c r="A30" s="212">
        <f t="shared" si="3"/>
        <v>24</v>
      </c>
      <c r="B30" s="212">
        <v>2042</v>
      </c>
      <c r="C30" s="213"/>
      <c r="D30" s="214">
        <v>1915150</v>
      </c>
      <c r="E30" s="215">
        <f t="shared" si="0"/>
        <v>1915150</v>
      </c>
      <c r="F30" s="216">
        <f t="shared" si="6"/>
        <v>2914127.2128932788</v>
      </c>
      <c r="G30" s="217"/>
      <c r="H30" s="212">
        <f t="shared" si="4"/>
        <v>24</v>
      </c>
      <c r="I30" s="212">
        <v>2042</v>
      </c>
      <c r="J30" s="213"/>
      <c r="K30" s="214">
        <v>977974</v>
      </c>
      <c r="L30" s="215">
        <f t="shared" si="1"/>
        <v>977974</v>
      </c>
      <c r="M30" s="216">
        <f t="shared" si="7"/>
        <v>1488103.0973563907</v>
      </c>
      <c r="N30" s="95"/>
      <c r="O30" s="212">
        <f t="shared" si="5"/>
        <v>24</v>
      </c>
      <c r="P30" s="212">
        <v>2042</v>
      </c>
      <c r="Q30" s="213"/>
      <c r="R30" s="214">
        <v>937176</v>
      </c>
      <c r="S30" s="215">
        <f t="shared" si="2"/>
        <v>937176</v>
      </c>
      <c r="T30" s="216">
        <f t="shared" si="8"/>
        <v>1426024.1155368884</v>
      </c>
      <c r="U30"/>
      <c r="V30" s="104"/>
      <c r="W30" s="104"/>
    </row>
    <row r="31" spans="1:23" x14ac:dyDescent="0.25">
      <c r="A31" s="212">
        <f t="shared" si="3"/>
        <v>25</v>
      </c>
      <c r="B31" s="212">
        <v>2043</v>
      </c>
      <c r="C31" s="213"/>
      <c r="D31" s="214">
        <v>1915150</v>
      </c>
      <c r="E31" s="215">
        <f t="shared" si="0"/>
        <v>1915150</v>
      </c>
      <c r="F31" s="216">
        <f t="shared" si="6"/>
        <v>2986980.3932156111</v>
      </c>
      <c r="G31" s="217"/>
      <c r="H31" s="212">
        <f t="shared" si="4"/>
        <v>25</v>
      </c>
      <c r="I31" s="212">
        <v>2043</v>
      </c>
      <c r="J31" s="213"/>
      <c r="K31" s="214">
        <v>977974</v>
      </c>
      <c r="L31" s="215">
        <f t="shared" si="1"/>
        <v>977974</v>
      </c>
      <c r="M31" s="216">
        <f t="shared" si="7"/>
        <v>1525305.6747903004</v>
      </c>
      <c r="N31" s="95"/>
      <c r="O31" s="212">
        <f t="shared" si="5"/>
        <v>25</v>
      </c>
      <c r="P31" s="212">
        <v>2043</v>
      </c>
      <c r="Q31" s="213"/>
      <c r="R31" s="214">
        <v>937176</v>
      </c>
      <c r="S31" s="215">
        <f t="shared" si="2"/>
        <v>937176</v>
      </c>
      <c r="T31" s="216">
        <f t="shared" si="8"/>
        <v>1461674.7184253107</v>
      </c>
      <c r="U31"/>
      <c r="V31" s="104"/>
      <c r="W31" s="104"/>
    </row>
    <row r="32" spans="1:23" x14ac:dyDescent="0.25">
      <c r="A32" s="212">
        <f t="shared" si="3"/>
        <v>26</v>
      </c>
      <c r="B32" s="212">
        <v>2044</v>
      </c>
      <c r="C32" s="213"/>
      <c r="D32" s="214">
        <v>1915150</v>
      </c>
      <c r="E32" s="215">
        <f t="shared" si="0"/>
        <v>1915150</v>
      </c>
      <c r="F32" s="216">
        <f t="shared" si="6"/>
        <v>3061654.9030460012</v>
      </c>
      <c r="G32" s="217"/>
      <c r="H32" s="212">
        <f t="shared" si="4"/>
        <v>26</v>
      </c>
      <c r="I32" s="212">
        <v>2044</v>
      </c>
      <c r="J32" s="213"/>
      <c r="K32" s="214">
        <v>977974</v>
      </c>
      <c r="L32" s="215">
        <f t="shared" si="1"/>
        <v>977974</v>
      </c>
      <c r="M32" s="216">
        <f t="shared" si="7"/>
        <v>1563438.316660058</v>
      </c>
      <c r="N32" s="95"/>
      <c r="O32" s="212">
        <f t="shared" si="5"/>
        <v>26</v>
      </c>
      <c r="P32" s="212">
        <v>2044</v>
      </c>
      <c r="Q32" s="213"/>
      <c r="R32" s="214">
        <v>937176</v>
      </c>
      <c r="S32" s="215">
        <f t="shared" si="2"/>
        <v>937176</v>
      </c>
      <c r="T32" s="216">
        <f t="shared" si="8"/>
        <v>1498216.5863859435</v>
      </c>
      <c r="U32"/>
      <c r="V32" s="104"/>
      <c r="W32" s="104"/>
    </row>
    <row r="33" spans="1:23" x14ac:dyDescent="0.25">
      <c r="A33" s="212">
        <f t="shared" si="3"/>
        <v>27</v>
      </c>
      <c r="B33" s="212">
        <v>2045</v>
      </c>
      <c r="C33" s="213"/>
      <c r="D33" s="214">
        <v>1915150</v>
      </c>
      <c r="E33" s="215">
        <f t="shared" si="0"/>
        <v>1915150</v>
      </c>
      <c r="F33" s="216">
        <f t="shared" si="6"/>
        <v>3138196.2756221509</v>
      </c>
      <c r="G33" s="217"/>
      <c r="H33" s="212">
        <f t="shared" si="4"/>
        <v>27</v>
      </c>
      <c r="I33" s="212">
        <v>2045</v>
      </c>
      <c r="J33" s="213"/>
      <c r="K33" s="214">
        <v>977974</v>
      </c>
      <c r="L33" s="215">
        <f t="shared" si="1"/>
        <v>977974</v>
      </c>
      <c r="M33" s="216">
        <f t="shared" si="7"/>
        <v>1602524.2745765592</v>
      </c>
      <c r="N33" s="95"/>
      <c r="O33" s="212">
        <f t="shared" si="5"/>
        <v>27</v>
      </c>
      <c r="P33" s="212">
        <v>2045</v>
      </c>
      <c r="Q33" s="213"/>
      <c r="R33" s="214">
        <v>937176</v>
      </c>
      <c r="S33" s="215">
        <f t="shared" si="2"/>
        <v>937176</v>
      </c>
      <c r="T33" s="216">
        <f t="shared" si="8"/>
        <v>1535672.0010455917</v>
      </c>
      <c r="U33"/>
      <c r="V33" s="104"/>
      <c r="W33" s="104"/>
    </row>
    <row r="34" spans="1:23" x14ac:dyDescent="0.25">
      <c r="A34" s="212">
        <f t="shared" si="3"/>
        <v>28</v>
      </c>
      <c r="B34" s="212">
        <v>2046</v>
      </c>
      <c r="C34" s="213"/>
      <c r="D34" s="214">
        <v>1915150</v>
      </c>
      <c r="E34" s="215">
        <f t="shared" si="0"/>
        <v>1915150</v>
      </c>
      <c r="F34" s="216">
        <f t="shared" si="6"/>
        <v>3216651.1825127043</v>
      </c>
      <c r="G34" s="217"/>
      <c r="H34" s="212">
        <f t="shared" si="4"/>
        <v>28</v>
      </c>
      <c r="I34" s="212">
        <v>2046</v>
      </c>
      <c r="J34" s="213"/>
      <c r="K34" s="214">
        <v>977974</v>
      </c>
      <c r="L34" s="215">
        <f t="shared" si="1"/>
        <v>977974</v>
      </c>
      <c r="M34" s="216">
        <f t="shared" si="7"/>
        <v>1642587.3814409731</v>
      </c>
      <c r="N34" s="95"/>
      <c r="O34" s="212">
        <f t="shared" si="5"/>
        <v>28</v>
      </c>
      <c r="P34" s="212">
        <v>2046</v>
      </c>
      <c r="Q34" s="213"/>
      <c r="R34" s="214">
        <v>937176</v>
      </c>
      <c r="S34" s="215">
        <f t="shared" si="2"/>
        <v>937176</v>
      </c>
      <c r="T34" s="216">
        <f t="shared" si="8"/>
        <v>1574063.8010717314</v>
      </c>
      <c r="U34"/>
      <c r="V34" s="104"/>
      <c r="W34" s="104"/>
    </row>
    <row r="35" spans="1:23" x14ac:dyDescent="0.25">
      <c r="A35" s="212">
        <f t="shared" si="3"/>
        <v>29</v>
      </c>
      <c r="B35" s="212">
        <v>2047</v>
      </c>
      <c r="C35" s="213"/>
      <c r="D35" s="214">
        <v>1915150</v>
      </c>
      <c r="E35" s="215">
        <f t="shared" si="0"/>
        <v>1915150</v>
      </c>
      <c r="F35" s="216">
        <f t="shared" si="6"/>
        <v>3297067.4620755222</v>
      </c>
      <c r="G35" s="217"/>
      <c r="H35" s="212">
        <f t="shared" si="4"/>
        <v>29</v>
      </c>
      <c r="I35" s="212">
        <v>2047</v>
      </c>
      <c r="J35" s="213"/>
      <c r="K35" s="214">
        <v>977974</v>
      </c>
      <c r="L35" s="215">
        <f t="shared" si="1"/>
        <v>977974</v>
      </c>
      <c r="M35" s="216">
        <f t="shared" si="7"/>
        <v>1683652.0659769974</v>
      </c>
      <c r="N35" s="95"/>
      <c r="O35" s="212">
        <f t="shared" si="5"/>
        <v>29</v>
      </c>
      <c r="P35" s="212">
        <v>2047</v>
      </c>
      <c r="Q35" s="213"/>
      <c r="R35" s="214">
        <v>937176</v>
      </c>
      <c r="S35" s="215">
        <f t="shared" si="2"/>
        <v>937176</v>
      </c>
      <c r="T35" s="216">
        <f t="shared" si="8"/>
        <v>1613415.3960985246</v>
      </c>
      <c r="U35"/>
      <c r="V35" s="104"/>
      <c r="W35" s="104"/>
    </row>
    <row r="36" spans="1:23" x14ac:dyDescent="0.25">
      <c r="A36" s="212">
        <f t="shared" si="3"/>
        <v>30</v>
      </c>
      <c r="B36" s="212">
        <v>2048</v>
      </c>
      <c r="C36" s="213"/>
      <c r="D36" s="214">
        <v>1915150</v>
      </c>
      <c r="E36" s="215">
        <f t="shared" si="0"/>
        <v>1915150</v>
      </c>
      <c r="F36" s="216">
        <f t="shared" si="6"/>
        <v>3379494.1486274102</v>
      </c>
      <c r="G36" s="217"/>
      <c r="H36" s="212">
        <f t="shared" si="4"/>
        <v>30</v>
      </c>
      <c r="I36" s="212">
        <v>2048</v>
      </c>
      <c r="J36" s="213"/>
      <c r="K36" s="214">
        <v>977974</v>
      </c>
      <c r="L36" s="215">
        <f t="shared" si="1"/>
        <v>977974</v>
      </c>
      <c r="M36" s="216">
        <f t="shared" si="7"/>
        <v>1725743.3676264223</v>
      </c>
      <c r="N36" s="95"/>
      <c r="O36" s="212">
        <f t="shared" si="5"/>
        <v>30</v>
      </c>
      <c r="P36" s="212">
        <v>2048</v>
      </c>
      <c r="Q36" s="213"/>
      <c r="R36" s="214">
        <v>937176</v>
      </c>
      <c r="S36" s="215">
        <f t="shared" si="2"/>
        <v>937176</v>
      </c>
      <c r="T36" s="216">
        <f t="shared" si="8"/>
        <v>1653750.7810009879</v>
      </c>
      <c r="U36"/>
      <c r="V36" s="104"/>
      <c r="W36" s="104"/>
    </row>
    <row r="37" spans="1:23" x14ac:dyDescent="0.25">
      <c r="A37" s="212">
        <f t="shared" si="3"/>
        <v>31</v>
      </c>
      <c r="B37" s="212">
        <v>2049</v>
      </c>
      <c r="C37" s="213"/>
      <c r="D37" s="214">
        <v>1322650</v>
      </c>
      <c r="E37" s="215">
        <f t="shared" si="0"/>
        <v>1322650</v>
      </c>
      <c r="F37" s="216">
        <f t="shared" si="6"/>
        <v>2392311.377215411</v>
      </c>
      <c r="G37" s="217"/>
      <c r="H37" s="212">
        <f t="shared" si="4"/>
        <v>31</v>
      </c>
      <c r="I37" s="212">
        <v>2049</v>
      </c>
      <c r="J37" s="213"/>
      <c r="K37" s="214">
        <v>619474</v>
      </c>
      <c r="L37" s="215">
        <f t="shared" si="1"/>
        <v>619474</v>
      </c>
      <c r="M37" s="216">
        <f t="shared" si="7"/>
        <v>1120458.6988917247</v>
      </c>
      <c r="N37" s="95"/>
      <c r="O37" s="212">
        <f t="shared" si="5"/>
        <v>31</v>
      </c>
      <c r="P37" s="212">
        <v>2049</v>
      </c>
      <c r="Q37" s="213"/>
      <c r="R37" s="214">
        <v>703176</v>
      </c>
      <c r="S37" s="215">
        <f t="shared" si="2"/>
        <v>703176</v>
      </c>
      <c r="T37" s="216">
        <f t="shared" si="8"/>
        <v>1271852.6783236866</v>
      </c>
      <c r="U37"/>
      <c r="V37" s="104"/>
      <c r="W37" s="104"/>
    </row>
    <row r="38" spans="1:23" x14ac:dyDescent="0.25">
      <c r="A38" s="212">
        <f t="shared" si="3"/>
        <v>32</v>
      </c>
      <c r="B38" s="212">
        <v>2050</v>
      </c>
      <c r="C38" s="213"/>
      <c r="D38" s="214">
        <v>825150</v>
      </c>
      <c r="E38" s="215">
        <f t="shared" si="0"/>
        <v>825150</v>
      </c>
      <c r="F38" s="216">
        <f t="shared" si="6"/>
        <v>1529781.9727305248</v>
      </c>
      <c r="G38" s="217"/>
      <c r="H38" s="212">
        <f t="shared" si="4"/>
        <v>32</v>
      </c>
      <c r="I38" s="212">
        <v>2050</v>
      </c>
      <c r="J38" s="213"/>
      <c r="K38" s="214">
        <v>463360</v>
      </c>
      <c r="L38" s="215">
        <f t="shared" si="1"/>
        <v>463360</v>
      </c>
      <c r="M38" s="216">
        <f t="shared" si="7"/>
        <v>859043.53739855299</v>
      </c>
      <c r="N38" s="95"/>
      <c r="O38" s="212">
        <f t="shared" si="5"/>
        <v>32</v>
      </c>
      <c r="P38" s="212">
        <v>2050</v>
      </c>
      <c r="Q38" s="213"/>
      <c r="R38" s="214">
        <v>361790</v>
      </c>
      <c r="S38" s="215">
        <f t="shared" si="2"/>
        <v>361790</v>
      </c>
      <c r="T38" s="216">
        <f t="shared" si="8"/>
        <v>670738.43533197185</v>
      </c>
      <c r="U38"/>
      <c r="V38" s="104"/>
      <c r="W38" s="104"/>
    </row>
    <row r="39" spans="1:23" x14ac:dyDescent="0.25">
      <c r="A39" s="212">
        <f t="shared" si="3"/>
        <v>33</v>
      </c>
      <c r="B39" s="212">
        <v>2051</v>
      </c>
      <c r="C39" s="213">
        <v>10180000</v>
      </c>
      <c r="D39" s="214">
        <v>125150</v>
      </c>
      <c r="E39" s="215">
        <f t="shared" si="0"/>
        <v>10305150</v>
      </c>
      <c r="F39" s="216">
        <f t="shared" si="6"/>
        <v>19582801.325445149</v>
      </c>
      <c r="G39" s="217"/>
      <c r="H39" s="212">
        <f t="shared" si="4"/>
        <v>33</v>
      </c>
      <c r="I39" s="212">
        <v>2051</v>
      </c>
      <c r="J39" s="213">
        <v>4108000</v>
      </c>
      <c r="K39" s="214">
        <v>43360</v>
      </c>
      <c r="L39" s="215">
        <f t="shared" si="1"/>
        <v>4151360</v>
      </c>
      <c r="M39" s="216">
        <f t="shared" si="7"/>
        <v>7888799.1063109208</v>
      </c>
      <c r="N39" s="95"/>
      <c r="O39" s="212">
        <f t="shared" si="5"/>
        <v>33</v>
      </c>
      <c r="P39" s="212">
        <v>2051</v>
      </c>
      <c r="Q39" s="213">
        <v>6072000</v>
      </c>
      <c r="R39" s="214">
        <v>81790</v>
      </c>
      <c r="S39" s="215">
        <f t="shared" si="2"/>
        <v>6153790</v>
      </c>
      <c r="T39" s="216">
        <f t="shared" si="8"/>
        <v>11694002.21913423</v>
      </c>
      <c r="U39"/>
      <c r="V39" s="104"/>
      <c r="W39" s="104"/>
    </row>
    <row r="40" spans="1:23" x14ac:dyDescent="0.25">
      <c r="A40" s="212">
        <f t="shared" si="3"/>
        <v>34</v>
      </c>
      <c r="B40" s="212">
        <v>2052</v>
      </c>
      <c r="C40" s="213"/>
      <c r="D40" s="214">
        <v>125150</v>
      </c>
      <c r="E40" s="215">
        <f t="shared" si="0"/>
        <v>125150</v>
      </c>
      <c r="F40" s="216">
        <f t="shared" si="6"/>
        <v>243767.17229020898</v>
      </c>
      <c r="G40" s="217"/>
      <c r="H40" s="212">
        <f t="shared" si="4"/>
        <v>34</v>
      </c>
      <c r="I40" s="212">
        <v>2052</v>
      </c>
      <c r="J40" s="213"/>
      <c r="K40" s="214">
        <v>43360</v>
      </c>
      <c r="L40" s="215">
        <f t="shared" si="1"/>
        <v>43360</v>
      </c>
      <c r="M40" s="216">
        <f t="shared" si="7"/>
        <v>84456.60879347552</v>
      </c>
      <c r="N40" s="95"/>
      <c r="O40" s="212">
        <f t="shared" si="5"/>
        <v>34</v>
      </c>
      <c r="P40" s="212">
        <v>2052</v>
      </c>
      <c r="Q40" s="213"/>
      <c r="R40" s="214">
        <v>81790</v>
      </c>
      <c r="S40" s="215">
        <f t="shared" si="2"/>
        <v>81790</v>
      </c>
      <c r="T40" s="216">
        <f t="shared" si="8"/>
        <v>159310.56349673346</v>
      </c>
      <c r="U40"/>
      <c r="V40" s="104"/>
      <c r="W40" s="104"/>
    </row>
    <row r="41" spans="1:23" x14ac:dyDescent="0.25">
      <c r="A41" s="212">
        <f t="shared" si="3"/>
        <v>35</v>
      </c>
      <c r="B41" s="212">
        <v>2053</v>
      </c>
      <c r="C41" s="213">
        <v>509200</v>
      </c>
      <c r="D41" s="214">
        <v>25150</v>
      </c>
      <c r="E41" s="215">
        <f t="shared" si="0"/>
        <v>534350</v>
      </c>
      <c r="F41" s="216">
        <f t="shared" si="6"/>
        <v>1066827.1132729123</v>
      </c>
      <c r="G41" s="217"/>
      <c r="H41" s="212">
        <f t="shared" ref="H41:I45" si="9">H36+1</f>
        <v>31</v>
      </c>
      <c r="I41" s="212">
        <f t="shared" si="9"/>
        <v>2049</v>
      </c>
      <c r="J41" s="213">
        <v>162231</v>
      </c>
      <c r="K41" s="214">
        <v>11500</v>
      </c>
      <c r="L41" s="215">
        <f t="shared" si="1"/>
        <v>173731</v>
      </c>
      <c r="M41" s="216">
        <f t="shared" si="7"/>
        <v>346853.07610370795</v>
      </c>
      <c r="N41" s="95"/>
      <c r="O41" s="212">
        <f>O36+1</f>
        <v>31</v>
      </c>
      <c r="P41" s="212">
        <v>2053</v>
      </c>
      <c r="Q41" s="213">
        <v>346969</v>
      </c>
      <c r="R41" s="214">
        <v>13650</v>
      </c>
      <c r="S41" s="215">
        <f t="shared" si="2"/>
        <v>360619</v>
      </c>
      <c r="T41" s="216">
        <f t="shared" si="8"/>
        <v>719974.03716920444</v>
      </c>
      <c r="U41"/>
      <c r="V41" s="104"/>
      <c r="W41" s="104"/>
    </row>
    <row r="42" spans="1:23" x14ac:dyDescent="0.25">
      <c r="A42" s="212">
        <f t="shared" si="3"/>
        <v>36</v>
      </c>
      <c r="B42" s="212">
        <v>2054</v>
      </c>
      <c r="C42" s="213"/>
      <c r="D42" s="214">
        <v>25150</v>
      </c>
      <c r="E42" s="215">
        <f t="shared" si="0"/>
        <v>25150</v>
      </c>
      <c r="F42" s="216">
        <f t="shared" si="6"/>
        <v>51467.145964787298</v>
      </c>
      <c r="G42" s="217"/>
      <c r="H42" s="212">
        <f t="shared" si="9"/>
        <v>32</v>
      </c>
      <c r="I42" s="212">
        <f t="shared" si="9"/>
        <v>2050</v>
      </c>
      <c r="J42" s="213"/>
      <c r="K42" s="214">
        <v>11500</v>
      </c>
      <c r="L42" s="215">
        <f t="shared" si="1"/>
        <v>11500</v>
      </c>
      <c r="M42" s="216">
        <f t="shared" si="7"/>
        <v>23533.685033600555</v>
      </c>
      <c r="N42" s="95"/>
      <c r="O42" s="212">
        <f>O37+1</f>
        <v>32</v>
      </c>
      <c r="P42" s="212">
        <v>2054</v>
      </c>
      <c r="Q42" s="213"/>
      <c r="R42" s="214">
        <v>13650</v>
      </c>
      <c r="S42" s="215">
        <f t="shared" si="2"/>
        <v>13650</v>
      </c>
      <c r="T42" s="216">
        <f t="shared" si="8"/>
        <v>27933.460931186746</v>
      </c>
      <c r="U42"/>
      <c r="V42" s="104"/>
      <c r="W42" s="104"/>
    </row>
    <row r="43" spans="1:23" x14ac:dyDescent="0.25">
      <c r="A43" s="212">
        <f t="shared" si="3"/>
        <v>37</v>
      </c>
      <c r="B43" s="212">
        <v>2055</v>
      </c>
      <c r="C43" s="213"/>
      <c r="D43" s="214">
        <v>25150</v>
      </c>
      <c r="E43" s="215">
        <f t="shared" si="0"/>
        <v>25150</v>
      </c>
      <c r="F43" s="216">
        <f t="shared" si="6"/>
        <v>52753.824613906967</v>
      </c>
      <c r="G43" s="217"/>
      <c r="H43" s="212">
        <f t="shared" si="9"/>
        <v>33</v>
      </c>
      <c r="I43" s="212">
        <f t="shared" si="9"/>
        <v>2051</v>
      </c>
      <c r="J43" s="213"/>
      <c r="K43" s="214">
        <v>11500</v>
      </c>
      <c r="L43" s="215">
        <f t="shared" si="1"/>
        <v>11500</v>
      </c>
      <c r="M43" s="216">
        <f t="shared" si="7"/>
        <v>24122.027159440564</v>
      </c>
      <c r="N43" s="95"/>
      <c r="O43" s="212">
        <f>O38+1</f>
        <v>33</v>
      </c>
      <c r="P43" s="212">
        <v>2055</v>
      </c>
      <c r="Q43" s="213"/>
      <c r="R43" s="214">
        <v>13650</v>
      </c>
      <c r="S43" s="215">
        <f t="shared" si="2"/>
        <v>13650</v>
      </c>
      <c r="T43" s="216">
        <f t="shared" si="8"/>
        <v>28631.797454466407</v>
      </c>
      <c r="U43"/>
      <c r="V43" s="104"/>
      <c r="W43" s="104"/>
    </row>
    <row r="44" spans="1:23" x14ac:dyDescent="0.25">
      <c r="A44" s="212">
        <f t="shared" si="3"/>
        <v>38</v>
      </c>
      <c r="B44" s="212">
        <v>2056</v>
      </c>
      <c r="C44" s="213"/>
      <c r="D44" s="214">
        <v>25150</v>
      </c>
      <c r="E44" s="215">
        <f t="shared" si="0"/>
        <v>25150</v>
      </c>
      <c r="F44" s="216">
        <f t="shared" si="6"/>
        <v>54072.670229254662</v>
      </c>
      <c r="G44" s="217"/>
      <c r="H44" s="212">
        <f t="shared" si="9"/>
        <v>34</v>
      </c>
      <c r="I44" s="212">
        <f t="shared" si="9"/>
        <v>2052</v>
      </c>
      <c r="J44" s="213"/>
      <c r="K44" s="214">
        <v>11500</v>
      </c>
      <c r="L44" s="215">
        <f t="shared" si="1"/>
        <v>11500</v>
      </c>
      <c r="M44" s="216">
        <f t="shared" si="7"/>
        <v>24725.077838426583</v>
      </c>
      <c r="N44" s="95"/>
      <c r="O44" s="212">
        <f>O39+1</f>
        <v>34</v>
      </c>
      <c r="P44" s="212">
        <v>2056</v>
      </c>
      <c r="Q44" s="213"/>
      <c r="R44" s="214">
        <v>13650</v>
      </c>
      <c r="S44" s="215">
        <f t="shared" si="2"/>
        <v>13650</v>
      </c>
      <c r="T44" s="216">
        <f t="shared" si="8"/>
        <v>29347.592390828075</v>
      </c>
      <c r="U44"/>
      <c r="V44" s="104"/>
      <c r="W44" s="104"/>
    </row>
    <row r="45" spans="1:23" x14ac:dyDescent="0.25">
      <c r="A45" s="212">
        <f t="shared" si="3"/>
        <v>39</v>
      </c>
      <c r="B45" s="212">
        <v>2057</v>
      </c>
      <c r="C45" s="213"/>
      <c r="D45" s="214">
        <v>50000</v>
      </c>
      <c r="E45" s="215">
        <f t="shared" si="0"/>
        <v>50000</v>
      </c>
      <c r="F45" s="216">
        <f t="shared" si="6"/>
        <v>110187.84688864018</v>
      </c>
      <c r="G45" s="217"/>
      <c r="H45" s="212">
        <f t="shared" si="9"/>
        <v>35</v>
      </c>
      <c r="I45" s="212">
        <f t="shared" si="9"/>
        <v>2053</v>
      </c>
      <c r="J45" s="213"/>
      <c r="K45" s="214">
        <v>15930</v>
      </c>
      <c r="L45" s="215">
        <f t="shared" si="1"/>
        <v>15930</v>
      </c>
      <c r="M45" s="216">
        <f t="shared" si="7"/>
        <v>35105.848018720761</v>
      </c>
      <c r="N45" s="95"/>
      <c r="O45" s="212">
        <f>O40+1</f>
        <v>35</v>
      </c>
      <c r="P45" s="212">
        <v>2057</v>
      </c>
      <c r="Q45" s="213"/>
      <c r="R45" s="214">
        <v>34070</v>
      </c>
      <c r="S45" s="215">
        <f t="shared" si="2"/>
        <v>34070</v>
      </c>
      <c r="T45" s="216">
        <f t="shared" si="8"/>
        <v>75081.998869919422</v>
      </c>
      <c r="U45"/>
      <c r="V45" s="104"/>
      <c r="W45" s="104"/>
    </row>
    <row r="46" spans="1:23" x14ac:dyDescent="0.25">
      <c r="A46" s="212"/>
      <c r="B46" s="208" t="s">
        <v>174</v>
      </c>
      <c r="C46" s="218">
        <f>SUM(C7:C45)</f>
        <v>34762200</v>
      </c>
      <c r="D46" s="219">
        <f>SUM(D7:D45)</f>
        <v>55291700</v>
      </c>
      <c r="E46" s="218">
        <f>SUM(E7:E45)</f>
        <v>90053900</v>
      </c>
      <c r="F46" s="220">
        <f>SUM(F7:F45)</f>
        <v>120815252.4943134</v>
      </c>
      <c r="G46" s="221"/>
      <c r="H46" s="212"/>
      <c r="I46" s="208" t="s">
        <v>174</v>
      </c>
      <c r="J46" s="218">
        <f>SUM(J7:J45)</f>
        <v>17934669</v>
      </c>
      <c r="K46" s="219">
        <f>SUM(K7:K45)</f>
        <v>27137484</v>
      </c>
      <c r="L46" s="218">
        <f>SUM(L7:L45)</f>
        <v>45072153</v>
      </c>
      <c r="M46" s="220">
        <f>SUM(M7:M45)</f>
        <v>58819516.523624212</v>
      </c>
      <c r="N46" s="95"/>
      <c r="O46" s="212"/>
      <c r="P46" s="208" t="s">
        <v>174</v>
      </c>
      <c r="Q46" s="218">
        <f>SUM(Q7:Q45)</f>
        <v>16827531</v>
      </c>
      <c r="R46" s="219">
        <f>SUM(R7:R45)</f>
        <v>28154216</v>
      </c>
      <c r="S46" s="218">
        <f>SUM(S7:S45)</f>
        <v>44981747</v>
      </c>
      <c r="T46" s="220">
        <f>SUM(T7:T45)</f>
        <v>61995735.9706892</v>
      </c>
      <c r="U46"/>
    </row>
    <row r="47" spans="1:23" x14ac:dyDescent="0.25">
      <c r="A47" s="98"/>
      <c r="B47" s="95"/>
      <c r="C47" s="176"/>
      <c r="D47" s="176"/>
      <c r="E47" s="222"/>
      <c r="F47" s="176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/>
    </row>
    <row r="48" spans="1:23" x14ac:dyDescent="0.25">
      <c r="A48" s="98"/>
      <c r="B48" s="95"/>
      <c r="C48" s="95" t="s">
        <v>320</v>
      </c>
      <c r="D48" s="223"/>
      <c r="E48" s="218">
        <f>+L48+S48</f>
        <v>33781513.25</v>
      </c>
      <c r="F48" s="218">
        <f>+M48+T48</f>
        <v>44908692.254484408</v>
      </c>
      <c r="G48" s="95"/>
      <c r="H48" s="95"/>
      <c r="I48" s="95"/>
      <c r="J48" s="95" t="s">
        <v>321</v>
      </c>
      <c r="K48" s="223"/>
      <c r="L48" s="218">
        <f>+L46*0.5</f>
        <v>22536076.5</v>
      </c>
      <c r="M48" s="218">
        <f>+M46*0.5</f>
        <v>29409758.261812106</v>
      </c>
      <c r="N48" s="95"/>
      <c r="O48" s="95"/>
      <c r="P48" s="95"/>
      <c r="Q48" s="95" t="s">
        <v>322</v>
      </c>
      <c r="R48" s="223"/>
      <c r="S48" s="218">
        <f>+S46*0.25</f>
        <v>11245436.75</v>
      </c>
      <c r="T48" s="218">
        <f>+T46*0.25</f>
        <v>15498933.9926723</v>
      </c>
      <c r="U48"/>
    </row>
    <row r="49" spans="1:21" x14ac:dyDescent="0.25">
      <c r="B49" s="95"/>
      <c r="M49" s="100"/>
      <c r="S49" s="225"/>
      <c r="U49"/>
    </row>
    <row r="50" spans="1:21" x14ac:dyDescent="0.25">
      <c r="A50" s="226"/>
      <c r="B50" s="95"/>
      <c r="H50" s="226"/>
      <c r="U50"/>
    </row>
    <row r="51" spans="1:21" x14ac:dyDescent="0.25">
      <c r="B51" s="95"/>
      <c r="U51"/>
    </row>
  </sheetData>
  <printOptions horizontalCentered="1"/>
  <pageMargins left="0.5" right="0.5" top="0.75" bottom="0.75" header="0.3" footer="0.3"/>
  <pageSetup orientation="portrait" r:id="rId1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3"/>
  <sheetViews>
    <sheetView workbookViewId="0">
      <pane ySplit="6" topLeftCell="A37" activePane="bottomLeft" state="frozen"/>
      <selection activeCell="G18" sqref="G18"/>
      <selection pane="bottomLeft" activeCell="E7" sqref="E7"/>
    </sheetView>
  </sheetViews>
  <sheetFormatPr defaultColWidth="9.140625" defaultRowHeight="12.75" x14ac:dyDescent="0.2"/>
  <cols>
    <col min="1" max="1" width="5.42578125" style="203" customWidth="1"/>
    <col min="2" max="4" width="14.42578125" style="203" customWidth="1"/>
    <col min="5" max="5" width="16.5703125" style="203" customWidth="1"/>
    <col min="6" max="6" width="17.5703125" style="203" customWidth="1"/>
    <col min="7" max="9" width="9.140625" style="203"/>
    <col min="10" max="10" width="13.5703125" style="203" bestFit="1" customWidth="1"/>
    <col min="11" max="16384" width="9.140625" style="203"/>
  </cols>
  <sheetData>
    <row r="1" spans="1:6" x14ac:dyDescent="0.2">
      <c r="A1" s="201" t="s">
        <v>323</v>
      </c>
      <c r="B1" s="95"/>
      <c r="C1" s="95"/>
      <c r="D1" s="95"/>
      <c r="E1" s="95"/>
      <c r="F1" s="202" t="s">
        <v>324</v>
      </c>
    </row>
    <row r="2" spans="1:6" ht="15.75" x14ac:dyDescent="0.25">
      <c r="A2" s="204" t="s">
        <v>325</v>
      </c>
      <c r="B2" s="206"/>
      <c r="C2" s="206"/>
      <c r="D2" s="206"/>
      <c r="E2" s="206"/>
      <c r="F2" s="205" t="s">
        <v>364</v>
      </c>
    </row>
    <row r="3" spans="1:6" ht="15.75" x14ac:dyDescent="0.25">
      <c r="A3" s="95"/>
      <c r="B3" s="206"/>
      <c r="C3" s="206"/>
      <c r="D3" s="206"/>
      <c r="E3" s="206"/>
      <c r="F3" s="202" t="s">
        <v>307</v>
      </c>
    </row>
    <row r="4" spans="1:6" s="224" customFormat="1" x14ac:dyDescent="0.2">
      <c r="A4" s="98"/>
      <c r="B4" s="98"/>
      <c r="C4" s="98"/>
      <c r="D4" s="98"/>
      <c r="E4" s="98"/>
      <c r="F4" s="202" t="s">
        <v>326</v>
      </c>
    </row>
    <row r="5" spans="1:6" s="224" customFormat="1" x14ac:dyDescent="0.2">
      <c r="A5" s="98"/>
      <c r="B5" s="98"/>
      <c r="C5" s="98"/>
      <c r="D5" s="98"/>
      <c r="E5" s="98"/>
      <c r="F5" s="98"/>
    </row>
    <row r="6" spans="1:6" ht="25.5" x14ac:dyDescent="0.2">
      <c r="A6" s="208" t="s">
        <v>126</v>
      </c>
      <c r="B6" s="208" t="s">
        <v>132</v>
      </c>
      <c r="C6" s="209" t="s">
        <v>327</v>
      </c>
      <c r="D6" s="209" t="s">
        <v>328</v>
      </c>
      <c r="E6" s="210" t="s">
        <v>417</v>
      </c>
      <c r="F6" s="209" t="s">
        <v>313</v>
      </c>
    </row>
    <row r="7" spans="1:6" x14ac:dyDescent="0.2">
      <c r="A7" s="212">
        <v>1</v>
      </c>
      <c r="B7" s="212">
        <v>2021</v>
      </c>
      <c r="C7" s="213"/>
      <c r="D7" s="214"/>
      <c r="E7" s="215">
        <v>0</v>
      </c>
      <c r="F7" s="216">
        <v>0</v>
      </c>
    </row>
    <row r="8" spans="1:6" x14ac:dyDescent="0.2">
      <c r="A8" s="212">
        <f t="shared" ref="A8:A47" si="0">A7+1</f>
        <v>2</v>
      </c>
      <c r="B8" s="212">
        <v>2022</v>
      </c>
      <c r="C8" s="213"/>
      <c r="D8" s="214"/>
      <c r="E8" s="215">
        <v>0</v>
      </c>
      <c r="F8" s="216">
        <v>0</v>
      </c>
    </row>
    <row r="9" spans="1:6" x14ac:dyDescent="0.2">
      <c r="A9" s="212">
        <f t="shared" si="0"/>
        <v>3</v>
      </c>
      <c r="B9" s="212">
        <v>2023</v>
      </c>
      <c r="C9" s="213"/>
      <c r="D9" s="214"/>
      <c r="E9" s="215">
        <v>0</v>
      </c>
      <c r="F9" s="216">
        <v>0</v>
      </c>
    </row>
    <row r="10" spans="1:6" x14ac:dyDescent="0.2">
      <c r="A10" s="212">
        <f t="shared" si="0"/>
        <v>4</v>
      </c>
      <c r="B10" s="212">
        <v>2024</v>
      </c>
      <c r="C10" s="213"/>
      <c r="D10" s="214"/>
      <c r="E10" s="215">
        <v>0</v>
      </c>
      <c r="F10" s="216">
        <v>0</v>
      </c>
    </row>
    <row r="11" spans="1:6" x14ac:dyDescent="0.2">
      <c r="A11" s="212">
        <f t="shared" si="0"/>
        <v>5</v>
      </c>
      <c r="B11" s="212">
        <v>2025</v>
      </c>
      <c r="C11" s="213">
        <v>7636000</v>
      </c>
      <c r="D11" s="214">
        <v>682800</v>
      </c>
      <c r="E11" s="215">
        <f t="shared" ref="E11:E49" si="1">+D11+C11</f>
        <v>8318800</v>
      </c>
      <c r="F11" s="216">
        <f>E11*1.025^(B11-$B$11)</f>
        <v>8318800</v>
      </c>
    </row>
    <row r="12" spans="1:6" x14ac:dyDescent="0.2">
      <c r="A12" s="212">
        <f t="shared" si="0"/>
        <v>6</v>
      </c>
      <c r="B12" s="212">
        <v>2026</v>
      </c>
      <c r="C12" s="213">
        <v>30166000</v>
      </c>
      <c r="D12" s="214">
        <v>682800</v>
      </c>
      <c r="E12" s="215">
        <f t="shared" si="1"/>
        <v>30848800</v>
      </c>
      <c r="F12" s="216">
        <f t="shared" ref="F12:F49" si="2">E12*1.025^(B12-$B$11)</f>
        <v>31620019.999999996</v>
      </c>
    </row>
    <row r="13" spans="1:6" x14ac:dyDescent="0.2">
      <c r="A13" s="212">
        <f t="shared" si="0"/>
        <v>7</v>
      </c>
      <c r="B13" s="212">
        <v>2027</v>
      </c>
      <c r="C13" s="213">
        <v>30166000</v>
      </c>
      <c r="D13" s="214">
        <v>500000</v>
      </c>
      <c r="E13" s="215">
        <f t="shared" si="1"/>
        <v>30666000</v>
      </c>
      <c r="F13" s="216">
        <f t="shared" si="2"/>
        <v>32218466.249999996</v>
      </c>
    </row>
    <row r="14" spans="1:6" x14ac:dyDescent="0.2">
      <c r="A14" s="212">
        <f t="shared" si="0"/>
        <v>8</v>
      </c>
      <c r="B14" s="212">
        <v>2028</v>
      </c>
      <c r="C14" s="213">
        <v>34461000</v>
      </c>
      <c r="D14" s="214">
        <v>500000</v>
      </c>
      <c r="E14" s="215">
        <f t="shared" si="1"/>
        <v>34961000</v>
      </c>
      <c r="F14" s="216">
        <f t="shared" si="2"/>
        <v>37649173.140624993</v>
      </c>
    </row>
    <row r="15" spans="1:6" x14ac:dyDescent="0.2">
      <c r="A15" s="212">
        <f t="shared" si="0"/>
        <v>9</v>
      </c>
      <c r="B15" s="212">
        <v>2029</v>
      </c>
      <c r="C15" s="213">
        <v>47437000</v>
      </c>
      <c r="D15" s="214">
        <v>500000</v>
      </c>
      <c r="E15" s="215">
        <f t="shared" si="1"/>
        <v>47937000</v>
      </c>
      <c r="F15" s="216">
        <f t="shared" si="2"/>
        <v>52913478.537890613</v>
      </c>
    </row>
    <row r="16" spans="1:6" x14ac:dyDescent="0.2">
      <c r="A16" s="212">
        <f t="shared" si="0"/>
        <v>10</v>
      </c>
      <c r="B16" s="212">
        <v>2030</v>
      </c>
      <c r="C16" s="213">
        <v>19364000</v>
      </c>
      <c r="D16" s="214">
        <v>500000</v>
      </c>
      <c r="E16" s="215">
        <f t="shared" si="1"/>
        <v>19864000</v>
      </c>
      <c r="F16" s="216">
        <f t="shared" si="2"/>
        <v>22474292.740859367</v>
      </c>
    </row>
    <row r="17" spans="1:6" x14ac:dyDescent="0.2">
      <c r="A17" s="212">
        <f t="shared" si="0"/>
        <v>11</v>
      </c>
      <c r="B17" s="212">
        <v>2031</v>
      </c>
      <c r="C17" s="213">
        <v>16313250</v>
      </c>
      <c r="D17" s="214">
        <v>500000</v>
      </c>
      <c r="E17" s="215">
        <f t="shared" si="1"/>
        <v>16813250</v>
      </c>
      <c r="F17" s="216">
        <f t="shared" si="2"/>
        <v>19498215.363767877</v>
      </c>
    </row>
    <row r="18" spans="1:6" x14ac:dyDescent="0.2">
      <c r="A18" s="212">
        <f t="shared" si="0"/>
        <v>12</v>
      </c>
      <c r="B18" s="212">
        <v>2032</v>
      </c>
      <c r="C18" s="213">
        <v>6232000</v>
      </c>
      <c r="D18" s="214">
        <v>500000</v>
      </c>
      <c r="E18" s="215">
        <f t="shared" si="1"/>
        <v>6732000</v>
      </c>
      <c r="F18" s="216">
        <f t="shared" si="2"/>
        <v>8002232.4936944069</v>
      </c>
    </row>
    <row r="19" spans="1:6" x14ac:dyDescent="0.2">
      <c r="A19" s="212">
        <f t="shared" si="0"/>
        <v>13</v>
      </c>
      <c r="B19" s="212">
        <v>2033</v>
      </c>
      <c r="C19" s="213"/>
      <c r="D19" s="214">
        <v>591000</v>
      </c>
      <c r="E19" s="215">
        <f t="shared" si="1"/>
        <v>591000</v>
      </c>
      <c r="F19" s="216">
        <f t="shared" si="2"/>
        <v>720076.11242836132</v>
      </c>
    </row>
    <row r="20" spans="1:6" x14ac:dyDescent="0.2">
      <c r="A20" s="212">
        <f t="shared" si="0"/>
        <v>14</v>
      </c>
      <c r="B20" s="212">
        <v>2034</v>
      </c>
      <c r="C20" s="213"/>
      <c r="D20" s="214">
        <v>591000</v>
      </c>
      <c r="E20" s="215">
        <f t="shared" si="1"/>
        <v>591000</v>
      </c>
      <c r="F20" s="216">
        <f t="shared" si="2"/>
        <v>738078.01523907029</v>
      </c>
    </row>
    <row r="21" spans="1:6" x14ac:dyDescent="0.2">
      <c r="A21" s="212">
        <f t="shared" si="0"/>
        <v>15</v>
      </c>
      <c r="B21" s="212">
        <v>2035</v>
      </c>
      <c r="C21" s="213"/>
      <c r="D21" s="214">
        <v>591000</v>
      </c>
      <c r="E21" s="215">
        <f t="shared" si="1"/>
        <v>591000</v>
      </c>
      <c r="F21" s="216">
        <f t="shared" si="2"/>
        <v>756529.96562004706</v>
      </c>
    </row>
    <row r="22" spans="1:6" x14ac:dyDescent="0.2">
      <c r="A22" s="212">
        <f t="shared" si="0"/>
        <v>16</v>
      </c>
      <c r="B22" s="212">
        <v>2036</v>
      </c>
      <c r="C22" s="213"/>
      <c r="D22" s="214">
        <v>591000</v>
      </c>
      <c r="E22" s="215">
        <f t="shared" si="1"/>
        <v>591000</v>
      </c>
      <c r="F22" s="216">
        <f t="shared" si="2"/>
        <v>775443.2147605482</v>
      </c>
    </row>
    <row r="23" spans="1:6" x14ac:dyDescent="0.2">
      <c r="A23" s="212">
        <f t="shared" si="0"/>
        <v>17</v>
      </c>
      <c r="B23" s="212">
        <v>2037</v>
      </c>
      <c r="C23" s="213"/>
      <c r="D23" s="214">
        <v>591000</v>
      </c>
      <c r="E23" s="215">
        <f t="shared" si="1"/>
        <v>591000</v>
      </c>
      <c r="F23" s="216">
        <f t="shared" si="2"/>
        <v>794829.2951295618</v>
      </c>
    </row>
    <row r="24" spans="1:6" x14ac:dyDescent="0.2">
      <c r="A24" s="212">
        <f t="shared" si="0"/>
        <v>18</v>
      </c>
      <c r="B24" s="212">
        <v>2038</v>
      </c>
      <c r="C24" s="213"/>
      <c r="D24" s="214">
        <v>591000</v>
      </c>
      <c r="E24" s="215">
        <f t="shared" si="1"/>
        <v>591000</v>
      </c>
      <c r="F24" s="216">
        <f t="shared" si="2"/>
        <v>814700.02750780084</v>
      </c>
    </row>
    <row r="25" spans="1:6" x14ac:dyDescent="0.2">
      <c r="A25" s="212">
        <f t="shared" si="0"/>
        <v>19</v>
      </c>
      <c r="B25" s="212">
        <v>2039</v>
      </c>
      <c r="C25" s="213"/>
      <c r="D25" s="214">
        <v>591000</v>
      </c>
      <c r="E25" s="215">
        <f t="shared" si="1"/>
        <v>591000</v>
      </c>
      <c r="F25" s="216">
        <f t="shared" si="2"/>
        <v>835067.52819549572</v>
      </c>
    </row>
    <row r="26" spans="1:6" x14ac:dyDescent="0.2">
      <c r="A26" s="212">
        <f t="shared" si="0"/>
        <v>20</v>
      </c>
      <c r="B26" s="212">
        <v>2040</v>
      </c>
      <c r="C26" s="213"/>
      <c r="D26" s="214">
        <v>591000</v>
      </c>
      <c r="E26" s="215">
        <f t="shared" si="1"/>
        <v>591000</v>
      </c>
      <c r="F26" s="216">
        <f t="shared" si="2"/>
        <v>855944.21640038327</v>
      </c>
    </row>
    <row r="27" spans="1:6" x14ac:dyDescent="0.2">
      <c r="A27" s="212">
        <f t="shared" si="0"/>
        <v>21</v>
      </c>
      <c r="B27" s="212">
        <v>2041</v>
      </c>
      <c r="C27" s="213"/>
      <c r="D27" s="214">
        <v>591000</v>
      </c>
      <c r="E27" s="215">
        <f t="shared" si="1"/>
        <v>591000</v>
      </c>
      <c r="F27" s="216">
        <f t="shared" si="2"/>
        <v>877342.82181039278</v>
      </c>
    </row>
    <row r="28" spans="1:6" x14ac:dyDescent="0.2">
      <c r="A28" s="212">
        <f t="shared" si="0"/>
        <v>22</v>
      </c>
      <c r="B28" s="212">
        <v>2042</v>
      </c>
      <c r="C28" s="213"/>
      <c r="D28" s="214">
        <v>591000</v>
      </c>
      <c r="E28" s="215">
        <f t="shared" si="1"/>
        <v>591000</v>
      </c>
      <c r="F28" s="216">
        <f t="shared" si="2"/>
        <v>899276.39235565253</v>
      </c>
    </row>
    <row r="29" spans="1:6" x14ac:dyDescent="0.2">
      <c r="A29" s="212">
        <f t="shared" si="0"/>
        <v>23</v>
      </c>
      <c r="B29" s="212">
        <v>2043</v>
      </c>
      <c r="C29" s="213"/>
      <c r="D29" s="214">
        <v>591000</v>
      </c>
      <c r="E29" s="215">
        <f t="shared" si="1"/>
        <v>591000</v>
      </c>
      <c r="F29" s="216">
        <f t="shared" si="2"/>
        <v>921758.30216454389</v>
      </c>
    </row>
    <row r="30" spans="1:6" x14ac:dyDescent="0.2">
      <c r="A30" s="212">
        <f t="shared" si="0"/>
        <v>24</v>
      </c>
      <c r="B30" s="212">
        <v>2044</v>
      </c>
      <c r="C30" s="213"/>
      <c r="D30" s="214">
        <v>591000</v>
      </c>
      <c r="E30" s="215">
        <f t="shared" si="1"/>
        <v>591000</v>
      </c>
      <c r="F30" s="216">
        <f t="shared" si="2"/>
        <v>944802.25971865747</v>
      </c>
    </row>
    <row r="31" spans="1:6" x14ac:dyDescent="0.2">
      <c r="A31" s="212">
        <f t="shared" si="0"/>
        <v>25</v>
      </c>
      <c r="B31" s="212">
        <v>2045</v>
      </c>
      <c r="C31" s="213"/>
      <c r="D31" s="214">
        <v>591000</v>
      </c>
      <c r="E31" s="215">
        <f t="shared" si="1"/>
        <v>591000</v>
      </c>
      <c r="F31" s="216">
        <f t="shared" si="2"/>
        <v>968422.31621162372</v>
      </c>
    </row>
    <row r="32" spans="1:6" x14ac:dyDescent="0.2">
      <c r="A32" s="212">
        <f t="shared" si="0"/>
        <v>26</v>
      </c>
      <c r="B32" s="212">
        <v>2046</v>
      </c>
      <c r="C32" s="213"/>
      <c r="D32" s="214">
        <v>591000</v>
      </c>
      <c r="E32" s="215">
        <f t="shared" si="1"/>
        <v>591000</v>
      </c>
      <c r="F32" s="216">
        <f t="shared" si="2"/>
        <v>992632.87411691423</v>
      </c>
    </row>
    <row r="33" spans="1:6" x14ac:dyDescent="0.2">
      <c r="A33" s="212">
        <f t="shared" si="0"/>
        <v>27</v>
      </c>
      <c r="B33" s="212">
        <v>2047</v>
      </c>
      <c r="C33" s="213"/>
      <c r="D33" s="214">
        <v>591000</v>
      </c>
      <c r="E33" s="215">
        <f t="shared" si="1"/>
        <v>591000</v>
      </c>
      <c r="F33" s="216">
        <f t="shared" si="2"/>
        <v>1017448.6959698371</v>
      </c>
    </row>
    <row r="34" spans="1:6" x14ac:dyDescent="0.2">
      <c r="A34" s="212">
        <f t="shared" si="0"/>
        <v>28</v>
      </c>
      <c r="B34" s="212">
        <v>2048</v>
      </c>
      <c r="C34" s="213"/>
      <c r="D34" s="214">
        <v>591000</v>
      </c>
      <c r="E34" s="215">
        <f t="shared" si="1"/>
        <v>591000</v>
      </c>
      <c r="F34" s="216">
        <f t="shared" si="2"/>
        <v>1042884.9133690831</v>
      </c>
    </row>
    <row r="35" spans="1:6" x14ac:dyDescent="0.2">
      <c r="A35" s="212">
        <f t="shared" si="0"/>
        <v>29</v>
      </c>
      <c r="B35" s="212">
        <v>2049</v>
      </c>
      <c r="C35" s="213"/>
      <c r="D35" s="214">
        <v>591000</v>
      </c>
      <c r="E35" s="215">
        <f t="shared" si="1"/>
        <v>591000</v>
      </c>
      <c r="F35" s="216">
        <f t="shared" si="2"/>
        <v>1068957.0362033101</v>
      </c>
    </row>
    <row r="36" spans="1:6" x14ac:dyDescent="0.2">
      <c r="A36" s="212">
        <f t="shared" si="0"/>
        <v>30</v>
      </c>
      <c r="B36" s="212">
        <v>2050</v>
      </c>
      <c r="C36" s="213"/>
      <c r="D36" s="214">
        <v>591000</v>
      </c>
      <c r="E36" s="215">
        <f t="shared" si="1"/>
        <v>591000</v>
      </c>
      <c r="F36" s="216">
        <f t="shared" si="2"/>
        <v>1095680.9621083927</v>
      </c>
    </row>
    <row r="37" spans="1:6" x14ac:dyDescent="0.2">
      <c r="A37" s="212">
        <f t="shared" si="0"/>
        <v>31</v>
      </c>
      <c r="B37" s="212">
        <v>2051</v>
      </c>
      <c r="C37" s="213"/>
      <c r="D37" s="214">
        <v>316000</v>
      </c>
      <c r="E37" s="215">
        <f t="shared" si="1"/>
        <v>316000</v>
      </c>
      <c r="F37" s="216">
        <f t="shared" si="2"/>
        <v>600492.49344654544</v>
      </c>
    </row>
    <row r="38" spans="1:6" x14ac:dyDescent="0.2">
      <c r="A38" s="212">
        <f t="shared" si="0"/>
        <v>32</v>
      </c>
      <c r="B38" s="212">
        <v>2052</v>
      </c>
      <c r="C38" s="213"/>
      <c r="D38" s="214">
        <v>316000</v>
      </c>
      <c r="E38" s="215">
        <f t="shared" si="1"/>
        <v>316000</v>
      </c>
      <c r="F38" s="216">
        <f t="shared" si="2"/>
        <v>615504.80578270904</v>
      </c>
    </row>
    <row r="39" spans="1:6" x14ac:dyDescent="0.2">
      <c r="A39" s="212">
        <f t="shared" si="0"/>
        <v>33</v>
      </c>
      <c r="B39" s="212">
        <v>2053</v>
      </c>
      <c r="C39" s="213"/>
      <c r="D39" s="214">
        <v>366000</v>
      </c>
      <c r="E39" s="215">
        <f t="shared" si="1"/>
        <v>366000</v>
      </c>
      <c r="F39" s="216">
        <f t="shared" si="2"/>
        <v>730717.17686513695</v>
      </c>
    </row>
    <row r="40" spans="1:6" x14ac:dyDescent="0.2">
      <c r="A40" s="212">
        <f t="shared" si="0"/>
        <v>34</v>
      </c>
      <c r="B40" s="212">
        <v>2054</v>
      </c>
      <c r="C40" s="213"/>
      <c r="D40" s="214">
        <v>136000</v>
      </c>
      <c r="E40" s="215">
        <f t="shared" si="1"/>
        <v>136000</v>
      </c>
      <c r="F40" s="216">
        <f t="shared" si="2"/>
        <v>278311.40561475436</v>
      </c>
    </row>
    <row r="41" spans="1:6" x14ac:dyDescent="0.2">
      <c r="A41" s="212">
        <f t="shared" si="0"/>
        <v>35</v>
      </c>
      <c r="B41" s="212">
        <v>2055</v>
      </c>
      <c r="C41" s="213"/>
      <c r="D41" s="214">
        <v>116000</v>
      </c>
      <c r="E41" s="215">
        <f t="shared" si="1"/>
        <v>116000</v>
      </c>
      <c r="F41" s="216">
        <f t="shared" si="2"/>
        <v>243317.83917348742</v>
      </c>
    </row>
    <row r="42" spans="1:6" x14ac:dyDescent="0.2">
      <c r="A42" s="212">
        <f t="shared" si="0"/>
        <v>36</v>
      </c>
      <c r="B42" s="212">
        <v>2056</v>
      </c>
      <c r="C42" s="213"/>
      <c r="D42" s="214">
        <v>116000</v>
      </c>
      <c r="E42" s="215">
        <f t="shared" si="1"/>
        <v>116000</v>
      </c>
      <c r="F42" s="216">
        <f t="shared" si="2"/>
        <v>249400.78515282465</v>
      </c>
    </row>
    <row r="43" spans="1:6" x14ac:dyDescent="0.2">
      <c r="A43" s="212">
        <f t="shared" si="0"/>
        <v>37</v>
      </c>
      <c r="B43" s="212">
        <v>2057</v>
      </c>
      <c r="C43" s="213"/>
      <c r="D43" s="214">
        <v>116000</v>
      </c>
      <c r="E43" s="215">
        <f t="shared" si="1"/>
        <v>116000</v>
      </c>
      <c r="F43" s="216">
        <f t="shared" si="2"/>
        <v>255635.80478164522</v>
      </c>
    </row>
    <row r="44" spans="1:6" x14ac:dyDescent="0.2">
      <c r="A44" s="212">
        <f t="shared" si="0"/>
        <v>38</v>
      </c>
      <c r="B44" s="212">
        <v>2058</v>
      </c>
      <c r="C44" s="213"/>
      <c r="D44" s="214">
        <v>116000</v>
      </c>
      <c r="E44" s="215">
        <f t="shared" si="1"/>
        <v>116000</v>
      </c>
      <c r="F44" s="216">
        <f t="shared" si="2"/>
        <v>262026.69990118634</v>
      </c>
    </row>
    <row r="45" spans="1:6" x14ac:dyDescent="0.2">
      <c r="A45" s="212">
        <f t="shared" si="0"/>
        <v>39</v>
      </c>
      <c r="B45" s="212">
        <v>2059</v>
      </c>
      <c r="C45" s="213"/>
      <c r="D45" s="214">
        <v>116000</v>
      </c>
      <c r="E45" s="215">
        <f t="shared" si="1"/>
        <v>116000</v>
      </c>
      <c r="F45" s="216">
        <f t="shared" si="2"/>
        <v>268577.36739871599</v>
      </c>
    </row>
    <row r="46" spans="1:6" x14ac:dyDescent="0.2">
      <c r="A46" s="212">
        <f t="shared" si="0"/>
        <v>40</v>
      </c>
      <c r="B46" s="212">
        <v>2060</v>
      </c>
      <c r="C46" s="213"/>
      <c r="D46" s="214">
        <v>116000</v>
      </c>
      <c r="E46" s="215">
        <f t="shared" si="1"/>
        <v>116000</v>
      </c>
      <c r="F46" s="216">
        <f t="shared" si="2"/>
        <v>275291.80158368387</v>
      </c>
    </row>
    <row r="47" spans="1:6" ht="13.35" customHeight="1" x14ac:dyDescent="0.2">
      <c r="A47" s="212">
        <f t="shared" si="0"/>
        <v>41</v>
      </c>
      <c r="B47" s="212">
        <v>2061</v>
      </c>
      <c r="C47" s="213"/>
      <c r="D47" s="214">
        <v>116000</v>
      </c>
      <c r="E47" s="215">
        <f t="shared" si="1"/>
        <v>116000</v>
      </c>
      <c r="F47" s="216">
        <f t="shared" si="2"/>
        <v>282174.09662327595</v>
      </c>
    </row>
    <row r="48" spans="1:6" x14ac:dyDescent="0.2">
      <c r="A48" s="212">
        <f>A46+1</f>
        <v>41</v>
      </c>
      <c r="B48" s="212">
        <v>2062</v>
      </c>
      <c r="C48" s="213"/>
      <c r="D48" s="214">
        <v>116000</v>
      </c>
      <c r="E48" s="215">
        <f t="shared" si="1"/>
        <v>116000</v>
      </c>
      <c r="F48" s="216">
        <f t="shared" si="2"/>
        <v>289228.44903885783</v>
      </c>
    </row>
    <row r="49" spans="1:10" x14ac:dyDescent="0.2">
      <c r="A49" s="212">
        <f>A47+1</f>
        <v>42</v>
      </c>
      <c r="B49" s="212">
        <v>2063</v>
      </c>
      <c r="C49" s="213">
        <v>477400</v>
      </c>
      <c r="D49" s="214">
        <v>0</v>
      </c>
      <c r="E49" s="215">
        <f t="shared" si="1"/>
        <v>477400</v>
      </c>
      <c r="F49" s="216">
        <f t="shared" si="2"/>
        <v>1220082.7854347369</v>
      </c>
    </row>
    <row r="50" spans="1:10" x14ac:dyDescent="0.2">
      <c r="A50" s="212"/>
      <c r="B50" s="208" t="s">
        <v>174</v>
      </c>
      <c r="C50" s="218">
        <f>SUM(C7:C49)</f>
        <v>192252650</v>
      </c>
      <c r="D50" s="219">
        <f>SUM(D7:D49)</f>
        <v>17065600</v>
      </c>
      <c r="E50" s="218">
        <f>SUM(E7:E49)</f>
        <v>209318250</v>
      </c>
      <c r="F50" s="220">
        <f>SUM(F7:F49)</f>
        <v>234385314.98694456</v>
      </c>
    </row>
    <row r="51" spans="1:10" x14ac:dyDescent="0.2">
      <c r="A51" s="98"/>
      <c r="B51" s="95"/>
      <c r="C51" s="95"/>
      <c r="D51" s="95"/>
      <c r="E51" s="95"/>
      <c r="F51" s="95"/>
    </row>
    <row r="52" spans="1:10" x14ac:dyDescent="0.2">
      <c r="A52" s="98"/>
      <c r="B52" s="95"/>
      <c r="C52" s="95" t="s">
        <v>320</v>
      </c>
      <c r="D52" s="223">
        <v>0.5</v>
      </c>
      <c r="E52" s="218">
        <f>+$D52*E50</f>
        <v>104659125</v>
      </c>
      <c r="F52" s="218">
        <f>+$D52*F50</f>
        <v>117192657.49347228</v>
      </c>
      <c r="J52" s="100"/>
    </row>
    <row r="53" spans="1:10" x14ac:dyDescent="0.2">
      <c r="A53" s="224"/>
      <c r="B53" s="95"/>
    </row>
  </sheetData>
  <printOptions horizontalCentered="1"/>
  <pageMargins left="0.5" right="0.5" top="0.75" bottom="0.5" header="0.3" footer="0.3"/>
  <pageSetup scale="110" fitToWidth="2" orientation="portrait" r:id="rId1"/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3"/>
  <sheetViews>
    <sheetView workbookViewId="0">
      <pane ySplit="6" topLeftCell="A49" activePane="bottomLeft" state="frozen"/>
      <selection activeCell="G18" sqref="G18"/>
      <selection pane="bottomLeft" activeCell="E7" sqref="E7"/>
    </sheetView>
  </sheetViews>
  <sheetFormatPr defaultColWidth="9.140625" defaultRowHeight="12.75" x14ac:dyDescent="0.2"/>
  <cols>
    <col min="1" max="1" width="9.140625" style="203"/>
    <col min="2" max="2" width="8.140625" style="203" bestFit="1" customWidth="1"/>
    <col min="3" max="3" width="17.140625" style="203" customWidth="1"/>
    <col min="4" max="4" width="18.140625" style="203" customWidth="1"/>
    <col min="5" max="5" width="18.5703125" style="203" customWidth="1"/>
    <col min="6" max="6" width="13.140625" style="203" bestFit="1" customWidth="1"/>
    <col min="7" max="16384" width="9.140625" style="203"/>
  </cols>
  <sheetData>
    <row r="1" spans="1:6" x14ac:dyDescent="0.2">
      <c r="A1" s="201" t="s">
        <v>329</v>
      </c>
      <c r="B1" s="95"/>
      <c r="C1" s="95"/>
      <c r="D1" s="95"/>
      <c r="E1" s="95"/>
      <c r="F1" s="202" t="s">
        <v>324</v>
      </c>
    </row>
    <row r="2" spans="1:6" ht="15.75" x14ac:dyDescent="0.25">
      <c r="A2" s="204" t="s">
        <v>330</v>
      </c>
      <c r="B2" s="206"/>
      <c r="C2" s="206"/>
      <c r="D2" s="206"/>
      <c r="E2" s="206"/>
      <c r="F2" s="205" t="s">
        <v>364</v>
      </c>
    </row>
    <row r="3" spans="1:6" ht="15.75" x14ac:dyDescent="0.25">
      <c r="A3" s="227" t="s">
        <v>331</v>
      </c>
      <c r="B3" s="206"/>
      <c r="C3" s="206"/>
      <c r="D3" s="206"/>
      <c r="E3" s="206"/>
      <c r="F3" s="202" t="s">
        <v>307</v>
      </c>
    </row>
    <row r="4" spans="1:6" ht="15.75" x14ac:dyDescent="0.25">
      <c r="A4" s="95"/>
      <c r="B4" s="206"/>
      <c r="C4" s="206"/>
      <c r="D4" s="206"/>
      <c r="E4" s="206"/>
      <c r="F4" s="202" t="s">
        <v>332</v>
      </c>
    </row>
    <row r="5" spans="1:6" x14ac:dyDescent="0.2">
      <c r="A5" s="98"/>
      <c r="B5" s="98"/>
      <c r="C5" s="98"/>
      <c r="D5" s="98"/>
      <c r="E5" s="98"/>
      <c r="F5" s="98"/>
    </row>
    <row r="6" spans="1:6" ht="67.349999999999994" customHeight="1" x14ac:dyDescent="0.2">
      <c r="A6" s="208" t="s">
        <v>126</v>
      </c>
      <c r="B6" s="208" t="s">
        <v>132</v>
      </c>
      <c r="C6" s="209" t="s">
        <v>327</v>
      </c>
      <c r="D6" s="209" t="s">
        <v>328</v>
      </c>
      <c r="E6" s="210" t="s">
        <v>417</v>
      </c>
      <c r="F6" s="209" t="s">
        <v>313</v>
      </c>
    </row>
    <row r="7" spans="1:6" x14ac:dyDescent="0.2">
      <c r="A7" s="228">
        <v>2</v>
      </c>
      <c r="B7" s="212">
        <v>2019</v>
      </c>
      <c r="C7" s="213"/>
      <c r="D7" s="214"/>
      <c r="E7" s="215">
        <f>+D7+C7</f>
        <v>0</v>
      </c>
      <c r="F7" s="216">
        <v>0</v>
      </c>
    </row>
    <row r="8" spans="1:6" x14ac:dyDescent="0.2">
      <c r="A8" s="212">
        <v>3</v>
      </c>
      <c r="B8" s="212">
        <v>2020</v>
      </c>
      <c r="C8" s="213"/>
      <c r="D8" s="214"/>
      <c r="E8" s="215">
        <f t="shared" ref="E8:E59" si="0">+D8+C8</f>
        <v>0</v>
      </c>
      <c r="F8" s="216">
        <v>0</v>
      </c>
    </row>
    <row r="9" spans="1:6" x14ac:dyDescent="0.2">
      <c r="A9" s="212">
        <f t="shared" ref="A9:A59" si="1">A8+1</f>
        <v>4</v>
      </c>
      <c r="B9" s="212">
        <v>2021</v>
      </c>
      <c r="C9" s="213"/>
      <c r="D9" s="214"/>
      <c r="E9" s="215">
        <f t="shared" si="0"/>
        <v>0</v>
      </c>
      <c r="F9" s="216">
        <v>0</v>
      </c>
    </row>
    <row r="10" spans="1:6" x14ac:dyDescent="0.2">
      <c r="A10" s="212">
        <f t="shared" si="1"/>
        <v>5</v>
      </c>
      <c r="B10" s="212">
        <v>2022</v>
      </c>
      <c r="C10" s="213"/>
      <c r="D10" s="214"/>
      <c r="E10" s="215">
        <f t="shared" si="0"/>
        <v>0</v>
      </c>
      <c r="F10" s="216">
        <v>0</v>
      </c>
    </row>
    <row r="11" spans="1:6" x14ac:dyDescent="0.2">
      <c r="A11" s="212">
        <f t="shared" si="1"/>
        <v>6</v>
      </c>
      <c r="B11" s="212">
        <v>2023</v>
      </c>
      <c r="C11" s="213"/>
      <c r="D11" s="214"/>
      <c r="E11" s="215">
        <f t="shared" si="0"/>
        <v>0</v>
      </c>
      <c r="F11" s="216">
        <v>0</v>
      </c>
    </row>
    <row r="12" spans="1:6" x14ac:dyDescent="0.2">
      <c r="A12" s="212">
        <f t="shared" si="1"/>
        <v>7</v>
      </c>
      <c r="B12" s="212">
        <v>2024</v>
      </c>
      <c r="C12" s="213"/>
      <c r="D12" s="214"/>
      <c r="E12" s="215">
        <v>0</v>
      </c>
      <c r="F12" s="216">
        <v>0</v>
      </c>
    </row>
    <row r="13" spans="1:6" x14ac:dyDescent="0.2">
      <c r="A13" s="212">
        <f t="shared" si="1"/>
        <v>8</v>
      </c>
      <c r="B13" s="212">
        <v>2025</v>
      </c>
      <c r="C13" s="213">
        <v>11644000</v>
      </c>
      <c r="D13" s="214">
        <v>1858150</v>
      </c>
      <c r="E13" s="215">
        <f t="shared" si="0"/>
        <v>13502150</v>
      </c>
      <c r="F13" s="216">
        <f>E13*1.025^(B13-$B$13)</f>
        <v>13502150</v>
      </c>
    </row>
    <row r="14" spans="1:6" x14ac:dyDescent="0.2">
      <c r="A14" s="212">
        <f t="shared" si="1"/>
        <v>9</v>
      </c>
      <c r="B14" s="212">
        <v>2026</v>
      </c>
      <c r="C14" s="213">
        <v>14454000</v>
      </c>
      <c r="D14" s="214">
        <v>1695600</v>
      </c>
      <c r="E14" s="215">
        <f t="shared" si="0"/>
        <v>16149600</v>
      </c>
      <c r="F14" s="216">
        <f t="shared" ref="F14:F59" si="2">E14*1.025^(B14-$B$13)</f>
        <v>16553339.999999998</v>
      </c>
    </row>
    <row r="15" spans="1:6" x14ac:dyDescent="0.2">
      <c r="A15" s="212">
        <f t="shared" si="1"/>
        <v>10</v>
      </c>
      <c r="B15" s="212">
        <v>2027</v>
      </c>
      <c r="C15" s="213"/>
      <c r="D15" s="214">
        <v>1695600</v>
      </c>
      <c r="E15" s="215">
        <f t="shared" si="0"/>
        <v>1695600</v>
      </c>
      <c r="F15" s="216">
        <f t="shared" si="2"/>
        <v>1781439.7499999998</v>
      </c>
    </row>
    <row r="16" spans="1:6" x14ac:dyDescent="0.2">
      <c r="A16" s="212">
        <f t="shared" si="1"/>
        <v>11</v>
      </c>
      <c r="B16" s="212">
        <v>2028</v>
      </c>
      <c r="C16" s="213">
        <v>9046000</v>
      </c>
      <c r="D16" s="214">
        <v>1695600</v>
      </c>
      <c r="E16" s="215">
        <f t="shared" si="0"/>
        <v>10741600</v>
      </c>
      <c r="F16" s="216">
        <f t="shared" si="2"/>
        <v>11567528.337499999</v>
      </c>
    </row>
    <row r="17" spans="1:6" x14ac:dyDescent="0.2">
      <c r="A17" s="212">
        <f t="shared" si="1"/>
        <v>12</v>
      </c>
      <c r="B17" s="212">
        <v>2029</v>
      </c>
      <c r="C17" s="213"/>
      <c r="D17" s="214">
        <v>1324150</v>
      </c>
      <c r="E17" s="215">
        <f t="shared" si="0"/>
        <v>1324150</v>
      </c>
      <c r="F17" s="216">
        <f t="shared" si="2"/>
        <v>1461613.8391210935</v>
      </c>
    </row>
    <row r="18" spans="1:6" x14ac:dyDescent="0.2">
      <c r="A18" s="212">
        <f t="shared" si="1"/>
        <v>13</v>
      </c>
      <c r="B18" s="212">
        <v>2030</v>
      </c>
      <c r="C18" s="213"/>
      <c r="D18" s="214">
        <v>1324150</v>
      </c>
      <c r="E18" s="215">
        <f t="shared" si="0"/>
        <v>1324150</v>
      </c>
      <c r="F18" s="216">
        <f t="shared" si="2"/>
        <v>1498154.1850991207</v>
      </c>
    </row>
    <row r="19" spans="1:6" x14ac:dyDescent="0.2">
      <c r="A19" s="212">
        <f t="shared" si="1"/>
        <v>14</v>
      </c>
      <c r="B19" s="212">
        <v>2031</v>
      </c>
      <c r="C19" s="213"/>
      <c r="D19" s="214">
        <v>1324150</v>
      </c>
      <c r="E19" s="215">
        <f t="shared" si="0"/>
        <v>1324150</v>
      </c>
      <c r="F19" s="216">
        <f t="shared" si="2"/>
        <v>1535608.0397265984</v>
      </c>
    </row>
    <row r="20" spans="1:6" x14ac:dyDescent="0.2">
      <c r="A20" s="212">
        <f t="shared" si="1"/>
        <v>15</v>
      </c>
      <c r="B20" s="212">
        <v>2032</v>
      </c>
      <c r="C20" s="213"/>
      <c r="D20" s="214">
        <v>1324150</v>
      </c>
      <c r="E20" s="215">
        <f t="shared" si="0"/>
        <v>1324150</v>
      </c>
      <c r="F20" s="216">
        <f t="shared" si="2"/>
        <v>1573998.2407197636</v>
      </c>
    </row>
    <row r="21" spans="1:6" x14ac:dyDescent="0.2">
      <c r="A21" s="212">
        <f t="shared" si="1"/>
        <v>16</v>
      </c>
      <c r="B21" s="212">
        <v>2033</v>
      </c>
      <c r="C21" s="213"/>
      <c r="D21" s="214">
        <v>1324150</v>
      </c>
      <c r="E21" s="215">
        <f t="shared" si="0"/>
        <v>1324150</v>
      </c>
      <c r="F21" s="216">
        <f t="shared" si="2"/>
        <v>1613348.1967377574</v>
      </c>
    </row>
    <row r="22" spans="1:6" x14ac:dyDescent="0.2">
      <c r="A22" s="212">
        <f t="shared" si="1"/>
        <v>17</v>
      </c>
      <c r="B22" s="212">
        <v>2034</v>
      </c>
      <c r="C22" s="213"/>
      <c r="D22" s="214">
        <v>1324150</v>
      </c>
      <c r="E22" s="215">
        <f t="shared" si="0"/>
        <v>1324150</v>
      </c>
      <c r="F22" s="216">
        <f t="shared" si="2"/>
        <v>1653681.9016562011</v>
      </c>
    </row>
    <row r="23" spans="1:6" x14ac:dyDescent="0.2">
      <c r="A23" s="212">
        <f t="shared" si="1"/>
        <v>18</v>
      </c>
      <c r="B23" s="212">
        <v>2035</v>
      </c>
      <c r="C23" s="213"/>
      <c r="D23" s="214">
        <v>1324150</v>
      </c>
      <c r="E23" s="215">
        <f t="shared" si="0"/>
        <v>1324150</v>
      </c>
      <c r="F23" s="216">
        <f t="shared" si="2"/>
        <v>1695023.9491976062</v>
      </c>
    </row>
    <row r="24" spans="1:6" x14ac:dyDescent="0.2">
      <c r="A24" s="212">
        <f t="shared" si="1"/>
        <v>19</v>
      </c>
      <c r="B24" s="212">
        <v>2036</v>
      </c>
      <c r="C24" s="213"/>
      <c r="D24" s="214">
        <v>1324150</v>
      </c>
      <c r="E24" s="215">
        <f t="shared" si="0"/>
        <v>1324150</v>
      </c>
      <c r="F24" s="216">
        <f t="shared" si="2"/>
        <v>1737399.5479275463</v>
      </c>
    </row>
    <row r="25" spans="1:6" x14ac:dyDescent="0.2">
      <c r="A25" s="212">
        <f t="shared" si="1"/>
        <v>20</v>
      </c>
      <c r="B25" s="212">
        <v>2037</v>
      </c>
      <c r="C25" s="213"/>
      <c r="D25" s="214">
        <v>1324150</v>
      </c>
      <c r="E25" s="215">
        <f t="shared" si="0"/>
        <v>1324150</v>
      </c>
      <c r="F25" s="216">
        <f t="shared" si="2"/>
        <v>1780834.5366257348</v>
      </c>
    </row>
    <row r="26" spans="1:6" x14ac:dyDescent="0.2">
      <c r="A26" s="212">
        <f t="shared" si="1"/>
        <v>21</v>
      </c>
      <c r="B26" s="212">
        <v>2038</v>
      </c>
      <c r="C26" s="213"/>
      <c r="D26" s="214">
        <v>1324150</v>
      </c>
      <c r="E26" s="215">
        <f t="shared" si="0"/>
        <v>1324150</v>
      </c>
      <c r="F26" s="216">
        <f t="shared" si="2"/>
        <v>1825355.4000413781</v>
      </c>
    </row>
    <row r="27" spans="1:6" x14ac:dyDescent="0.2">
      <c r="A27" s="212">
        <f t="shared" si="1"/>
        <v>22</v>
      </c>
      <c r="B27" s="212">
        <v>2039</v>
      </c>
      <c r="C27" s="213"/>
      <c r="D27" s="214">
        <v>1324150</v>
      </c>
      <c r="E27" s="215">
        <f t="shared" si="0"/>
        <v>1324150</v>
      </c>
      <c r="F27" s="216">
        <f t="shared" si="2"/>
        <v>1870989.2850424123</v>
      </c>
    </row>
    <row r="28" spans="1:6" x14ac:dyDescent="0.2">
      <c r="A28" s="212">
        <f t="shared" si="1"/>
        <v>23</v>
      </c>
      <c r="B28" s="212">
        <v>2040</v>
      </c>
      <c r="C28" s="213">
        <v>1250000</v>
      </c>
      <c r="D28" s="214">
        <v>2466050</v>
      </c>
      <c r="E28" s="215">
        <f t="shared" si="0"/>
        <v>3716050</v>
      </c>
      <c r="F28" s="216">
        <f t="shared" si="2"/>
        <v>5381948.4016153039</v>
      </c>
    </row>
    <row r="29" spans="1:6" x14ac:dyDescent="0.2">
      <c r="A29" s="212">
        <f t="shared" si="1"/>
        <v>24</v>
      </c>
      <c r="B29" s="212">
        <v>2041</v>
      </c>
      <c r="C29" s="213">
        <v>8063000</v>
      </c>
      <c r="D29" s="214">
        <v>2466050</v>
      </c>
      <c r="E29" s="215">
        <f t="shared" si="0"/>
        <v>10529050</v>
      </c>
      <c r="F29" s="216">
        <f t="shared" si="2"/>
        <v>15630433.905216102</v>
      </c>
    </row>
    <row r="30" spans="1:6" x14ac:dyDescent="0.2">
      <c r="A30" s="212">
        <f t="shared" si="1"/>
        <v>25</v>
      </c>
      <c r="B30" s="212">
        <v>2042</v>
      </c>
      <c r="C30" s="213"/>
      <c r="D30" s="214">
        <v>2493550</v>
      </c>
      <c r="E30" s="215">
        <f t="shared" si="0"/>
        <v>2493550</v>
      </c>
      <c r="F30" s="216">
        <f t="shared" si="2"/>
        <v>3794231.2151581002</v>
      </c>
    </row>
    <row r="31" spans="1:6" x14ac:dyDescent="0.2">
      <c r="A31" s="212">
        <f t="shared" si="1"/>
        <v>26</v>
      </c>
      <c r="B31" s="212">
        <v>2043</v>
      </c>
      <c r="C31" s="213"/>
      <c r="D31" s="214">
        <v>2493550</v>
      </c>
      <c r="E31" s="215">
        <f t="shared" si="0"/>
        <v>2493550</v>
      </c>
      <c r="F31" s="216">
        <f t="shared" si="2"/>
        <v>3889086.9955370529</v>
      </c>
    </row>
    <row r="32" spans="1:6" x14ac:dyDescent="0.2">
      <c r="A32" s="212">
        <f t="shared" si="1"/>
        <v>27</v>
      </c>
      <c r="B32" s="212">
        <v>2044</v>
      </c>
      <c r="C32" s="213"/>
      <c r="D32" s="214">
        <v>2493550</v>
      </c>
      <c r="E32" s="215">
        <f t="shared" si="0"/>
        <v>2493550</v>
      </c>
      <c r="F32" s="216">
        <f t="shared" si="2"/>
        <v>3986314.1704254793</v>
      </c>
    </row>
    <row r="33" spans="1:6" x14ac:dyDescent="0.2">
      <c r="A33" s="212">
        <f t="shared" si="1"/>
        <v>28</v>
      </c>
      <c r="B33" s="212">
        <v>2045</v>
      </c>
      <c r="C33" s="213"/>
      <c r="D33" s="214">
        <v>2493550</v>
      </c>
      <c r="E33" s="215">
        <f t="shared" si="0"/>
        <v>2493550</v>
      </c>
      <c r="F33" s="216">
        <f t="shared" si="2"/>
        <v>4085972.0246861158</v>
      </c>
    </row>
    <row r="34" spans="1:6" x14ac:dyDescent="0.2">
      <c r="A34" s="212">
        <f t="shared" si="1"/>
        <v>29</v>
      </c>
      <c r="B34" s="212">
        <v>2046</v>
      </c>
      <c r="C34" s="213"/>
      <c r="D34" s="214">
        <v>2493550</v>
      </c>
      <c r="E34" s="215">
        <f t="shared" si="0"/>
        <v>2493550</v>
      </c>
      <c r="F34" s="216">
        <f t="shared" si="2"/>
        <v>4188121.3253032682</v>
      </c>
    </row>
    <row r="35" spans="1:6" x14ac:dyDescent="0.2">
      <c r="A35" s="212">
        <f t="shared" si="1"/>
        <v>30</v>
      </c>
      <c r="B35" s="212">
        <v>2047</v>
      </c>
      <c r="C35" s="213"/>
      <c r="D35" s="214">
        <v>2493550</v>
      </c>
      <c r="E35" s="215">
        <f t="shared" si="0"/>
        <v>2493550</v>
      </c>
      <c r="F35" s="216">
        <f t="shared" si="2"/>
        <v>4292824.3584358497</v>
      </c>
    </row>
    <row r="36" spans="1:6" x14ac:dyDescent="0.2">
      <c r="A36" s="212">
        <f t="shared" si="1"/>
        <v>31</v>
      </c>
      <c r="B36" s="212">
        <v>2048</v>
      </c>
      <c r="C36" s="213"/>
      <c r="D36" s="214">
        <v>2482000</v>
      </c>
      <c r="E36" s="215">
        <f t="shared" si="0"/>
        <v>2482000</v>
      </c>
      <c r="F36" s="216">
        <f t="shared" si="2"/>
        <v>4379763.7140136445</v>
      </c>
    </row>
    <row r="37" spans="1:6" x14ac:dyDescent="0.2">
      <c r="A37" s="212">
        <f t="shared" si="1"/>
        <v>32</v>
      </c>
      <c r="B37" s="212">
        <v>2049</v>
      </c>
      <c r="C37" s="213"/>
      <c r="D37" s="214">
        <v>1682000</v>
      </c>
      <c r="E37" s="215">
        <f t="shared" si="0"/>
        <v>1682000</v>
      </c>
      <c r="F37" s="216">
        <f t="shared" si="2"/>
        <v>3042277.0471979147</v>
      </c>
    </row>
    <row r="38" spans="1:6" x14ac:dyDescent="0.2">
      <c r="A38" s="212">
        <f t="shared" si="1"/>
        <v>33</v>
      </c>
      <c r="B38" s="212">
        <v>2050</v>
      </c>
      <c r="C38" s="213"/>
      <c r="D38" s="214">
        <v>1682000</v>
      </c>
      <c r="E38" s="215">
        <f t="shared" si="0"/>
        <v>1682000</v>
      </c>
      <c r="F38" s="216">
        <f t="shared" si="2"/>
        <v>3118333.973377862</v>
      </c>
    </row>
    <row r="39" spans="1:6" x14ac:dyDescent="0.2">
      <c r="A39" s="212">
        <f t="shared" si="1"/>
        <v>34</v>
      </c>
      <c r="B39" s="212">
        <v>2051</v>
      </c>
      <c r="C39" s="213">
        <v>190000</v>
      </c>
      <c r="D39" s="214">
        <v>315100</v>
      </c>
      <c r="E39" s="215">
        <f t="shared" si="0"/>
        <v>505100</v>
      </c>
      <c r="F39" s="216">
        <f t="shared" si="2"/>
        <v>959837.84316408262</v>
      </c>
    </row>
    <row r="40" spans="1:6" x14ac:dyDescent="0.2">
      <c r="A40" s="212">
        <f t="shared" si="1"/>
        <v>35</v>
      </c>
      <c r="B40" s="212">
        <v>2052</v>
      </c>
      <c r="C40" s="213"/>
      <c r="D40" s="214">
        <v>295500</v>
      </c>
      <c r="E40" s="215">
        <f t="shared" si="0"/>
        <v>295500</v>
      </c>
      <c r="F40" s="216">
        <f t="shared" si="2"/>
        <v>575574.90540756495</v>
      </c>
    </row>
    <row r="41" spans="1:6" x14ac:dyDescent="0.2">
      <c r="A41" s="212">
        <f t="shared" si="1"/>
        <v>36</v>
      </c>
      <c r="B41" s="212">
        <v>2053</v>
      </c>
      <c r="C41" s="213"/>
      <c r="D41" s="214">
        <v>318500</v>
      </c>
      <c r="E41" s="215">
        <f t="shared" si="0"/>
        <v>318500</v>
      </c>
      <c r="F41" s="216">
        <f t="shared" si="2"/>
        <v>635883.66347416968</v>
      </c>
    </row>
    <row r="42" spans="1:6" x14ac:dyDescent="0.2">
      <c r="A42" s="212">
        <f t="shared" si="1"/>
        <v>37</v>
      </c>
      <c r="B42" s="212">
        <v>2054</v>
      </c>
      <c r="C42" s="213">
        <v>839200</v>
      </c>
      <c r="D42" s="214">
        <v>93500</v>
      </c>
      <c r="E42" s="215">
        <f t="shared" si="0"/>
        <v>932700</v>
      </c>
      <c r="F42" s="216">
        <f t="shared" si="2"/>
        <v>1908684.1765947163</v>
      </c>
    </row>
    <row r="43" spans="1:6" x14ac:dyDescent="0.2">
      <c r="A43" s="212">
        <f t="shared" si="1"/>
        <v>38</v>
      </c>
      <c r="B43" s="212">
        <v>2055</v>
      </c>
      <c r="C43" s="213"/>
      <c r="D43" s="214">
        <v>93500</v>
      </c>
      <c r="E43" s="215">
        <f t="shared" si="0"/>
        <v>93500</v>
      </c>
      <c r="F43" s="216">
        <f t="shared" si="2"/>
        <v>196122.56864414719</v>
      </c>
    </row>
    <row r="44" spans="1:6" x14ac:dyDescent="0.2">
      <c r="A44" s="212">
        <f t="shared" si="1"/>
        <v>39</v>
      </c>
      <c r="B44" s="212">
        <v>2056</v>
      </c>
      <c r="C44" s="213"/>
      <c r="D44" s="214">
        <v>56050</v>
      </c>
      <c r="E44" s="215">
        <f t="shared" si="0"/>
        <v>56050</v>
      </c>
      <c r="F44" s="216">
        <f t="shared" si="2"/>
        <v>120507.87937772261</v>
      </c>
    </row>
    <row r="45" spans="1:6" x14ac:dyDescent="0.2">
      <c r="A45" s="212">
        <f t="shared" si="1"/>
        <v>40</v>
      </c>
      <c r="B45" s="212">
        <v>2057</v>
      </c>
      <c r="C45" s="213"/>
      <c r="D45" s="214">
        <v>56050</v>
      </c>
      <c r="E45" s="215">
        <f t="shared" si="0"/>
        <v>56050</v>
      </c>
      <c r="F45" s="216">
        <f t="shared" si="2"/>
        <v>123520.57636216565</v>
      </c>
    </row>
    <row r="46" spans="1:6" x14ac:dyDescent="0.2">
      <c r="A46" s="212">
        <f t="shared" si="1"/>
        <v>41</v>
      </c>
      <c r="B46" s="212">
        <v>2058</v>
      </c>
      <c r="C46" s="213"/>
      <c r="D46" s="214">
        <v>56050</v>
      </c>
      <c r="E46" s="215">
        <f t="shared" si="0"/>
        <v>56050</v>
      </c>
      <c r="F46" s="216">
        <f t="shared" si="2"/>
        <v>126608.59077121978</v>
      </c>
    </row>
    <row r="47" spans="1:6" x14ac:dyDescent="0.2">
      <c r="A47" s="212">
        <f t="shared" si="1"/>
        <v>42</v>
      </c>
      <c r="B47" s="212">
        <v>2059</v>
      </c>
      <c r="C47" s="213"/>
      <c r="D47" s="214">
        <v>27500</v>
      </c>
      <c r="E47" s="215">
        <f t="shared" si="0"/>
        <v>27500</v>
      </c>
      <c r="F47" s="216">
        <f t="shared" si="2"/>
        <v>63671.358650557675</v>
      </c>
    </row>
    <row r="48" spans="1:6" x14ac:dyDescent="0.2">
      <c r="A48" s="212">
        <f t="shared" si="1"/>
        <v>43</v>
      </c>
      <c r="B48" s="212">
        <v>2060</v>
      </c>
      <c r="C48" s="213"/>
      <c r="D48" s="214">
        <v>27500</v>
      </c>
      <c r="E48" s="215">
        <f t="shared" si="0"/>
        <v>27500</v>
      </c>
      <c r="F48" s="216">
        <f t="shared" si="2"/>
        <v>65263.142616821606</v>
      </c>
    </row>
    <row r="49" spans="1:6" x14ac:dyDescent="0.2">
      <c r="A49" s="212">
        <f t="shared" si="1"/>
        <v>44</v>
      </c>
      <c r="B49" s="212">
        <v>2061</v>
      </c>
      <c r="C49" s="213"/>
      <c r="D49" s="214">
        <v>27500</v>
      </c>
      <c r="E49" s="215">
        <f t="shared" si="0"/>
        <v>27500</v>
      </c>
      <c r="F49" s="216">
        <f t="shared" si="2"/>
        <v>66894.721182242152</v>
      </c>
    </row>
    <row r="50" spans="1:6" x14ac:dyDescent="0.2">
      <c r="A50" s="212">
        <f t="shared" si="1"/>
        <v>45</v>
      </c>
      <c r="B50" s="212">
        <v>2062</v>
      </c>
      <c r="C50" s="213"/>
      <c r="D50" s="214">
        <v>27500</v>
      </c>
      <c r="E50" s="215">
        <f t="shared" si="0"/>
        <v>27500</v>
      </c>
      <c r="F50" s="216">
        <f t="shared" si="2"/>
        <v>68567.0892117982</v>
      </c>
    </row>
    <row r="51" spans="1:6" x14ac:dyDescent="0.2">
      <c r="A51" s="212">
        <f t="shared" si="1"/>
        <v>46</v>
      </c>
      <c r="B51" s="212">
        <v>2063</v>
      </c>
      <c r="C51" s="213"/>
      <c r="D51" s="214">
        <v>27500</v>
      </c>
      <c r="E51" s="215">
        <f t="shared" si="0"/>
        <v>27500</v>
      </c>
      <c r="F51" s="216">
        <f t="shared" si="2"/>
        <v>70281.26644209314</v>
      </c>
    </row>
    <row r="52" spans="1:6" x14ac:dyDescent="0.2">
      <c r="A52" s="212">
        <f t="shared" si="1"/>
        <v>47</v>
      </c>
      <c r="B52" s="212">
        <v>2064</v>
      </c>
      <c r="C52" s="213"/>
      <c r="D52" s="214">
        <v>27500</v>
      </c>
      <c r="E52" s="215">
        <f t="shared" si="0"/>
        <v>27500</v>
      </c>
      <c r="F52" s="216">
        <f t="shared" si="2"/>
        <v>72038.298103145469</v>
      </c>
    </row>
    <row r="53" spans="1:6" x14ac:dyDescent="0.2">
      <c r="A53" s="212">
        <f t="shared" si="1"/>
        <v>48</v>
      </c>
      <c r="B53" s="212">
        <v>2065</v>
      </c>
      <c r="C53" s="213"/>
      <c r="D53" s="214">
        <v>27500</v>
      </c>
      <c r="E53" s="215">
        <f t="shared" si="0"/>
        <v>27500</v>
      </c>
      <c r="F53" s="216">
        <f t="shared" si="2"/>
        <v>73839.255555724099</v>
      </c>
    </row>
    <row r="54" spans="1:6" x14ac:dyDescent="0.2">
      <c r="A54" s="212">
        <f t="shared" si="1"/>
        <v>49</v>
      </c>
      <c r="B54" s="212">
        <v>2066</v>
      </c>
      <c r="C54" s="213"/>
      <c r="D54" s="214">
        <v>27500</v>
      </c>
      <c r="E54" s="215">
        <f t="shared" si="0"/>
        <v>27500</v>
      </c>
      <c r="F54" s="216">
        <f t="shared" si="2"/>
        <v>75685.236944617194</v>
      </c>
    </row>
    <row r="55" spans="1:6" x14ac:dyDescent="0.2">
      <c r="A55" s="212">
        <f t="shared" si="1"/>
        <v>50</v>
      </c>
      <c r="B55" s="212">
        <v>2067</v>
      </c>
      <c r="C55" s="213"/>
      <c r="D55" s="214">
        <v>27500</v>
      </c>
      <c r="E55" s="215">
        <f t="shared" si="0"/>
        <v>27500</v>
      </c>
      <c r="F55" s="216">
        <f t="shared" si="2"/>
        <v>77577.367868232628</v>
      </c>
    </row>
    <row r="56" spans="1:6" x14ac:dyDescent="0.2">
      <c r="A56" s="212">
        <f t="shared" si="1"/>
        <v>51</v>
      </c>
      <c r="B56" s="212">
        <v>2068</v>
      </c>
      <c r="C56" s="213"/>
      <c r="D56" s="214">
        <v>27500</v>
      </c>
      <c r="E56" s="215">
        <f t="shared" si="0"/>
        <v>27500</v>
      </c>
      <c r="F56" s="216">
        <f t="shared" si="2"/>
        <v>79516.802064938442</v>
      </c>
    </row>
    <row r="57" spans="1:6" x14ac:dyDescent="0.2">
      <c r="A57" s="212">
        <f t="shared" si="1"/>
        <v>52</v>
      </c>
      <c r="B57" s="212">
        <v>2069</v>
      </c>
      <c r="C57" s="213"/>
      <c r="D57" s="214">
        <v>27500</v>
      </c>
      <c r="E57" s="215">
        <f t="shared" si="0"/>
        <v>27500</v>
      </c>
      <c r="F57" s="216">
        <f t="shared" si="2"/>
        <v>81504.722116561883</v>
      </c>
    </row>
    <row r="58" spans="1:6" x14ac:dyDescent="0.2">
      <c r="A58" s="212">
        <f t="shared" si="1"/>
        <v>53</v>
      </c>
      <c r="B58" s="212">
        <v>2070</v>
      </c>
      <c r="C58" s="213"/>
      <c r="D58" s="214">
        <v>27500</v>
      </c>
      <c r="E58" s="215">
        <f t="shared" si="0"/>
        <v>27500</v>
      </c>
      <c r="F58" s="216">
        <f t="shared" si="2"/>
        <v>83542.340169475938</v>
      </c>
    </row>
    <row r="59" spans="1:6" x14ac:dyDescent="0.2">
      <c r="A59" s="212">
        <f t="shared" si="1"/>
        <v>54</v>
      </c>
      <c r="B59" s="212">
        <v>2071</v>
      </c>
      <c r="C59" s="213"/>
      <c r="D59" s="214">
        <v>27500</v>
      </c>
      <c r="E59" s="215">
        <f t="shared" si="0"/>
        <v>27500</v>
      </c>
      <c r="F59" s="216">
        <f t="shared" si="2"/>
        <v>85630.898673712814</v>
      </c>
    </row>
    <row r="60" spans="1:6" x14ac:dyDescent="0.2">
      <c r="A60" s="212"/>
      <c r="B60" s="208" t="s">
        <v>174</v>
      </c>
      <c r="C60" s="218">
        <f>SUM(C7:C59)</f>
        <v>45486200</v>
      </c>
      <c r="D60" s="218">
        <f>SUM(D7:D59)</f>
        <v>48891750</v>
      </c>
      <c r="E60" s="218">
        <f>SUM(E7:E59)</f>
        <v>94377950</v>
      </c>
      <c r="F60" s="218">
        <f>SUM(F7:F59)</f>
        <v>123050525.0437576</v>
      </c>
    </row>
    <row r="61" spans="1:6" x14ac:dyDescent="0.2">
      <c r="A61" s="98"/>
      <c r="B61" s="95"/>
      <c r="C61" s="95"/>
      <c r="D61" s="95"/>
      <c r="E61" s="95"/>
      <c r="F61" s="95"/>
    </row>
    <row r="62" spans="1:6" x14ac:dyDescent="0.2">
      <c r="A62" s="98"/>
      <c r="B62" s="95"/>
      <c r="C62" s="95" t="s">
        <v>320</v>
      </c>
      <c r="D62" s="223">
        <v>0.25</v>
      </c>
      <c r="E62" s="218">
        <f>+$D62*E60</f>
        <v>23594487.5</v>
      </c>
      <c r="F62" s="218">
        <f>+$D62*F60</f>
        <v>30762631.260939401</v>
      </c>
    </row>
    <row r="63" spans="1:6" x14ac:dyDescent="0.2">
      <c r="F63" s="100"/>
    </row>
  </sheetData>
  <printOptions horizontalCentered="1"/>
  <pageMargins left="0.25" right="0.25" top="0.5" bottom="0.5" header="0.3" footer="0.3"/>
  <pageSetup scale="83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80" zoomScaleNormal="8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F26" sqref="F26"/>
    </sheetView>
  </sheetViews>
  <sheetFormatPr defaultRowHeight="15" outlineLevelCol="1" x14ac:dyDescent="0.25"/>
  <cols>
    <col min="1" max="1" width="5.140625" customWidth="1"/>
    <col min="2" max="2" width="45.5703125" customWidth="1"/>
    <col min="3" max="3" width="17" customWidth="1" outlineLevel="1"/>
    <col min="4" max="4" width="17" bestFit="1" customWidth="1"/>
    <col min="5" max="5" width="17" customWidth="1"/>
    <col min="6" max="6" width="16.85546875" customWidth="1"/>
    <col min="7" max="7" width="17" bestFit="1" customWidth="1"/>
    <col min="8" max="8" width="5.5703125" customWidth="1"/>
    <col min="9" max="9" width="17" bestFit="1" customWidth="1"/>
    <col min="10" max="10" width="18.85546875" customWidth="1"/>
    <col min="11" max="11" width="15.85546875" bestFit="1" customWidth="1"/>
    <col min="12" max="12" width="16.140625" bestFit="1" customWidth="1"/>
    <col min="13" max="13" width="17" bestFit="1" customWidth="1"/>
    <col min="14" max="14" width="2.140625" bestFit="1" customWidth="1"/>
  </cols>
  <sheetData>
    <row r="1" spans="1:10" x14ac:dyDescent="0.25">
      <c r="A1" s="10" t="s">
        <v>0</v>
      </c>
    </row>
    <row r="2" spans="1:10" x14ac:dyDescent="0.25">
      <c r="A2" s="10" t="s">
        <v>17</v>
      </c>
    </row>
    <row r="3" spans="1:10" x14ac:dyDescent="0.25">
      <c r="C3" s="12" t="s">
        <v>125</v>
      </c>
      <c r="D3" s="12"/>
      <c r="E3" s="12" t="s">
        <v>400</v>
      </c>
      <c r="F3" s="7" t="s">
        <v>124</v>
      </c>
      <c r="G3" s="7"/>
    </row>
    <row r="4" spans="1:10" x14ac:dyDescent="0.25">
      <c r="A4" s="7" t="s">
        <v>63</v>
      </c>
      <c r="B4" s="7" t="s">
        <v>57</v>
      </c>
      <c r="C4" s="13" t="s">
        <v>117</v>
      </c>
      <c r="D4" s="13" t="s">
        <v>118</v>
      </c>
      <c r="E4" s="13" t="s">
        <v>401</v>
      </c>
      <c r="F4" s="13" t="s">
        <v>399</v>
      </c>
      <c r="G4" s="13" t="s">
        <v>402</v>
      </c>
    </row>
    <row r="5" spans="1:10" x14ac:dyDescent="0.25">
      <c r="A5" s="6">
        <f>ROW()</f>
        <v>5</v>
      </c>
      <c r="B5" t="s">
        <v>48</v>
      </c>
      <c r="C5" s="242">
        <f>'2023 Rev Req'!C4</f>
        <v>26701829.023333333</v>
      </c>
      <c r="D5" s="245">
        <f>-'2024 Rev Req'!C46</f>
        <v>27787152.27333333</v>
      </c>
      <c r="E5" s="245">
        <f>-'2025 Rev Req'!C46</f>
        <v>30962677.546666667</v>
      </c>
      <c r="F5" s="245">
        <f>-'2026 Rev Req'!C46</f>
        <v>0</v>
      </c>
      <c r="G5" s="245">
        <f t="shared" ref="G5:G12" si="0">F5-E5</f>
        <v>-30962677.546666667</v>
      </c>
    </row>
    <row r="6" spans="1:10" x14ac:dyDescent="0.25">
      <c r="A6" s="6">
        <f>ROW()</f>
        <v>6</v>
      </c>
      <c r="B6" t="s">
        <v>49</v>
      </c>
      <c r="C6" s="1">
        <f>'2023 Rev Req'!C10</f>
        <v>1092602</v>
      </c>
      <c r="D6" s="5">
        <f>-'2024 Rev Req'!C48</f>
        <v>1308230.145</v>
      </c>
      <c r="E6" s="5">
        <f>-'2025 Rev Req'!C48</f>
        <v>1196027.7881263928</v>
      </c>
      <c r="F6" s="5">
        <f>-'2026 Rev Req'!C48</f>
        <v>0</v>
      </c>
      <c r="G6" s="5">
        <f t="shared" si="0"/>
        <v>-1196027.7881263928</v>
      </c>
    </row>
    <row r="7" spans="1:10" x14ac:dyDescent="0.25">
      <c r="A7" s="6">
        <f>ROW()</f>
        <v>7</v>
      </c>
      <c r="B7" t="s">
        <v>50</v>
      </c>
      <c r="C7" s="1">
        <f>'2023 Rev Req'!C11</f>
        <v>32798731.086825676</v>
      </c>
      <c r="D7" s="5">
        <f>-'2024 Rev Req'!C49</f>
        <v>32757207.860498</v>
      </c>
      <c r="E7" s="5">
        <f>-'2025 Rev Req'!C49</f>
        <v>45397494.842835069</v>
      </c>
      <c r="F7" s="5">
        <f>-'2026 Rev Req'!C49</f>
        <v>0</v>
      </c>
      <c r="G7" s="5">
        <f t="shared" si="0"/>
        <v>-45397494.842835069</v>
      </c>
    </row>
    <row r="8" spans="1:10" x14ac:dyDescent="0.25">
      <c r="A8" s="6">
        <f>ROW()</f>
        <v>8</v>
      </c>
      <c r="B8" t="s">
        <v>51</v>
      </c>
      <c r="C8" s="1">
        <f>'2023 Rev Req'!C15</f>
        <v>909747.81499999994</v>
      </c>
      <c r="D8" s="5">
        <f>-'2024 Rev Req'!C47</f>
        <v>882698.53499999992</v>
      </c>
      <c r="E8" s="5">
        <f>-'2025 Rev Req'!C47</f>
        <v>822646.98250000004</v>
      </c>
      <c r="F8" s="5">
        <f>-'2026 Rev Req'!C47</f>
        <v>0</v>
      </c>
      <c r="G8" s="5">
        <f t="shared" si="0"/>
        <v>-822646.98250000004</v>
      </c>
      <c r="J8" s="4"/>
    </row>
    <row r="9" spans="1:10" x14ac:dyDescent="0.25">
      <c r="A9" s="6">
        <f>ROW()</f>
        <v>9</v>
      </c>
      <c r="B9" t="s">
        <v>53</v>
      </c>
      <c r="C9" s="1"/>
      <c r="D9" s="5">
        <f>-'2024 Rev Req'!C50</f>
        <v>890151.00149815506</v>
      </c>
      <c r="E9" s="5">
        <f>-'2025 Rev Req'!C50</f>
        <v>927343.6621990687</v>
      </c>
      <c r="F9" s="5">
        <f>-'2026 Rev Req'!C50</f>
        <v>1440688.8165631064</v>
      </c>
      <c r="G9" s="5">
        <f t="shared" si="0"/>
        <v>513345.15436403768</v>
      </c>
      <c r="J9" s="4"/>
    </row>
    <row r="10" spans="1:10" x14ac:dyDescent="0.25">
      <c r="A10" s="6">
        <f>ROW()</f>
        <v>10</v>
      </c>
      <c r="B10" t="s">
        <v>54</v>
      </c>
      <c r="C10" s="1">
        <f>'2023 Rev Req'!C51</f>
        <v>-1343697.5999999985</v>
      </c>
      <c r="D10" s="1">
        <f>-'2024 Rev Req'!C52</f>
        <v>-650068.53912000044</v>
      </c>
      <c r="E10" s="1">
        <f>-'2025 Rev Req'!C52</f>
        <v>-2256904.86</v>
      </c>
      <c r="F10" s="5">
        <f>-'2026 Rev Req'!C52</f>
        <v>-3331330.59</v>
      </c>
      <c r="G10" s="5">
        <f t="shared" si="0"/>
        <v>-1074425.73</v>
      </c>
      <c r="I10" s="4"/>
      <c r="J10" s="4"/>
    </row>
    <row r="11" spans="1:10" x14ac:dyDescent="0.25">
      <c r="A11" s="6">
        <f>ROW()</f>
        <v>11</v>
      </c>
      <c r="B11" t="s">
        <v>52</v>
      </c>
      <c r="C11" s="1">
        <f>-0.21*SUM(C5:C9)</f>
        <v>-12915611.084283391</v>
      </c>
      <c r="D11" s="1">
        <f>-0.21*SUM(D5:D9)</f>
        <v>-13361342.361219192</v>
      </c>
      <c r="E11" s="1">
        <f>-0.21*SUM(E5:E9,E14)</f>
        <v>-15301217.291288709</v>
      </c>
      <c r="F11" s="5">
        <f>-0.21*SUM(F5:F9,F14)</f>
        <v>-302544.65147825232</v>
      </c>
      <c r="G11" s="5">
        <f t="shared" si="0"/>
        <v>14998672.639810458</v>
      </c>
      <c r="H11" s="4"/>
    </row>
    <row r="12" spans="1:10" x14ac:dyDescent="0.25">
      <c r="A12" s="6">
        <f>ROW()</f>
        <v>12</v>
      </c>
      <c r="B12" s="3" t="s">
        <v>55</v>
      </c>
      <c r="C12" s="2">
        <f>SUM('2023 Rev Req'!C49:C50)</f>
        <v>-3058694.8400000003</v>
      </c>
      <c r="D12" s="2">
        <f>-'2024 Rev Req'!C51</f>
        <v>-2877583.3600000003</v>
      </c>
      <c r="E12" s="2">
        <f>-'2025 Rev Req'!C51</f>
        <v>-3189121.3034000094</v>
      </c>
      <c r="F12" s="39">
        <f>-'2026 Rev Req'!C51</f>
        <v>0</v>
      </c>
      <c r="G12" s="39">
        <f t="shared" si="0"/>
        <v>3189121.3034000094</v>
      </c>
    </row>
    <row r="13" spans="1:10" x14ac:dyDescent="0.25">
      <c r="A13" s="244">
        <f>ROW()</f>
        <v>13</v>
      </c>
      <c r="B13" t="s">
        <v>32</v>
      </c>
      <c r="C13" s="1">
        <f>SUM(C5:C12)</f>
        <v>44184906.400875613</v>
      </c>
      <c r="D13" s="1">
        <f>SUM(D5:D12)</f>
        <v>46736445.554990292</v>
      </c>
      <c r="E13" s="1">
        <f>SUM(E5:E12)</f>
        <v>58558947.367638476</v>
      </c>
      <c r="F13" s="5">
        <f>SUM(F5:F12)</f>
        <v>-2193186.4249151456</v>
      </c>
      <c r="G13" s="5">
        <f>SUM(G5:G12)</f>
        <v>-60752133.792553633</v>
      </c>
    </row>
    <row r="14" spans="1:10" x14ac:dyDescent="0.25">
      <c r="A14" s="6">
        <f>ROW()</f>
        <v>14</v>
      </c>
      <c r="B14" t="s">
        <v>58</v>
      </c>
      <c r="C14" s="2"/>
      <c r="D14" s="2"/>
      <c r="E14" s="2">
        <v>-6443251.3399999999</v>
      </c>
      <c r="F14" s="39"/>
      <c r="G14" s="39">
        <f>F14-E14</f>
        <v>6443251.3399999999</v>
      </c>
    </row>
    <row r="15" spans="1:10" ht="15.75" thickBot="1" x14ac:dyDescent="0.3">
      <c r="A15" s="6">
        <f>ROW()</f>
        <v>15</v>
      </c>
      <c r="B15" t="s">
        <v>33</v>
      </c>
      <c r="C15" s="40">
        <f>-C13</f>
        <v>-44184906.400875613</v>
      </c>
      <c r="D15" s="40">
        <f>-D13</f>
        <v>-46736445.554990292</v>
      </c>
      <c r="E15" s="246">
        <f>-(E13+E14)</f>
        <v>-52115696.02763848</v>
      </c>
      <c r="F15" s="246">
        <f>-(F13+F14)</f>
        <v>2193186.4249151456</v>
      </c>
      <c r="G15" s="246">
        <f>-(G13+G14)</f>
        <v>54308882.45255363</v>
      </c>
    </row>
    <row r="16" spans="1:10" x14ac:dyDescent="0.25">
      <c r="A16" s="6">
        <f>ROW()</f>
        <v>16</v>
      </c>
      <c r="C16" s="1"/>
      <c r="D16" s="1"/>
      <c r="E16" s="1"/>
      <c r="F16" s="5"/>
      <c r="G16" s="5"/>
    </row>
    <row r="17" spans="1:7" x14ac:dyDescent="0.25">
      <c r="A17" s="6">
        <f>ROW()</f>
        <v>17</v>
      </c>
      <c r="B17" t="s">
        <v>34</v>
      </c>
      <c r="C17" s="1"/>
      <c r="D17" s="1"/>
      <c r="E17" s="1"/>
      <c r="F17" s="5"/>
      <c r="G17" s="5"/>
    </row>
    <row r="18" spans="1:7" x14ac:dyDescent="0.25">
      <c r="A18" s="6">
        <f>ROW()</f>
        <v>18</v>
      </c>
      <c r="B18" t="s">
        <v>35</v>
      </c>
      <c r="C18" s="254">
        <f>'2023 Rev Req'!C23</f>
        <v>543846300.85019994</v>
      </c>
      <c r="D18" s="254">
        <f>'2024 Rev Req'!C7</f>
        <v>531269628.93000007</v>
      </c>
      <c r="E18" s="254">
        <f>'2025 Rev Req'!C7</f>
        <v>542546681.30210412</v>
      </c>
      <c r="F18" s="255">
        <f>'2026 Rev Req'!C7</f>
        <v>0</v>
      </c>
      <c r="G18" s="255">
        <f>F18-E18</f>
        <v>-542546681.30210412</v>
      </c>
    </row>
    <row r="19" spans="1:7" x14ac:dyDescent="0.25">
      <c r="A19" s="6">
        <f>ROW()</f>
        <v>19</v>
      </c>
      <c r="B19" t="s">
        <v>36</v>
      </c>
      <c r="C19" s="254">
        <f>'2023 Rev Req'!C24</f>
        <v>-446719100.07285523</v>
      </c>
      <c r="D19" s="254">
        <f>'2024 Rev Req'!C8</f>
        <v>-449376609.27875507</v>
      </c>
      <c r="E19" s="254">
        <f>'2025 Rev Req'!C8</f>
        <v>-497149186.45926905</v>
      </c>
      <c r="F19" s="255">
        <f>'2026 Rev Req'!C8</f>
        <v>0</v>
      </c>
      <c r="G19" s="255">
        <f t="shared" ref="G19:G21" si="1">F19-E19</f>
        <v>497149186.45926905</v>
      </c>
    </row>
    <row r="20" spans="1:7" x14ac:dyDescent="0.25">
      <c r="A20" s="6">
        <f>ROW()</f>
        <v>20</v>
      </c>
      <c r="B20" t="s">
        <v>37</v>
      </c>
      <c r="C20" s="254">
        <f>'2023 Rev Req'!C25</f>
        <v>-194717109.64926672</v>
      </c>
      <c r="D20" s="254">
        <f>'2024 Rev Req'!$C$13+'2024 Rev Req'!$C$20+'2024 Rev Req'!$C$21+'2024 Rev Req'!$C$22+'2024 Rev Req'!$C$23+'2024 Rev Req'!$C$24+'2024 Rev Req'!$C$29+'2024 Rev Req'!$C$30+'2024 Rev Req'!$C$31+'2024 Rev Req'!$C$32+'2024 Rev Req'!$C$33+'2024 Rev Req'!$C$25</f>
        <v>-138452319.77115196</v>
      </c>
      <c r="E20" s="254">
        <f>'2025 Rev Req'!$C$13+'2025 Rev Req'!$C$20+'2025 Rev Req'!$C$21+'2025 Rev Req'!$C$22+'2025 Rev Req'!$C$23+'2025 Rev Req'!$C$24+'2025 Rev Req'!$C$29+'2025 Rev Req'!$C$30+'2025 Rev Req'!$C$31+'2025 Rev Req'!$C$32+'2025 Rev Req'!$C$33+'2025 Rev Req'!$C$25</f>
        <v>-139169762.94694263</v>
      </c>
      <c r="F20" s="255">
        <f>'GL Balances'!E27</f>
        <v>-114763214.55481841</v>
      </c>
      <c r="G20" s="255">
        <f t="shared" si="1"/>
        <v>24406548.392124221</v>
      </c>
    </row>
    <row r="21" spans="1:7" x14ac:dyDescent="0.25">
      <c r="A21" s="6">
        <f>ROW()</f>
        <v>21</v>
      </c>
      <c r="B21" t="s">
        <v>38</v>
      </c>
      <c r="C21" s="2">
        <f>'2023 Rev Req'!C26</f>
        <v>8601864.1335185897</v>
      </c>
      <c r="D21" s="2">
        <f>'2024 Rev Req'!$C$9+'2024 Rev Req'!$C$15</f>
        <v>-44838476.268832788</v>
      </c>
      <c r="E21" s="2">
        <f>'2025 Rev Req'!$C$9+'2025 Rev Req'!$C$15</f>
        <v>-32009825.43999999</v>
      </c>
      <c r="F21" s="39">
        <f>'2026 Rev Req'!$C$9+'2026 Rev Req'!$C$15</f>
        <v>-23304165.899999999</v>
      </c>
      <c r="G21" s="39">
        <f t="shared" si="1"/>
        <v>8705659.5399999917</v>
      </c>
    </row>
    <row r="22" spans="1:7" ht="15.75" thickBot="1" x14ac:dyDescent="0.3">
      <c r="A22" s="6">
        <f>ROW()</f>
        <v>22</v>
      </c>
      <c r="B22" t="s">
        <v>41</v>
      </c>
      <c r="C22" s="40">
        <f>SUM(C18:C21)</f>
        <v>-88988044.738403425</v>
      </c>
      <c r="D22" s="40">
        <f>SUM(D18:D21)</f>
        <v>-101397776.38873975</v>
      </c>
      <c r="E22" s="40">
        <f>SUM(E18:E21)</f>
        <v>-125782093.54410756</v>
      </c>
      <c r="F22" s="246">
        <f>SUM(F18:F21)</f>
        <v>-138067380.4548184</v>
      </c>
      <c r="G22" s="246">
        <f>SUM(G18:G21)</f>
        <v>-12285286.910710856</v>
      </c>
    </row>
    <row r="23" spans="1:7" x14ac:dyDescent="0.25">
      <c r="A23" s="6">
        <f>ROW()</f>
        <v>23</v>
      </c>
      <c r="C23" s="1"/>
      <c r="D23" s="1"/>
      <c r="E23" s="1"/>
      <c r="F23" s="5"/>
      <c r="G23" s="5"/>
    </row>
    <row r="24" spans="1:7" x14ac:dyDescent="0.25">
      <c r="A24" s="6">
        <f>ROW()</f>
        <v>24</v>
      </c>
      <c r="B24" t="s">
        <v>42</v>
      </c>
      <c r="C24" s="8">
        <v>7.1599999999999997E-2</v>
      </c>
      <c r="D24" s="8">
        <v>7.1599999999999997E-2</v>
      </c>
      <c r="E24" s="8">
        <v>7.1599999999999997E-2</v>
      </c>
      <c r="F24" s="247">
        <f>'Def, COC, ConvF'!K24</f>
        <v>7.5200000000000003E-2</v>
      </c>
      <c r="G24" s="247"/>
    </row>
    <row r="25" spans="1:7" x14ac:dyDescent="0.25">
      <c r="A25" s="6">
        <f>ROW()</f>
        <v>25</v>
      </c>
      <c r="B25" t="s">
        <v>43</v>
      </c>
      <c r="C25" s="9">
        <v>0.752355</v>
      </c>
      <c r="D25" s="9">
        <v>0.75077499999999997</v>
      </c>
      <c r="E25" s="9">
        <v>0.74998500000000001</v>
      </c>
      <c r="F25" s="248">
        <f>'Def, COC, ConvF'!P20</f>
        <v>0.75052300000000005</v>
      </c>
      <c r="G25" s="248"/>
    </row>
    <row r="26" spans="1:7" x14ac:dyDescent="0.25">
      <c r="A26" s="6">
        <f>ROW()</f>
        <v>26</v>
      </c>
      <c r="B26" t="s">
        <v>44</v>
      </c>
      <c r="C26" s="41">
        <f>C15-(C22*C24)</f>
        <v>-37813362.397605926</v>
      </c>
      <c r="D26" s="41">
        <f>D15-(D22*D24)</f>
        <v>-39476364.765556529</v>
      </c>
      <c r="E26" s="41">
        <f>E15-(E22*E24)</f>
        <v>-43109698.129880384</v>
      </c>
      <c r="F26" s="249">
        <f>F15-(F22*F24)</f>
        <v>12575853.435117491</v>
      </c>
      <c r="G26" s="249">
        <f>F26-E26</f>
        <v>55685551.564997874</v>
      </c>
    </row>
    <row r="27" spans="1:7" ht="15.75" thickBot="1" x14ac:dyDescent="0.3">
      <c r="A27" s="6">
        <f>ROW()</f>
        <v>27</v>
      </c>
      <c r="B27" t="s">
        <v>45</v>
      </c>
      <c r="C27" s="42">
        <f t="shared" ref="C27" si="2">-C26/C25</f>
        <v>50260000.129733868</v>
      </c>
      <c r="D27" s="42">
        <f t="shared" ref="D27:F27" si="3">-D26/D25</f>
        <v>52580819.507251218</v>
      </c>
      <c r="E27" s="42">
        <f t="shared" ref="E27" si="4">-E26/E25</f>
        <v>57480747.121449605</v>
      </c>
      <c r="F27" s="250">
        <f t="shared" si="3"/>
        <v>-16756119.979157854</v>
      </c>
      <c r="G27" s="250">
        <f>F27-E27</f>
        <v>-74236867.100607455</v>
      </c>
    </row>
    <row r="28" spans="1:7" ht="15.75" thickTop="1" x14ac:dyDescent="0.25">
      <c r="A28" s="6">
        <f>ROW()</f>
        <v>28</v>
      </c>
      <c r="B28" t="s">
        <v>47</v>
      </c>
      <c r="C28" s="43"/>
      <c r="D28" s="43">
        <f>C27</f>
        <v>50260000.129733868</v>
      </c>
      <c r="E28" s="43">
        <f>D27</f>
        <v>52580819.507251218</v>
      </c>
      <c r="F28" s="251">
        <f>E27</f>
        <v>57480747.121449605</v>
      </c>
    </row>
    <row r="29" spans="1:7" ht="15.75" thickBot="1" x14ac:dyDescent="0.3">
      <c r="A29" s="6">
        <f>ROW()</f>
        <v>29</v>
      </c>
      <c r="B29" t="s">
        <v>46</v>
      </c>
      <c r="C29" s="42">
        <f>C27-C28</f>
        <v>50260000.129733868</v>
      </c>
      <c r="D29" s="42">
        <f>D27-D28</f>
        <v>2320819.37751735</v>
      </c>
      <c r="E29" s="42">
        <f>E27-E28</f>
        <v>4899927.6141983867</v>
      </c>
      <c r="F29" s="250">
        <f>F27-F28</f>
        <v>-74236867.100607455</v>
      </c>
    </row>
    <row r="30" spans="1:7" ht="15.75" thickTop="1" x14ac:dyDescent="0.25">
      <c r="A30" s="6">
        <f>ROW()</f>
        <v>30</v>
      </c>
      <c r="D30" s="1"/>
      <c r="E30" s="1"/>
      <c r="F30" s="5"/>
      <c r="G30" s="5"/>
    </row>
    <row r="31" spans="1:7" x14ac:dyDescent="0.25">
      <c r="A31" s="6">
        <f>ROW()</f>
        <v>31</v>
      </c>
      <c r="D31" s="4"/>
      <c r="E31" s="4"/>
      <c r="F31" s="4"/>
      <c r="G31" s="4"/>
    </row>
    <row r="32" spans="1:7" x14ac:dyDescent="0.25">
      <c r="A32" s="6">
        <f>ROW()</f>
        <v>32</v>
      </c>
      <c r="B32" t="s">
        <v>339</v>
      </c>
      <c r="D32" s="252">
        <v>0.95034799999999997</v>
      </c>
      <c r="E32" s="252">
        <v>0.94934799999999997</v>
      </c>
      <c r="F32" s="252">
        <f>'Def, COC, ConvF'!P18</f>
        <v>0.95002900000000001</v>
      </c>
      <c r="G32" s="252">
        <f>F32</f>
        <v>0.95002900000000001</v>
      </c>
    </row>
    <row r="33" spans="1:7" x14ac:dyDescent="0.25">
      <c r="A33" s="6">
        <f>ROW()</f>
        <v>33</v>
      </c>
      <c r="B33" t="s">
        <v>411</v>
      </c>
      <c r="D33" s="245">
        <f>(D5+D6+D8)/D32</f>
        <v>31544319.505416259</v>
      </c>
      <c r="E33" s="245">
        <f>(E5+E6+E8)/E32</f>
        <v>34741056.301054053</v>
      </c>
      <c r="F33" s="245">
        <f>(F5+F6+F8)/F32</f>
        <v>0</v>
      </c>
      <c r="G33" s="245">
        <f>F33-E33</f>
        <v>-34741056.301054053</v>
      </c>
    </row>
    <row r="34" spans="1:7" x14ac:dyDescent="0.25">
      <c r="A34" s="6">
        <f>ROW()</f>
        <v>34</v>
      </c>
      <c r="B34" t="s">
        <v>412</v>
      </c>
      <c r="D34" s="5">
        <f t="shared" ref="D34:F34" si="5">D7/D32</f>
        <v>34468645.023189403</v>
      </c>
      <c r="E34" s="5">
        <f t="shared" ref="E34" si="6">E7/E32</f>
        <v>47819656.061670817</v>
      </c>
      <c r="F34" s="5">
        <f t="shared" si="5"/>
        <v>0</v>
      </c>
      <c r="G34" s="5">
        <f t="shared" ref="G34:G38" si="7">F34-E34</f>
        <v>-47819656.061670817</v>
      </c>
    </row>
    <row r="35" spans="1:7" x14ac:dyDescent="0.25">
      <c r="A35" s="6">
        <f>ROW()</f>
        <v>35</v>
      </c>
      <c r="B35" t="s">
        <v>341</v>
      </c>
      <c r="D35" s="5">
        <f t="shared" ref="D35:F35" si="8">D9/D32</f>
        <v>936657.94161523471</v>
      </c>
      <c r="E35" s="5">
        <f t="shared" ref="E35" si="9">E9/E32</f>
        <v>976821.63147662266</v>
      </c>
      <c r="F35" s="5">
        <f t="shared" si="8"/>
        <v>1516468.2515619064</v>
      </c>
      <c r="G35" s="5">
        <f t="shared" si="7"/>
        <v>539646.62008528376</v>
      </c>
    </row>
    <row r="36" spans="1:7" x14ac:dyDescent="0.25">
      <c r="A36" s="6">
        <f>ROW()</f>
        <v>36</v>
      </c>
      <c r="B36" t="s">
        <v>413</v>
      </c>
      <c r="D36" s="5">
        <f>(D10+D12)/D25</f>
        <v>-4698680.562245681</v>
      </c>
      <c r="E36" s="5">
        <f>(E10+E12)/E25</f>
        <v>-7261513.4481356414</v>
      </c>
      <c r="F36" s="5">
        <f>(F10+F12)/F25</f>
        <v>-4438678.8812601343</v>
      </c>
      <c r="G36" s="5">
        <f t="shared" si="7"/>
        <v>2822834.5668755071</v>
      </c>
    </row>
    <row r="37" spans="1:7" x14ac:dyDescent="0.25">
      <c r="A37" s="6">
        <f>ROW()</f>
        <v>37</v>
      </c>
      <c r="B37" t="s">
        <v>414</v>
      </c>
      <c r="D37" s="5">
        <f t="shared" ref="D37:F37" si="10">D14/D32</f>
        <v>0</v>
      </c>
      <c r="E37" s="5">
        <f t="shared" ref="E37" si="11">E14/E32</f>
        <v>-6787027.8759738263</v>
      </c>
      <c r="F37" s="5">
        <f t="shared" si="10"/>
        <v>0</v>
      </c>
      <c r="G37" s="5">
        <f t="shared" si="7"/>
        <v>6787027.8759738263</v>
      </c>
    </row>
    <row r="38" spans="1:7" x14ac:dyDescent="0.25">
      <c r="A38" s="6">
        <f>ROW()</f>
        <v>38</v>
      </c>
      <c r="B38" t="s">
        <v>363</v>
      </c>
      <c r="D38" s="5">
        <f>D22*D24/D25-D42</f>
        <v>-9670122.3968026601</v>
      </c>
      <c r="E38" s="5">
        <f>E22*E24/E25-E42</f>
        <v>-12008245.551758034</v>
      </c>
      <c r="F38" s="5">
        <f>F22*F24/F25-F42</f>
        <v>-13833909.347610245</v>
      </c>
      <c r="G38" s="5">
        <f t="shared" si="7"/>
        <v>-1825663.7958522104</v>
      </c>
    </row>
    <row r="39" spans="1:7" ht="15.75" thickBot="1" x14ac:dyDescent="0.3">
      <c r="A39" s="6">
        <f>ROW()</f>
        <v>39</v>
      </c>
      <c r="B39" t="s">
        <v>340</v>
      </c>
      <c r="D39" s="253">
        <f t="shared" ref="D39:F39" si="12">SUM(D33:D38)</f>
        <v>52580819.511172548</v>
      </c>
      <c r="E39" s="253">
        <f t="shared" ref="E39" si="13">SUM(E33:E38)</f>
        <v>57480747.118333995</v>
      </c>
      <c r="F39" s="253">
        <f t="shared" si="12"/>
        <v>-16756119.977308473</v>
      </c>
      <c r="G39" s="253">
        <f>SUM(G33:G38)</f>
        <v>-74236867.095642477</v>
      </c>
    </row>
    <row r="40" spans="1:7" ht="15.75" thickTop="1" x14ac:dyDescent="0.25">
      <c r="A40" s="6">
        <f>ROW()</f>
        <v>40</v>
      </c>
      <c r="B40" s="259" t="s">
        <v>257</v>
      </c>
      <c r="C40" s="260"/>
      <c r="D40" s="261">
        <f>D39-D27</f>
        <v>3.9213299751281738E-3</v>
      </c>
      <c r="E40" s="261">
        <f>E39-E27</f>
        <v>-3.1156092882156372E-3</v>
      </c>
      <c r="F40" s="261">
        <f>F39-F27</f>
        <v>1.8493812531232834E-3</v>
      </c>
      <c r="G40" s="261">
        <f>G39-G27</f>
        <v>4.964977502822876E-3</v>
      </c>
    </row>
    <row r="42" spans="1:7" x14ac:dyDescent="0.25">
      <c r="B42" s="256" t="s">
        <v>211</v>
      </c>
      <c r="C42" s="256"/>
      <c r="D42" s="257">
        <v>7.13</v>
      </c>
      <c r="E42" s="257">
        <v>8.19</v>
      </c>
      <c r="F42" s="372">
        <v>0.18</v>
      </c>
      <c r="G42" s="256"/>
    </row>
  </sheetData>
  <pageMargins left="0.25" right="0.25" top="0.75" bottom="0.75" header="0.3" footer="0.3"/>
  <pageSetup scale="81" orientation="landscape" horizontalDpi="200" verticalDpi="200" r:id="rId1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K13"/>
  <sheetViews>
    <sheetView workbookViewId="0">
      <selection activeCell="B13" sqref="B13"/>
    </sheetView>
  </sheetViews>
  <sheetFormatPr defaultRowHeight="15" x14ac:dyDescent="0.25"/>
  <cols>
    <col min="2" max="2" width="21.85546875" bestFit="1" customWidth="1"/>
    <col min="3" max="3" width="10.85546875" bestFit="1" customWidth="1"/>
    <col min="4" max="4" width="9.85546875" customWidth="1"/>
    <col min="6" max="6" width="10.85546875" bestFit="1" customWidth="1"/>
    <col min="7" max="7" width="14.140625" bestFit="1" customWidth="1"/>
    <col min="8" max="8" width="16.140625" bestFit="1" customWidth="1"/>
    <col min="9" max="10" width="14.140625" bestFit="1" customWidth="1"/>
    <col min="11" max="11" width="11.5703125" bestFit="1" customWidth="1"/>
  </cols>
  <sheetData>
    <row r="3" spans="2:11" x14ac:dyDescent="0.25">
      <c r="B3" s="10"/>
      <c r="C3" s="10"/>
      <c r="D3" s="12" t="s">
        <v>356</v>
      </c>
      <c r="E3" s="12"/>
      <c r="F3" s="12"/>
      <c r="G3" s="12"/>
      <c r="H3" s="12"/>
      <c r="I3" s="7"/>
      <c r="J3" s="7"/>
    </row>
    <row r="4" spans="2:11" x14ac:dyDescent="0.25">
      <c r="B4" s="13" t="s">
        <v>352</v>
      </c>
      <c r="C4" s="13" t="s">
        <v>353</v>
      </c>
      <c r="D4" s="13" t="s">
        <v>357</v>
      </c>
      <c r="E4" s="13" t="s">
        <v>354</v>
      </c>
      <c r="F4" s="13" t="s">
        <v>355</v>
      </c>
      <c r="G4" s="13" t="s">
        <v>360</v>
      </c>
      <c r="H4" s="13" t="s">
        <v>358</v>
      </c>
      <c r="I4" s="13">
        <v>2024</v>
      </c>
      <c r="J4" s="13">
        <v>2025</v>
      </c>
      <c r="K4" s="13">
        <v>2026</v>
      </c>
    </row>
    <row r="5" spans="2:11" x14ac:dyDescent="0.25">
      <c r="B5" t="s">
        <v>351</v>
      </c>
      <c r="C5" s="243">
        <v>44377</v>
      </c>
      <c r="D5" s="273">
        <v>48</v>
      </c>
      <c r="E5" s="243">
        <v>44440</v>
      </c>
      <c r="F5" s="243">
        <v>45900</v>
      </c>
      <c r="G5" s="242">
        <v>2633046</v>
      </c>
      <c r="H5" s="242">
        <v>55469.15</v>
      </c>
      <c r="I5" s="258">
        <f>H5*12</f>
        <v>665629.80000000005</v>
      </c>
      <c r="J5" s="258">
        <f>H5*8</f>
        <v>443753.2</v>
      </c>
      <c r="K5" s="258">
        <v>0</v>
      </c>
    </row>
    <row r="6" spans="2:11" x14ac:dyDescent="0.25">
      <c r="B6" t="s">
        <v>359</v>
      </c>
      <c r="C6" s="275">
        <v>44165</v>
      </c>
      <c r="D6" s="276">
        <v>36</v>
      </c>
      <c r="E6" s="243">
        <v>44927</v>
      </c>
      <c r="F6" s="243">
        <v>46022</v>
      </c>
      <c r="G6" s="5">
        <v>4035412</v>
      </c>
      <c r="H6" s="5">
        <v>112094.79</v>
      </c>
      <c r="I6" s="4">
        <f>H6*12</f>
        <v>1345137.48</v>
      </c>
      <c r="J6" s="4">
        <f>H6*12</f>
        <v>1345137.48</v>
      </c>
      <c r="K6" s="4">
        <v>0</v>
      </c>
    </row>
    <row r="7" spans="2:11" x14ac:dyDescent="0.25">
      <c r="B7" t="s">
        <v>359</v>
      </c>
      <c r="C7" s="243">
        <v>45473</v>
      </c>
      <c r="D7" s="273">
        <v>36</v>
      </c>
      <c r="E7" s="243">
        <v>45474</v>
      </c>
      <c r="F7" s="243">
        <v>46568</v>
      </c>
      <c r="G7" s="1">
        <v>4471694</v>
      </c>
      <c r="H7" s="1">
        <v>134083.85</v>
      </c>
      <c r="I7" s="4">
        <f>H7*6</f>
        <v>804503.10000000009</v>
      </c>
      <c r="J7" s="4">
        <f>H7*12</f>
        <v>1609006.2000000002</v>
      </c>
      <c r="K7" s="4">
        <v>0</v>
      </c>
    </row>
    <row r="8" spans="2:11" x14ac:dyDescent="0.25">
      <c r="B8" t="s">
        <v>351</v>
      </c>
      <c r="C8" s="243">
        <v>45838</v>
      </c>
      <c r="D8" s="273">
        <v>36</v>
      </c>
      <c r="E8" s="243">
        <v>45839</v>
      </c>
      <c r="F8" s="243">
        <v>46934</v>
      </c>
      <c r="G8" s="1">
        <v>4822534</v>
      </c>
      <c r="H8" s="1">
        <v>133959.27777777778</v>
      </c>
      <c r="J8" s="4">
        <f>H8*6</f>
        <v>803755.66666666674</v>
      </c>
      <c r="K8" s="4">
        <f>I8*6</f>
        <v>0</v>
      </c>
    </row>
    <row r="9" spans="2:11" x14ac:dyDescent="0.25">
      <c r="B9" t="s">
        <v>362</v>
      </c>
      <c r="C9" s="243"/>
      <c r="D9" s="273"/>
      <c r="E9" s="243"/>
      <c r="F9" s="243"/>
      <c r="G9" s="1"/>
      <c r="H9" s="1"/>
      <c r="I9" s="4">
        <f>2748681.33-2775834.96</f>
        <v>-27153.629999999888</v>
      </c>
      <c r="J9" s="4"/>
      <c r="K9" s="4"/>
    </row>
    <row r="10" spans="2:11" ht="15.75" thickBot="1" x14ac:dyDescent="0.3">
      <c r="B10" t="s">
        <v>361</v>
      </c>
      <c r="I10" s="274">
        <f>SUM(I5:I9)</f>
        <v>2788116.75</v>
      </c>
      <c r="J10" s="274">
        <f>SUM(J5:J9)</f>
        <v>4201652.5466666669</v>
      </c>
      <c r="K10" s="274">
        <f>SUM(K5:K9)</f>
        <v>0</v>
      </c>
    </row>
    <row r="11" spans="2:11" ht="15.75" thickTop="1" x14ac:dyDescent="0.25">
      <c r="G11" s="4"/>
      <c r="I11" s="258"/>
    </row>
    <row r="12" spans="2:11" x14ac:dyDescent="0.25">
      <c r="G12" s="4"/>
      <c r="I12" s="258"/>
    </row>
    <row r="13" spans="2:11" x14ac:dyDescent="0.25">
      <c r="I13" s="258"/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6"/>
  <sheetViews>
    <sheetView workbookViewId="0">
      <pane xSplit="2" ySplit="3" topLeftCell="C51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defaultColWidth="9.140625" defaultRowHeight="12.75" x14ac:dyDescent="0.2"/>
  <cols>
    <col min="1" max="1" width="3.5703125" style="45" customWidth="1"/>
    <col min="2" max="2" width="36.5703125" style="45" customWidth="1"/>
    <col min="3" max="3" width="14.42578125" style="45" bestFit="1" customWidth="1"/>
    <col min="4" max="4" width="12.140625" style="45" bestFit="1" customWidth="1"/>
    <col min="5" max="5" width="14.85546875" style="45" bestFit="1" customWidth="1"/>
    <col min="6" max="16384" width="9.140625" style="45"/>
  </cols>
  <sheetData>
    <row r="1" spans="1:3" x14ac:dyDescent="0.2">
      <c r="A1" s="44" t="s">
        <v>0</v>
      </c>
    </row>
    <row r="2" spans="1:3" x14ac:dyDescent="0.2">
      <c r="A2" s="44" t="s">
        <v>17</v>
      </c>
    </row>
    <row r="3" spans="1:3" x14ac:dyDescent="0.2">
      <c r="A3" s="44"/>
      <c r="C3" s="63">
        <v>2023</v>
      </c>
    </row>
    <row r="4" spans="1:3" x14ac:dyDescent="0.2">
      <c r="A4" s="45">
        <f>ROW()</f>
        <v>4</v>
      </c>
      <c r="B4" s="46" t="s">
        <v>18</v>
      </c>
      <c r="C4" s="47">
        <v>26701829.023333333</v>
      </c>
    </row>
    <row r="5" spans="1:3" x14ac:dyDescent="0.2">
      <c r="A5" s="45">
        <f>ROW()</f>
        <v>5</v>
      </c>
      <c r="B5" s="48" t="s">
        <v>19</v>
      </c>
      <c r="C5" s="49"/>
    </row>
    <row r="6" spans="1:3" x14ac:dyDescent="0.2">
      <c r="A6" s="45">
        <f>ROW()</f>
        <v>6</v>
      </c>
      <c r="B6" s="48" t="s">
        <v>20</v>
      </c>
      <c r="C6" s="49"/>
    </row>
    <row r="7" spans="1:3" x14ac:dyDescent="0.2">
      <c r="A7" s="45">
        <f>ROW()</f>
        <v>7</v>
      </c>
      <c r="B7" s="48" t="s">
        <v>21</v>
      </c>
      <c r="C7" s="49"/>
    </row>
    <row r="8" spans="1:3" x14ac:dyDescent="0.2">
      <c r="A8" s="45">
        <f>ROW()</f>
        <v>8</v>
      </c>
      <c r="B8" s="48" t="s">
        <v>22</v>
      </c>
      <c r="C8" s="49"/>
    </row>
    <row r="9" spans="1:3" x14ac:dyDescent="0.2">
      <c r="A9" s="45">
        <f>ROW()</f>
        <v>9</v>
      </c>
      <c r="B9" s="48" t="s">
        <v>23</v>
      </c>
      <c r="C9" s="49"/>
    </row>
    <row r="10" spans="1:3" x14ac:dyDescent="0.2">
      <c r="A10" s="45">
        <f>ROW()</f>
        <v>10</v>
      </c>
      <c r="B10" s="48" t="s">
        <v>24</v>
      </c>
      <c r="C10" s="49">
        <v>1092602</v>
      </c>
    </row>
    <row r="11" spans="1:3" x14ac:dyDescent="0.2">
      <c r="A11" s="45">
        <f>ROW()</f>
        <v>11</v>
      </c>
      <c r="B11" s="48" t="s">
        <v>25</v>
      </c>
      <c r="C11" s="49">
        <v>32798731.086825676</v>
      </c>
    </row>
    <row r="12" spans="1:3" x14ac:dyDescent="0.2">
      <c r="A12" s="45">
        <f>ROW()</f>
        <v>12</v>
      </c>
      <c r="B12" s="48" t="s">
        <v>26</v>
      </c>
      <c r="C12" s="49"/>
    </row>
    <row r="13" spans="1:3" x14ac:dyDescent="0.2">
      <c r="A13" s="45">
        <f>ROW()</f>
        <v>13</v>
      </c>
      <c r="B13" s="46" t="s">
        <v>27</v>
      </c>
      <c r="C13" s="49"/>
    </row>
    <row r="14" spans="1:3" x14ac:dyDescent="0.2">
      <c r="A14" s="45">
        <f>ROW()</f>
        <v>14</v>
      </c>
      <c r="B14" s="48" t="s">
        <v>28</v>
      </c>
      <c r="C14" s="50"/>
    </row>
    <row r="15" spans="1:3" x14ac:dyDescent="0.2">
      <c r="A15" s="45">
        <f>ROW()</f>
        <v>15</v>
      </c>
      <c r="B15" s="48" t="s">
        <v>29</v>
      </c>
      <c r="C15" s="49">
        <v>909747.81499999994</v>
      </c>
    </row>
    <row r="16" spans="1:3" x14ac:dyDescent="0.2">
      <c r="A16" s="45">
        <f>ROW()</f>
        <v>16</v>
      </c>
      <c r="B16" s="48" t="s">
        <v>30</v>
      </c>
      <c r="C16" s="49">
        <f>C55</f>
        <v>-17318003.52428339</v>
      </c>
    </row>
    <row r="17" spans="1:5" x14ac:dyDescent="0.2">
      <c r="A17" s="45">
        <f>ROW()</f>
        <v>17</v>
      </c>
      <c r="B17" s="45" t="s">
        <v>31</v>
      </c>
      <c r="C17" s="49"/>
    </row>
    <row r="18" spans="1:5" x14ac:dyDescent="0.2">
      <c r="A18" s="45">
        <f>ROW()</f>
        <v>18</v>
      </c>
      <c r="B18" s="48" t="s">
        <v>32</v>
      </c>
      <c r="C18" s="52">
        <f>SUM(C4:C17)</f>
        <v>44184906.400875613</v>
      </c>
    </row>
    <row r="19" spans="1:5" x14ac:dyDescent="0.2">
      <c r="A19" s="45">
        <f>ROW()</f>
        <v>19</v>
      </c>
      <c r="C19" s="53"/>
    </row>
    <row r="20" spans="1:5" ht="13.5" thickBot="1" x14ac:dyDescent="0.25">
      <c r="A20" s="45">
        <f>ROW()</f>
        <v>20</v>
      </c>
      <c r="B20" s="45" t="s">
        <v>33</v>
      </c>
      <c r="C20" s="54">
        <f>-C18</f>
        <v>-44184906.400875613</v>
      </c>
    </row>
    <row r="21" spans="1:5" ht="13.5" thickTop="1" x14ac:dyDescent="0.2">
      <c r="A21" s="45">
        <f>ROW()</f>
        <v>21</v>
      </c>
    </row>
    <row r="22" spans="1:5" x14ac:dyDescent="0.2">
      <c r="A22" s="45">
        <f>ROW()</f>
        <v>22</v>
      </c>
      <c r="B22" s="45" t="s">
        <v>34</v>
      </c>
    </row>
    <row r="23" spans="1:5" x14ac:dyDescent="0.2">
      <c r="A23" s="45">
        <f>ROW()</f>
        <v>23</v>
      </c>
      <c r="B23" s="55" t="s">
        <v>35</v>
      </c>
      <c r="C23" s="47">
        <v>543846300.85019994</v>
      </c>
    </row>
    <row r="24" spans="1:5" x14ac:dyDescent="0.2">
      <c r="A24" s="45">
        <f>ROW()</f>
        <v>24</v>
      </c>
      <c r="B24" s="55" t="s">
        <v>36</v>
      </c>
      <c r="C24" s="56">
        <v>-446719100.07285523</v>
      </c>
      <c r="D24" s="47"/>
      <c r="E24" s="240"/>
    </row>
    <row r="25" spans="1:5" x14ac:dyDescent="0.2">
      <c r="A25" s="45">
        <f>ROW()</f>
        <v>25</v>
      </c>
      <c r="B25" s="45" t="s">
        <v>37</v>
      </c>
      <c r="C25" s="56">
        <v>-194717109.64926672</v>
      </c>
    </row>
    <row r="26" spans="1:5" x14ac:dyDescent="0.2">
      <c r="A26" s="45">
        <f>ROW()</f>
        <v>26</v>
      </c>
      <c r="B26" s="45" t="s">
        <v>38</v>
      </c>
      <c r="C26" s="56">
        <v>8601864.1335185897</v>
      </c>
    </row>
    <row r="27" spans="1:5" x14ac:dyDescent="0.2">
      <c r="A27" s="45">
        <f>ROW()</f>
        <v>27</v>
      </c>
      <c r="B27" s="45" t="s">
        <v>39</v>
      </c>
      <c r="C27" s="56">
        <v>0</v>
      </c>
    </row>
    <row r="28" spans="1:5" x14ac:dyDescent="0.2">
      <c r="A28" s="45">
        <f>ROW()</f>
        <v>28</v>
      </c>
      <c r="B28" s="45" t="s">
        <v>40</v>
      </c>
      <c r="C28" s="56">
        <v>0</v>
      </c>
    </row>
    <row r="29" spans="1:5" ht="13.5" thickBot="1" x14ac:dyDescent="0.25">
      <c r="A29" s="45">
        <f>ROW()</f>
        <v>29</v>
      </c>
      <c r="B29" s="45" t="s">
        <v>41</v>
      </c>
      <c r="C29" s="57">
        <f>SUM(C23:C28)</f>
        <v>-88988044.738403425</v>
      </c>
    </row>
    <row r="30" spans="1:5" ht="13.5" thickTop="1" x14ac:dyDescent="0.2">
      <c r="A30" s="45">
        <f>ROW()</f>
        <v>30</v>
      </c>
    </row>
    <row r="31" spans="1:5" x14ac:dyDescent="0.2">
      <c r="A31" s="45">
        <f>ROW()</f>
        <v>31</v>
      </c>
      <c r="B31" s="45" t="s">
        <v>42</v>
      </c>
      <c r="C31" s="58">
        <v>7.1599999999999997E-2</v>
      </c>
    </row>
    <row r="32" spans="1:5" x14ac:dyDescent="0.2">
      <c r="A32" s="45">
        <f>ROW()</f>
        <v>32</v>
      </c>
      <c r="B32" s="45" t="s">
        <v>43</v>
      </c>
      <c r="C32" s="59">
        <v>0.752355</v>
      </c>
    </row>
    <row r="33" spans="1:3" x14ac:dyDescent="0.2">
      <c r="A33" s="45">
        <f>ROW()</f>
        <v>33</v>
      </c>
      <c r="B33" s="45" t="s">
        <v>44</v>
      </c>
      <c r="C33" s="60">
        <f>C20-(C29*C31)</f>
        <v>-37813362.397605926</v>
      </c>
    </row>
    <row r="34" spans="1:3" x14ac:dyDescent="0.2">
      <c r="A34" s="45">
        <f>ROW()</f>
        <v>34</v>
      </c>
      <c r="B34" s="45" t="s">
        <v>45</v>
      </c>
      <c r="C34" s="61">
        <f t="shared" ref="C34" si="0">-C33/C32</f>
        <v>50260000.129733868</v>
      </c>
    </row>
    <row r="35" spans="1:3" x14ac:dyDescent="0.2">
      <c r="A35" s="45">
        <f>ROW()</f>
        <v>35</v>
      </c>
    </row>
    <row r="36" spans="1:3" ht="13.5" thickBot="1" x14ac:dyDescent="0.25">
      <c r="A36" s="45">
        <f>ROW()</f>
        <v>36</v>
      </c>
      <c r="B36" s="45" t="s">
        <v>46</v>
      </c>
      <c r="C36" s="62">
        <f>C34</f>
        <v>50260000.129733868</v>
      </c>
    </row>
    <row r="37" spans="1:3" ht="13.5" thickTop="1" x14ac:dyDescent="0.2">
      <c r="C37" s="64"/>
    </row>
    <row r="38" spans="1:3" x14ac:dyDescent="0.2">
      <c r="B38" s="51"/>
    </row>
    <row r="39" spans="1:3" x14ac:dyDescent="0.2">
      <c r="C39" s="56"/>
    </row>
    <row r="40" spans="1:3" x14ac:dyDescent="0.2">
      <c r="C40" s="51"/>
    </row>
    <row r="41" spans="1:3" x14ac:dyDescent="0.2">
      <c r="C41" s="51"/>
    </row>
    <row r="42" spans="1:3" x14ac:dyDescent="0.2">
      <c r="A42" s="45">
        <f>ROW()</f>
        <v>42</v>
      </c>
      <c r="B42" s="45" t="s">
        <v>106</v>
      </c>
      <c r="C42" s="65">
        <v>45291</v>
      </c>
    </row>
    <row r="43" spans="1:3" x14ac:dyDescent="0.2">
      <c r="A43" s="45">
        <f>ROW()</f>
        <v>43</v>
      </c>
      <c r="B43" s="45" t="s">
        <v>107</v>
      </c>
      <c r="C43" s="51">
        <v>-7904205.5300000003</v>
      </c>
    </row>
    <row r="44" spans="1:3" x14ac:dyDescent="0.2">
      <c r="A44" s="45">
        <f>ROW()</f>
        <v>44</v>
      </c>
      <c r="B44" s="45" t="s">
        <v>108</v>
      </c>
      <c r="C44" s="51">
        <v>-25700.8571743147</v>
      </c>
    </row>
    <row r="45" spans="1:3" x14ac:dyDescent="0.2">
      <c r="A45" s="45">
        <f>ROW()</f>
        <v>45</v>
      </c>
      <c r="B45" s="45" t="s">
        <v>109</v>
      </c>
      <c r="C45" s="51">
        <v>-4011142.4699999997</v>
      </c>
    </row>
    <row r="46" spans="1:3" x14ac:dyDescent="0.2">
      <c r="A46" s="45">
        <f>ROW()</f>
        <v>46</v>
      </c>
      <c r="B46" s="45" t="s">
        <v>110</v>
      </c>
      <c r="C46" s="51">
        <v>-311182.22683628963</v>
      </c>
    </row>
    <row r="47" spans="1:3" x14ac:dyDescent="0.2">
      <c r="A47" s="45">
        <f>ROW()</f>
        <v>47</v>
      </c>
      <c r="B47" s="45" t="s">
        <v>111</v>
      </c>
      <c r="C47" s="66">
        <f>SUM(C43:C46)</f>
        <v>-12252231.084010605</v>
      </c>
    </row>
    <row r="48" spans="1:3" x14ac:dyDescent="0.2">
      <c r="A48" s="45">
        <f>ROW()</f>
        <v>48</v>
      </c>
      <c r="B48" s="45" t="s">
        <v>112</v>
      </c>
    </row>
    <row r="49" spans="1:3" x14ac:dyDescent="0.2">
      <c r="A49" s="45">
        <f>ROW()</f>
        <v>49</v>
      </c>
      <c r="B49" s="45" t="s">
        <v>113</v>
      </c>
      <c r="C49" s="51">
        <v>-3049956.5300000003</v>
      </c>
    </row>
    <row r="50" spans="1:3" x14ac:dyDescent="0.2">
      <c r="A50" s="45">
        <f>ROW()</f>
        <v>50</v>
      </c>
      <c r="B50" s="45" t="s">
        <v>114</v>
      </c>
      <c r="C50" s="67">
        <v>-8738.31</v>
      </c>
    </row>
    <row r="51" spans="1:3" x14ac:dyDescent="0.2">
      <c r="A51" s="45">
        <f>ROW()</f>
        <v>51</v>
      </c>
      <c r="B51" s="45" t="s">
        <v>115</v>
      </c>
      <c r="C51" s="67">
        <v>-1343697.5999999985</v>
      </c>
    </row>
    <row r="52" spans="1:3" x14ac:dyDescent="0.2">
      <c r="A52" s="45">
        <f>ROW()</f>
        <v>52</v>
      </c>
    </row>
    <row r="53" spans="1:3" x14ac:dyDescent="0.2">
      <c r="A53" s="45">
        <f>ROW()</f>
        <v>53</v>
      </c>
      <c r="B53" s="45" t="s">
        <v>52</v>
      </c>
      <c r="C53" s="68">
        <v>-12915611.084283391</v>
      </c>
    </row>
    <row r="54" spans="1:3" x14ac:dyDescent="0.2">
      <c r="A54" s="45">
        <f>ROW()</f>
        <v>54</v>
      </c>
    </row>
    <row r="55" spans="1:3" ht="13.5" thickBot="1" x14ac:dyDescent="0.25">
      <c r="A55" s="45">
        <f>ROW()</f>
        <v>55</v>
      </c>
      <c r="B55" s="45" t="s">
        <v>116</v>
      </c>
      <c r="C55" s="69">
        <f>SUM(C49:C53)</f>
        <v>-17318003.52428339</v>
      </c>
    </row>
    <row r="56" spans="1:3" ht="13.5" thickTop="1" x14ac:dyDescent="0.2"/>
  </sheetData>
  <printOptions horizontalCentered="1"/>
  <pageMargins left="0.2" right="0.2" top="0.75" bottom="0.75" header="0.3" footer="0.3"/>
  <pageSetup firstPageNumber="20" orientation="landscape" useFirstPageNumber="1" r:id="rId1"/>
  <headerFooter>
    <oddHeader>&amp;RExh. SEF-19 Page &amp;P of 26</oddHeader>
    <oddFooter>&amp;RExh. SEF-19 "&amp;A" Tab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0"/>
  <sheetViews>
    <sheetView workbookViewId="0">
      <pane ySplit="5" topLeftCell="A54" activePane="bottomLeft" state="frozen"/>
      <selection activeCell="C22" sqref="C22"/>
      <selection pane="bottomLeft" activeCell="C57" sqref="C57"/>
    </sheetView>
  </sheetViews>
  <sheetFormatPr defaultColWidth="8.85546875" defaultRowHeight="15" x14ac:dyDescent="0.25"/>
  <cols>
    <col min="1" max="1" width="5.85546875" style="15" bestFit="1" customWidth="1"/>
    <col min="2" max="2" width="59.140625" style="15" bestFit="1" customWidth="1"/>
    <col min="3" max="3" width="15.85546875" style="15" bestFit="1" customWidth="1"/>
    <col min="4" max="4" width="15.140625" style="15" bestFit="1" customWidth="1"/>
    <col min="5" max="7" width="14.85546875" style="15" bestFit="1" customWidth="1"/>
    <col min="8" max="8" width="12.140625" style="15" bestFit="1" customWidth="1"/>
    <col min="9" max="16384" width="8.85546875" style="15"/>
  </cols>
  <sheetData>
    <row r="1" spans="1:4" ht="15.75" x14ac:dyDescent="0.25">
      <c r="A1" s="14" t="s">
        <v>59</v>
      </c>
    </row>
    <row r="2" spans="1:4" ht="15.75" x14ac:dyDescent="0.25">
      <c r="A2" s="14" t="s">
        <v>60</v>
      </c>
    </row>
    <row r="3" spans="1:4" ht="15.75" x14ac:dyDescent="0.25">
      <c r="A3" s="14" t="s">
        <v>61</v>
      </c>
    </row>
    <row r="4" spans="1:4" ht="15.75" x14ac:dyDescent="0.25">
      <c r="A4" s="16"/>
      <c r="B4" s="16"/>
      <c r="C4" s="17" t="s">
        <v>62</v>
      </c>
    </row>
    <row r="5" spans="1:4" ht="15.75" x14ac:dyDescent="0.25">
      <c r="A5" s="18" t="s">
        <v>63</v>
      </c>
      <c r="B5" s="18" t="s">
        <v>64</v>
      </c>
      <c r="C5" s="18" t="s">
        <v>65</v>
      </c>
    </row>
    <row r="6" spans="1:4" ht="15.75" x14ac:dyDescent="0.25">
      <c r="A6" s="16"/>
      <c r="B6" s="19" t="s">
        <v>66</v>
      </c>
      <c r="C6" s="16"/>
    </row>
    <row r="7" spans="1:4" ht="15.75" x14ac:dyDescent="0.25">
      <c r="A7" s="20">
        <f>ROW()</f>
        <v>7</v>
      </c>
      <c r="B7" s="21" t="s">
        <v>14</v>
      </c>
      <c r="C7" s="22">
        <v>531269628.93000007</v>
      </c>
    </row>
    <row r="8" spans="1:4" ht="15.75" x14ac:dyDescent="0.25">
      <c r="A8" s="20">
        <f>ROW()</f>
        <v>8</v>
      </c>
      <c r="B8" s="21" t="s">
        <v>67</v>
      </c>
      <c r="C8" s="23">
        <v>-449376609.27875507</v>
      </c>
    </row>
    <row r="9" spans="1:4" ht="15.75" x14ac:dyDescent="0.25">
      <c r="A9" s="20">
        <f>ROW()</f>
        <v>9</v>
      </c>
      <c r="B9" s="21" t="s">
        <v>68</v>
      </c>
      <c r="C9" s="23">
        <v>-21534310.368832793</v>
      </c>
    </row>
    <row r="10" spans="1:4" ht="15.75" x14ac:dyDescent="0.25">
      <c r="A10" s="20">
        <f>ROW()</f>
        <v>10</v>
      </c>
      <c r="B10" s="24" t="s">
        <v>69</v>
      </c>
      <c r="C10" s="25">
        <f>SUM(C7:C9)</f>
        <v>60358709.282412201</v>
      </c>
    </row>
    <row r="11" spans="1:4" ht="15.75" x14ac:dyDescent="0.25">
      <c r="A11" s="20"/>
      <c r="B11" s="21"/>
      <c r="C11" s="26"/>
    </row>
    <row r="12" spans="1:4" ht="15.75" x14ac:dyDescent="0.25">
      <c r="A12" s="20"/>
      <c r="B12" s="19" t="s">
        <v>70</v>
      </c>
      <c r="C12" s="27"/>
    </row>
    <row r="13" spans="1:4" ht="15.75" x14ac:dyDescent="0.25">
      <c r="A13" s="20">
        <f>ROW()</f>
        <v>13</v>
      </c>
      <c r="B13" s="21" t="s">
        <v>71</v>
      </c>
      <c r="C13" s="27">
        <v>110972218.59999999</v>
      </c>
      <c r="D13" s="11">
        <v>18220111</v>
      </c>
    </row>
    <row r="14" spans="1:4" ht="15.75" x14ac:dyDescent="0.25">
      <c r="A14" s="20">
        <f>ROW()</f>
        <v>14</v>
      </c>
      <c r="B14" s="21" t="s">
        <v>72</v>
      </c>
      <c r="C14" s="23">
        <v>0</v>
      </c>
    </row>
    <row r="15" spans="1:4" ht="15.75" x14ac:dyDescent="0.25">
      <c r="A15" s="20">
        <f>ROW()</f>
        <v>15</v>
      </c>
      <c r="B15" s="21" t="s">
        <v>73</v>
      </c>
      <c r="C15" s="23">
        <v>-23304165.899999999</v>
      </c>
      <c r="D15" s="11">
        <v>28302151</v>
      </c>
    </row>
    <row r="16" spans="1:4" ht="15.75" x14ac:dyDescent="0.25">
      <c r="A16" s="20">
        <f>ROW()</f>
        <v>16</v>
      </c>
      <c r="B16" s="21" t="s">
        <v>74</v>
      </c>
      <c r="C16" s="23">
        <v>0</v>
      </c>
    </row>
    <row r="17" spans="1:5" ht="15.75" x14ac:dyDescent="0.25">
      <c r="A17" s="20">
        <f>ROW()</f>
        <v>17</v>
      </c>
      <c r="B17" s="24" t="s">
        <v>75</v>
      </c>
      <c r="C17" s="28">
        <f>SUM(C13:C16)</f>
        <v>87668052.699999988</v>
      </c>
    </row>
    <row r="18" spans="1:5" ht="15.75" x14ac:dyDescent="0.25">
      <c r="A18" s="20"/>
      <c r="B18" s="16"/>
      <c r="C18" s="23"/>
    </row>
    <row r="19" spans="1:5" ht="15.75" x14ac:dyDescent="0.25">
      <c r="A19" s="20"/>
      <c r="B19" s="19" t="s">
        <v>76</v>
      </c>
      <c r="C19" s="23"/>
    </row>
    <row r="20" spans="1:5" ht="15.75" x14ac:dyDescent="0.25">
      <c r="A20" s="20">
        <f>ROW()</f>
        <v>20</v>
      </c>
      <c r="B20" s="21" t="s">
        <v>77</v>
      </c>
      <c r="C20" s="29">
        <v>-95934500</v>
      </c>
      <c r="D20" s="11">
        <v>10800611</v>
      </c>
    </row>
    <row r="21" spans="1:5" ht="15.75" x14ac:dyDescent="0.25">
      <c r="A21" s="20">
        <f>ROW()</f>
        <v>21</v>
      </c>
      <c r="B21" s="21" t="s">
        <v>78</v>
      </c>
      <c r="C21" s="30">
        <v>47226280.32</v>
      </c>
      <c r="D21" s="11">
        <v>18239501</v>
      </c>
    </row>
    <row r="22" spans="1:5" ht="15.75" x14ac:dyDescent="0.25">
      <c r="A22" s="20">
        <f>ROW()</f>
        <v>22</v>
      </c>
      <c r="B22" s="21" t="s">
        <v>79</v>
      </c>
      <c r="C22" s="30">
        <v>-102557.17</v>
      </c>
      <c r="D22" s="11">
        <v>10800331</v>
      </c>
    </row>
    <row r="23" spans="1:5" ht="15.75" x14ac:dyDescent="0.25">
      <c r="A23" s="20">
        <f>ROW()</f>
        <v>23</v>
      </c>
      <c r="B23" s="21" t="s">
        <v>80</v>
      </c>
      <c r="C23" s="30">
        <v>-29828416.211151935</v>
      </c>
      <c r="D23" s="31" t="s">
        <v>81</v>
      </c>
    </row>
    <row r="24" spans="1:5" ht="15.75" x14ac:dyDescent="0.25">
      <c r="A24" s="20">
        <f>ROW()</f>
        <v>24</v>
      </c>
      <c r="B24" s="21" t="s">
        <v>82</v>
      </c>
      <c r="C24" s="30">
        <v>27831597.100000001</v>
      </c>
      <c r="D24" s="11">
        <v>18239511</v>
      </c>
    </row>
    <row r="25" spans="1:5" ht="15.75" x14ac:dyDescent="0.25">
      <c r="A25" s="20">
        <f>ROW()</f>
        <v>25</v>
      </c>
      <c r="B25" s="21" t="s">
        <v>83</v>
      </c>
      <c r="C25" s="30">
        <v>-117565.55</v>
      </c>
      <c r="D25" s="11">
        <v>10800321</v>
      </c>
    </row>
    <row r="26" spans="1:5" ht="15.75" x14ac:dyDescent="0.25">
      <c r="A26" s="20">
        <f>ROW()</f>
        <v>26</v>
      </c>
      <c r="B26" s="24" t="s">
        <v>84</v>
      </c>
      <c r="C26" s="25">
        <f>SUM(C20:C25)</f>
        <v>-50925161.511151932</v>
      </c>
    </row>
    <row r="27" spans="1:5" ht="15.75" x14ac:dyDescent="0.25">
      <c r="A27" s="20"/>
      <c r="B27" s="21"/>
      <c r="C27" s="26"/>
      <c r="E27" s="30"/>
    </row>
    <row r="28" spans="1:5" ht="15.75" x14ac:dyDescent="0.25">
      <c r="A28" s="20"/>
      <c r="B28" s="19" t="s">
        <v>85</v>
      </c>
      <c r="C28" s="27"/>
    </row>
    <row r="29" spans="1:5" ht="15.75" x14ac:dyDescent="0.25">
      <c r="A29" s="20">
        <f>ROW()</f>
        <v>29</v>
      </c>
      <c r="B29" s="21" t="s">
        <v>86</v>
      </c>
      <c r="C29" s="27">
        <v>-240042970.06</v>
      </c>
      <c r="D29" s="32">
        <v>10800651</v>
      </c>
    </row>
    <row r="30" spans="1:5" ht="15.75" x14ac:dyDescent="0.25">
      <c r="A30" s="20">
        <f>ROW()</f>
        <v>30</v>
      </c>
      <c r="B30" s="21" t="s">
        <v>87</v>
      </c>
      <c r="C30" s="30">
        <v>-17551177.859999999</v>
      </c>
      <c r="D30" s="32">
        <v>10800921</v>
      </c>
    </row>
    <row r="31" spans="1:5" ht="15.75" x14ac:dyDescent="0.25">
      <c r="A31" s="20">
        <f>ROW()</f>
        <v>31</v>
      </c>
      <c r="B31" s="21" t="s">
        <v>88</v>
      </c>
      <c r="C31" s="30">
        <v>5000000</v>
      </c>
      <c r="D31" s="32">
        <v>10800791</v>
      </c>
    </row>
    <row r="32" spans="1:5" ht="15.75" x14ac:dyDescent="0.25">
      <c r="A32" s="20">
        <f>ROW()</f>
        <v>32</v>
      </c>
      <c r="B32" s="21" t="s">
        <v>89</v>
      </c>
      <c r="C32" s="30">
        <v>50409023.710000001</v>
      </c>
      <c r="D32" s="32">
        <v>19000951</v>
      </c>
    </row>
    <row r="33" spans="1:4" ht="15.75" x14ac:dyDescent="0.25">
      <c r="A33" s="20">
        <f>ROW()</f>
        <v>33</v>
      </c>
      <c r="B33" s="21" t="s">
        <v>90</v>
      </c>
      <c r="C33" s="30">
        <v>3685747.35</v>
      </c>
      <c r="D33" s="32">
        <v>19000971</v>
      </c>
    </row>
    <row r="34" spans="1:4" ht="15.75" x14ac:dyDescent="0.25">
      <c r="A34" s="20">
        <f>ROW()</f>
        <v>34</v>
      </c>
      <c r="B34" s="21" t="s">
        <v>91</v>
      </c>
      <c r="C34" s="30">
        <v>0</v>
      </c>
    </row>
    <row r="35" spans="1:4" ht="15.75" x14ac:dyDescent="0.25">
      <c r="A35" s="20">
        <f>ROW()</f>
        <v>35</v>
      </c>
      <c r="B35" s="21" t="s">
        <v>92</v>
      </c>
      <c r="C35" s="30">
        <v>0</v>
      </c>
    </row>
    <row r="36" spans="1:4" ht="15.75" x14ac:dyDescent="0.25">
      <c r="A36" s="20">
        <f>ROW()</f>
        <v>36</v>
      </c>
      <c r="B36" s="24" t="s">
        <v>93</v>
      </c>
      <c r="C36" s="28">
        <f>SUM(C29:C35)</f>
        <v>-198499376.86000001</v>
      </c>
    </row>
    <row r="37" spans="1:4" ht="15.75" x14ac:dyDescent="0.25">
      <c r="A37" s="20"/>
      <c r="B37" s="16"/>
      <c r="C37" s="23"/>
    </row>
    <row r="38" spans="1:4" ht="16.5" thickBot="1" x14ac:dyDescent="0.3">
      <c r="A38" s="20">
        <f>ROW()</f>
        <v>38</v>
      </c>
      <c r="B38" s="19" t="s">
        <v>94</v>
      </c>
      <c r="C38" s="33">
        <f>C10+C17+C26+C36</f>
        <v>-101397776.38873976</v>
      </c>
    </row>
    <row r="39" spans="1:4" ht="16.5" thickTop="1" x14ac:dyDescent="0.25">
      <c r="A39" s="20"/>
      <c r="B39" s="16"/>
      <c r="C39" s="22"/>
    </row>
    <row r="40" spans="1:4" ht="15.75" x14ac:dyDescent="0.25">
      <c r="A40" s="20">
        <f>ROW()</f>
        <v>40</v>
      </c>
      <c r="B40" s="21" t="s">
        <v>95</v>
      </c>
      <c r="C40" s="34">
        <v>7.1599999999999997E-2</v>
      </c>
    </row>
    <row r="41" spans="1:4" ht="15.75" x14ac:dyDescent="0.25">
      <c r="A41" s="20">
        <f>ROW()</f>
        <v>41</v>
      </c>
      <c r="B41" s="21" t="s">
        <v>96</v>
      </c>
      <c r="C41" s="34">
        <v>2.5499999999999998E-2</v>
      </c>
    </row>
    <row r="42" spans="1:4" ht="15.75" x14ac:dyDescent="0.25">
      <c r="A42" s="20">
        <f>ROW()</f>
        <v>42</v>
      </c>
      <c r="B42" s="21" t="s">
        <v>97</v>
      </c>
      <c r="C42" s="35">
        <v>0.21</v>
      </c>
    </row>
    <row r="43" spans="1:4" ht="15.75" x14ac:dyDescent="0.25">
      <c r="A43" s="20">
        <f>ROW()</f>
        <v>43</v>
      </c>
      <c r="B43" s="24" t="s">
        <v>98</v>
      </c>
      <c r="C43" s="36">
        <f>C38*C40</f>
        <v>-7260080.7894337671</v>
      </c>
    </row>
    <row r="44" spans="1:4" ht="15.75" x14ac:dyDescent="0.25">
      <c r="A44" s="20"/>
      <c r="B44" s="16"/>
      <c r="C44" s="22"/>
    </row>
    <row r="45" spans="1:4" ht="15.75" x14ac:dyDescent="0.25">
      <c r="A45" s="20"/>
      <c r="B45" s="24" t="s">
        <v>99</v>
      </c>
      <c r="C45" s="22"/>
    </row>
    <row r="46" spans="1:4" ht="15.75" x14ac:dyDescent="0.25">
      <c r="A46" s="20">
        <f>ROW()</f>
        <v>46</v>
      </c>
      <c r="B46" s="21" t="s">
        <v>48</v>
      </c>
      <c r="C46" s="22">
        <v>-27787152.27333333</v>
      </c>
    </row>
    <row r="47" spans="1:4" ht="15.75" x14ac:dyDescent="0.25">
      <c r="A47" s="20">
        <f>ROW()</f>
        <v>47</v>
      </c>
      <c r="B47" s="21" t="s">
        <v>51</v>
      </c>
      <c r="C47" s="37">
        <v>-882698.53499999992</v>
      </c>
    </row>
    <row r="48" spans="1:4" ht="15.75" x14ac:dyDescent="0.25">
      <c r="A48" s="20">
        <f>ROW()</f>
        <v>48</v>
      </c>
      <c r="B48" s="21" t="s">
        <v>49</v>
      </c>
      <c r="C48" s="37">
        <v>-1308230.145</v>
      </c>
    </row>
    <row r="49" spans="1:4" ht="15.75" x14ac:dyDescent="0.25">
      <c r="A49" s="20">
        <f>ROW()</f>
        <v>49</v>
      </c>
      <c r="B49" s="21" t="s">
        <v>50</v>
      </c>
      <c r="C49" s="37">
        <f>-SUM(C7:C8)/2.5</f>
        <v>-32757207.860498</v>
      </c>
      <c r="D49" s="37"/>
    </row>
    <row r="50" spans="1:4" ht="15.75" x14ac:dyDescent="0.25">
      <c r="A50" s="20">
        <f>ROW()</f>
        <v>50</v>
      </c>
      <c r="B50" s="21" t="s">
        <v>100</v>
      </c>
      <c r="C50" s="37">
        <v>-890151.00149815506</v>
      </c>
    </row>
    <row r="51" spans="1:4" ht="15.75" x14ac:dyDescent="0.25">
      <c r="A51" s="20">
        <f>ROW()</f>
        <v>51</v>
      </c>
      <c r="B51" s="21" t="s">
        <v>55</v>
      </c>
      <c r="C51" s="37">
        <v>2877583.3600000003</v>
      </c>
    </row>
    <row r="52" spans="1:4" ht="15.75" x14ac:dyDescent="0.25">
      <c r="A52" s="20">
        <f>ROW()</f>
        <v>52</v>
      </c>
      <c r="B52" s="21" t="s">
        <v>54</v>
      </c>
      <c r="C52" s="37">
        <v>650068.53912000044</v>
      </c>
    </row>
    <row r="53" spans="1:4" ht="15.75" x14ac:dyDescent="0.25">
      <c r="A53" s="20">
        <f>ROW()</f>
        <v>53</v>
      </c>
      <c r="B53" s="21" t="s">
        <v>52</v>
      </c>
      <c r="C53" s="37">
        <f>SUM(C46:C50)*-C42</f>
        <v>13361342.361219192</v>
      </c>
    </row>
    <row r="54" spans="1:4" ht="15.75" x14ac:dyDescent="0.25">
      <c r="A54" s="20">
        <f>ROW()</f>
        <v>54</v>
      </c>
      <c r="B54" s="24" t="s">
        <v>101</v>
      </c>
      <c r="C54" s="36">
        <f>C43-SUM(C46:C53)</f>
        <v>39476364.765556522</v>
      </c>
    </row>
    <row r="55" spans="1:4" ht="15.75" x14ac:dyDescent="0.25">
      <c r="A55" s="20"/>
      <c r="B55" s="16"/>
      <c r="C55" s="22"/>
    </row>
    <row r="56" spans="1:4" ht="15.75" x14ac:dyDescent="0.25">
      <c r="A56" s="20">
        <f>ROW()</f>
        <v>56</v>
      </c>
      <c r="B56" s="21" t="s">
        <v>102</v>
      </c>
      <c r="C56" s="38">
        <v>0.75077499999999997</v>
      </c>
    </row>
    <row r="57" spans="1:4" ht="16.5" thickBot="1" x14ac:dyDescent="0.3">
      <c r="A57" s="20">
        <f>ROW()</f>
        <v>57</v>
      </c>
      <c r="B57" s="24" t="s">
        <v>103</v>
      </c>
      <c r="C57" s="33">
        <f>C54/C56</f>
        <v>52580819.507251203</v>
      </c>
    </row>
    <row r="58" spans="1:4" ht="15.75" thickTop="1" x14ac:dyDescent="0.25"/>
    <row r="59" spans="1:4" ht="15.75" x14ac:dyDescent="0.25">
      <c r="A59" s="20">
        <f>ROW()</f>
        <v>59</v>
      </c>
      <c r="B59" s="21" t="s">
        <v>104</v>
      </c>
      <c r="C59" s="37">
        <v>50260000.129733883</v>
      </c>
    </row>
    <row r="60" spans="1:4" ht="15.75" x14ac:dyDescent="0.25">
      <c r="A60" s="20">
        <f>ROW()</f>
        <v>60</v>
      </c>
      <c r="B60" s="24" t="s">
        <v>105</v>
      </c>
      <c r="C60" s="36">
        <f>C57-C59</f>
        <v>2320819.3775173202</v>
      </c>
    </row>
  </sheetData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3"/>
  <sheetViews>
    <sheetView workbookViewId="0">
      <pane ySplit="5" topLeftCell="A17" activePane="bottomLeft" state="frozen"/>
      <selection activeCell="C22" sqref="C22"/>
      <selection pane="bottomLeft" activeCell="C21" sqref="C21"/>
    </sheetView>
  </sheetViews>
  <sheetFormatPr defaultColWidth="8.85546875" defaultRowHeight="15" x14ac:dyDescent="0.25"/>
  <cols>
    <col min="1" max="1" width="5.7109375" style="15" bestFit="1" customWidth="1"/>
    <col min="2" max="2" width="71.5703125" style="15" bestFit="1" customWidth="1"/>
    <col min="3" max="3" width="15.7109375" style="15" bestFit="1" customWidth="1"/>
    <col min="4" max="4" width="15.28515625" style="15" bestFit="1" customWidth="1"/>
    <col min="5" max="7" width="14.7109375" style="15" bestFit="1" customWidth="1"/>
    <col min="8" max="8" width="12.28515625" style="15" bestFit="1" customWidth="1"/>
    <col min="9" max="16384" width="8.85546875" style="15"/>
  </cols>
  <sheetData>
    <row r="1" spans="1:5" ht="15.75" x14ac:dyDescent="0.25">
      <c r="A1" s="14" t="s">
        <v>59</v>
      </c>
    </row>
    <row r="2" spans="1:5" ht="15.75" x14ac:dyDescent="0.25">
      <c r="A2" s="14" t="s">
        <v>122</v>
      </c>
    </row>
    <row r="3" spans="1:5" ht="15.75" x14ac:dyDescent="0.25">
      <c r="A3" s="14" t="s">
        <v>123</v>
      </c>
    </row>
    <row r="4" spans="1:5" ht="15.75" x14ac:dyDescent="0.25">
      <c r="A4" s="16"/>
      <c r="B4" s="16"/>
      <c r="C4" s="17" t="s">
        <v>62</v>
      </c>
    </row>
    <row r="5" spans="1:5" ht="15.75" x14ac:dyDescent="0.25">
      <c r="A5" s="18" t="s">
        <v>63</v>
      </c>
      <c r="B5" s="18" t="s">
        <v>64</v>
      </c>
      <c r="C5" s="18" t="s">
        <v>65</v>
      </c>
    </row>
    <row r="6" spans="1:5" ht="15.75" x14ac:dyDescent="0.25">
      <c r="A6" s="16"/>
      <c r="B6" s="19" t="s">
        <v>66</v>
      </c>
      <c r="C6" s="16"/>
    </row>
    <row r="7" spans="1:5" ht="15.75" x14ac:dyDescent="0.25">
      <c r="A7" s="20">
        <v>7</v>
      </c>
      <c r="B7" s="21" t="s">
        <v>14</v>
      </c>
      <c r="C7" s="22">
        <v>542546681.30210412</v>
      </c>
    </row>
    <row r="8" spans="1:5" ht="15.75" x14ac:dyDescent="0.25">
      <c r="A8" s="20">
        <v>8</v>
      </c>
      <c r="B8" s="21" t="s">
        <v>67</v>
      </c>
      <c r="C8" s="23">
        <v>-497149186.45926905</v>
      </c>
      <c r="E8" s="70"/>
    </row>
    <row r="9" spans="1:5" ht="15.75" x14ac:dyDescent="0.25">
      <c r="A9" s="20">
        <v>9</v>
      </c>
      <c r="B9" s="21" t="s">
        <v>68</v>
      </c>
      <c r="C9" s="23">
        <v>-8705659.5399999935</v>
      </c>
    </row>
    <row r="10" spans="1:5" ht="15.75" x14ac:dyDescent="0.25">
      <c r="A10" s="20">
        <v>10</v>
      </c>
      <c r="B10" s="24" t="s">
        <v>69</v>
      </c>
      <c r="C10" s="25">
        <v>36691835.302835077</v>
      </c>
    </row>
    <row r="11" spans="1:5" ht="15.75" x14ac:dyDescent="0.25">
      <c r="A11" s="20">
        <v>11</v>
      </c>
      <c r="B11" s="21"/>
      <c r="C11" s="26"/>
    </row>
    <row r="12" spans="1:5" ht="15.75" x14ac:dyDescent="0.25">
      <c r="A12" s="20">
        <v>12</v>
      </c>
      <c r="B12" s="19" t="s">
        <v>70</v>
      </c>
      <c r="C12" s="27"/>
    </row>
    <row r="13" spans="1:5" ht="15.75" x14ac:dyDescent="0.25">
      <c r="A13" s="20">
        <v>13</v>
      </c>
      <c r="B13" s="21" t="s">
        <v>71</v>
      </c>
      <c r="C13" s="27">
        <v>110972218.59999999</v>
      </c>
      <c r="D13" s="11">
        <v>18220111</v>
      </c>
    </row>
    <row r="14" spans="1:5" ht="15.75" x14ac:dyDescent="0.25">
      <c r="A14" s="20">
        <v>14</v>
      </c>
      <c r="B14" s="21" t="s">
        <v>72</v>
      </c>
      <c r="C14" s="23">
        <v>0</v>
      </c>
    </row>
    <row r="15" spans="1:5" ht="15.75" x14ac:dyDescent="0.25">
      <c r="A15" s="20">
        <v>15</v>
      </c>
      <c r="B15" s="21" t="s">
        <v>73</v>
      </c>
      <c r="C15" s="23">
        <v>-23304165.899999999</v>
      </c>
      <c r="D15" s="11">
        <v>28302151</v>
      </c>
    </row>
    <row r="16" spans="1:5" ht="15.75" x14ac:dyDescent="0.25">
      <c r="A16" s="20">
        <v>16</v>
      </c>
      <c r="B16" s="21" t="s">
        <v>74</v>
      </c>
      <c r="C16" s="23">
        <v>0</v>
      </c>
    </row>
    <row r="17" spans="1:5" ht="15.75" x14ac:dyDescent="0.25">
      <c r="A17" s="20">
        <v>17</v>
      </c>
      <c r="B17" s="24" t="s">
        <v>75</v>
      </c>
      <c r="C17" s="28">
        <v>87668052.699999988</v>
      </c>
    </row>
    <row r="18" spans="1:5" ht="15.75" x14ac:dyDescent="0.25">
      <c r="A18" s="20">
        <v>18</v>
      </c>
      <c r="B18" s="16"/>
      <c r="C18" s="23"/>
    </row>
    <row r="19" spans="1:5" ht="15.75" x14ac:dyDescent="0.25">
      <c r="A19" s="20">
        <v>19</v>
      </c>
      <c r="B19" s="19" t="s">
        <v>76</v>
      </c>
      <c r="C19" s="23"/>
    </row>
    <row r="20" spans="1:5" ht="15.75" x14ac:dyDescent="0.25">
      <c r="A20" s="20">
        <v>20</v>
      </c>
      <c r="B20" s="21" t="s">
        <v>77</v>
      </c>
      <c r="C20" s="29">
        <v>-95934500</v>
      </c>
      <c r="D20" s="11">
        <v>10800611</v>
      </c>
    </row>
    <row r="21" spans="1:5" ht="15.75" x14ac:dyDescent="0.25">
      <c r="A21" s="20">
        <v>21</v>
      </c>
      <c r="B21" s="21" t="s">
        <v>78</v>
      </c>
      <c r="C21" s="30">
        <v>51835439.880000003</v>
      </c>
      <c r="D21" s="11">
        <v>18239501</v>
      </c>
    </row>
    <row r="22" spans="1:5" ht="15.75" x14ac:dyDescent="0.25">
      <c r="A22" s="20">
        <v>22</v>
      </c>
      <c r="B22" s="21" t="s">
        <v>79</v>
      </c>
      <c r="C22" s="30">
        <v>-491560.83</v>
      </c>
      <c r="D22" s="11">
        <v>10800331</v>
      </c>
    </row>
    <row r="23" spans="1:5" ht="15.75" x14ac:dyDescent="0.25">
      <c r="A23" s="20">
        <v>23</v>
      </c>
      <c r="B23" s="21" t="s">
        <v>80</v>
      </c>
      <c r="C23" s="30">
        <v>-35946639.216942638</v>
      </c>
      <c r="D23" s="31" t="s">
        <v>81</v>
      </c>
    </row>
    <row r="24" spans="1:5" ht="15.75" x14ac:dyDescent="0.25">
      <c r="A24" s="20">
        <v>24</v>
      </c>
      <c r="B24" s="21" t="s">
        <v>82</v>
      </c>
      <c r="C24" s="30">
        <v>29388047.489999998</v>
      </c>
      <c r="D24" s="11">
        <v>18239511</v>
      </c>
    </row>
    <row r="25" spans="1:5" ht="15.75" x14ac:dyDescent="0.25">
      <c r="A25" s="20">
        <v>25</v>
      </c>
      <c r="B25" s="21" t="s">
        <v>83</v>
      </c>
      <c r="C25" s="30">
        <v>-493392.01</v>
      </c>
      <c r="D25" s="11">
        <v>10800321</v>
      </c>
    </row>
    <row r="26" spans="1:5" ht="15.75" x14ac:dyDescent="0.25">
      <c r="A26" s="20">
        <v>26</v>
      </c>
      <c r="B26" s="24" t="s">
        <v>84</v>
      </c>
      <c r="C26" s="25">
        <v>-51642604.68694263</v>
      </c>
    </row>
    <row r="27" spans="1:5" ht="15.75" x14ac:dyDescent="0.25">
      <c r="A27" s="20">
        <v>27</v>
      </c>
      <c r="B27" s="21"/>
      <c r="C27" s="26"/>
      <c r="E27" s="30"/>
    </row>
    <row r="28" spans="1:5" ht="15.75" x14ac:dyDescent="0.25">
      <c r="A28" s="20">
        <v>28</v>
      </c>
      <c r="B28" s="19" t="s">
        <v>85</v>
      </c>
      <c r="C28" s="27"/>
    </row>
    <row r="29" spans="1:5" ht="15.75" x14ac:dyDescent="0.25">
      <c r="A29" s="20">
        <v>29</v>
      </c>
      <c r="B29" s="21" t="s">
        <v>86</v>
      </c>
      <c r="C29" s="27">
        <v>-240042970.06</v>
      </c>
      <c r="D29" s="32">
        <v>10800651</v>
      </c>
    </row>
    <row r="30" spans="1:5" ht="15.75" x14ac:dyDescent="0.25">
      <c r="A30" s="20">
        <v>30</v>
      </c>
      <c r="B30" s="21" t="s">
        <v>87</v>
      </c>
      <c r="C30" s="30">
        <v>-17551177.859999999</v>
      </c>
      <c r="D30" s="32">
        <v>10800921</v>
      </c>
    </row>
    <row r="31" spans="1:5" ht="15.75" x14ac:dyDescent="0.25">
      <c r="A31" s="20">
        <v>31</v>
      </c>
      <c r="B31" s="21" t="s">
        <v>88</v>
      </c>
      <c r="C31" s="30">
        <v>5000000</v>
      </c>
      <c r="D31" s="32">
        <v>10800791</v>
      </c>
    </row>
    <row r="32" spans="1:5" ht="15.75" x14ac:dyDescent="0.25">
      <c r="A32" s="20">
        <v>32</v>
      </c>
      <c r="B32" s="21" t="s">
        <v>89</v>
      </c>
      <c r="C32" s="30">
        <v>50409023.710000001</v>
      </c>
      <c r="D32" s="32">
        <v>19000951</v>
      </c>
    </row>
    <row r="33" spans="1:4" ht="15.75" x14ac:dyDescent="0.25">
      <c r="A33" s="20">
        <v>33</v>
      </c>
      <c r="B33" s="21" t="s">
        <v>90</v>
      </c>
      <c r="C33" s="30">
        <v>3685747.35</v>
      </c>
      <c r="D33" s="32">
        <v>19000971</v>
      </c>
    </row>
    <row r="34" spans="1:4" ht="15.75" x14ac:dyDescent="0.25">
      <c r="A34" s="20">
        <v>34</v>
      </c>
      <c r="B34" s="21" t="s">
        <v>91</v>
      </c>
      <c r="C34" s="30">
        <v>0</v>
      </c>
    </row>
    <row r="35" spans="1:4" ht="15.75" x14ac:dyDescent="0.25">
      <c r="A35" s="20">
        <v>35</v>
      </c>
      <c r="B35" s="21" t="s">
        <v>92</v>
      </c>
      <c r="C35" s="30">
        <v>0</v>
      </c>
    </row>
    <row r="36" spans="1:4" ht="15.75" x14ac:dyDescent="0.25">
      <c r="A36" s="20">
        <v>36</v>
      </c>
      <c r="B36" s="24" t="s">
        <v>93</v>
      </c>
      <c r="C36" s="28">
        <v>-198499376.86000001</v>
      </c>
    </row>
    <row r="37" spans="1:4" ht="15.75" x14ac:dyDescent="0.25">
      <c r="A37" s="20">
        <v>37</v>
      </c>
      <c r="B37" s="16"/>
      <c r="C37" s="23"/>
    </row>
    <row r="38" spans="1:4" ht="16.5" thickBot="1" x14ac:dyDescent="0.3">
      <c r="A38" s="20">
        <v>38</v>
      </c>
      <c r="B38" s="19" t="s">
        <v>94</v>
      </c>
      <c r="C38" s="33">
        <v>-125782093.54410759</v>
      </c>
    </row>
    <row r="39" spans="1:4" ht="16.5" thickTop="1" x14ac:dyDescent="0.25">
      <c r="A39" s="20">
        <v>39</v>
      </c>
      <c r="B39" s="16"/>
      <c r="C39" s="22"/>
    </row>
    <row r="40" spans="1:4" ht="15.75" x14ac:dyDescent="0.25">
      <c r="A40" s="20">
        <v>40</v>
      </c>
      <c r="B40" s="21" t="s">
        <v>95</v>
      </c>
      <c r="C40" s="34">
        <v>7.1599999999999997E-2</v>
      </c>
    </row>
    <row r="41" spans="1:4" ht="15.75" x14ac:dyDescent="0.25">
      <c r="A41" s="20">
        <v>41</v>
      </c>
      <c r="B41" s="21" t="s">
        <v>96</v>
      </c>
      <c r="C41" s="34">
        <v>2.5499999999999998E-2</v>
      </c>
    </row>
    <row r="42" spans="1:4" ht="15.75" x14ac:dyDescent="0.25">
      <c r="A42" s="20">
        <v>42</v>
      </c>
      <c r="B42" s="21" t="s">
        <v>97</v>
      </c>
      <c r="C42" s="35">
        <v>0.21</v>
      </c>
    </row>
    <row r="43" spans="1:4" ht="15.75" x14ac:dyDescent="0.25">
      <c r="A43" s="20">
        <v>43</v>
      </c>
      <c r="B43" s="24" t="s">
        <v>98</v>
      </c>
      <c r="C43" s="36">
        <v>-9005997.897758102</v>
      </c>
    </row>
    <row r="44" spans="1:4" ht="15.75" x14ac:dyDescent="0.25">
      <c r="A44" s="20">
        <v>44</v>
      </c>
      <c r="B44" s="16"/>
      <c r="C44" s="22"/>
    </row>
    <row r="45" spans="1:4" ht="15.75" x14ac:dyDescent="0.25">
      <c r="A45" s="20">
        <v>45</v>
      </c>
      <c r="B45" s="24" t="s">
        <v>99</v>
      </c>
      <c r="C45" s="22"/>
    </row>
    <row r="46" spans="1:4" ht="15.75" x14ac:dyDescent="0.25">
      <c r="A46" s="20">
        <v>46</v>
      </c>
      <c r="B46" s="21" t="s">
        <v>48</v>
      </c>
      <c r="C46" s="22">
        <v>-30962677.546666667</v>
      </c>
    </row>
    <row r="47" spans="1:4" ht="15.75" x14ac:dyDescent="0.25">
      <c r="A47" s="20">
        <v>47</v>
      </c>
      <c r="B47" s="21" t="s">
        <v>51</v>
      </c>
      <c r="C47" s="37">
        <v>-822646.98250000004</v>
      </c>
    </row>
    <row r="48" spans="1:4" ht="15.75" x14ac:dyDescent="0.25">
      <c r="A48" s="20">
        <v>48</v>
      </c>
      <c r="B48" s="21" t="s">
        <v>49</v>
      </c>
      <c r="C48" s="37">
        <v>-1196027.7881263928</v>
      </c>
    </row>
    <row r="49" spans="1:4" ht="15.75" x14ac:dyDescent="0.25">
      <c r="A49" s="20">
        <v>49</v>
      </c>
      <c r="B49" s="21" t="s">
        <v>50</v>
      </c>
      <c r="C49" s="37">
        <v>-45397494.842835069</v>
      </c>
      <c r="D49" s="37"/>
    </row>
    <row r="50" spans="1:4" ht="15.75" x14ac:dyDescent="0.25">
      <c r="A50" s="20">
        <v>50</v>
      </c>
      <c r="B50" s="21" t="s">
        <v>100</v>
      </c>
      <c r="C50" s="37">
        <v>-927343.6621990687</v>
      </c>
    </row>
    <row r="51" spans="1:4" ht="15.75" x14ac:dyDescent="0.25">
      <c r="A51" s="20">
        <v>51</v>
      </c>
      <c r="B51" s="21" t="s">
        <v>55</v>
      </c>
      <c r="C51" s="37">
        <v>3189121.3034000094</v>
      </c>
    </row>
    <row r="52" spans="1:4" ht="15.75" x14ac:dyDescent="0.25">
      <c r="A52" s="20">
        <v>52</v>
      </c>
      <c r="B52" s="21" t="s">
        <v>54</v>
      </c>
      <c r="C52" s="37">
        <v>2256904.86</v>
      </c>
    </row>
    <row r="53" spans="1:4" ht="15.75" x14ac:dyDescent="0.25">
      <c r="A53" s="20">
        <v>53</v>
      </c>
      <c r="B53" s="21" t="s">
        <v>52</v>
      </c>
      <c r="C53" s="37">
        <v>15301217.291288709</v>
      </c>
    </row>
    <row r="54" spans="1:4" ht="15.75" x14ac:dyDescent="0.25">
      <c r="A54" s="20">
        <v>54</v>
      </c>
      <c r="B54" s="24" t="s">
        <v>101</v>
      </c>
      <c r="C54" s="36">
        <v>49552949.469880372</v>
      </c>
    </row>
    <row r="55" spans="1:4" ht="15.75" x14ac:dyDescent="0.25">
      <c r="A55" s="20">
        <v>55</v>
      </c>
      <c r="B55" s="24"/>
      <c r="C55" s="71"/>
    </row>
    <row r="56" spans="1:4" ht="15.75" x14ac:dyDescent="0.25">
      <c r="A56" s="20">
        <v>56</v>
      </c>
      <c r="B56" s="24" t="s">
        <v>119</v>
      </c>
      <c r="C56" s="71"/>
    </row>
    <row r="57" spans="1:4" ht="15.75" x14ac:dyDescent="0.25">
      <c r="A57" s="20">
        <v>57</v>
      </c>
      <c r="B57" s="21" t="s">
        <v>120</v>
      </c>
      <c r="C57" s="36">
        <v>-6443251.339999998</v>
      </c>
    </row>
    <row r="58" spans="1:4" ht="15.75" x14ac:dyDescent="0.25">
      <c r="A58" s="20">
        <v>58</v>
      </c>
      <c r="B58" s="16"/>
      <c r="C58" s="22"/>
    </row>
    <row r="59" spans="1:4" ht="15.75" x14ac:dyDescent="0.25">
      <c r="A59" s="20">
        <v>59</v>
      </c>
      <c r="B59" s="21" t="s">
        <v>102</v>
      </c>
      <c r="C59" s="38">
        <v>0.74998500000000001</v>
      </c>
    </row>
    <row r="60" spans="1:4" ht="16.5" thickBot="1" x14ac:dyDescent="0.3">
      <c r="A60" s="20">
        <v>60</v>
      </c>
      <c r="B60" s="24" t="s">
        <v>103</v>
      </c>
      <c r="C60" s="33">
        <v>57480747.121449597</v>
      </c>
    </row>
    <row r="61" spans="1:4" ht="16.5" thickTop="1" x14ac:dyDescent="0.25">
      <c r="A61" s="20">
        <v>61</v>
      </c>
    </row>
    <row r="62" spans="1:4" ht="15.75" x14ac:dyDescent="0.25">
      <c r="A62" s="20">
        <v>62</v>
      </c>
      <c r="B62" s="21" t="s">
        <v>121</v>
      </c>
      <c r="C62" s="37">
        <v>52580819.507251203</v>
      </c>
    </row>
    <row r="63" spans="1:4" ht="15.75" x14ac:dyDescent="0.25">
      <c r="A63" s="20">
        <v>63</v>
      </c>
      <c r="B63" s="24" t="s">
        <v>105</v>
      </c>
      <c r="C63" s="36">
        <v>4899927.6141983941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tabSelected="1" zoomScale="90" zoomScaleNormal="90" workbookViewId="0">
      <selection activeCell="G23" sqref="G23"/>
    </sheetView>
  </sheetViews>
  <sheetFormatPr defaultColWidth="8.85546875" defaultRowHeight="15.75" x14ac:dyDescent="0.25"/>
  <cols>
    <col min="1" max="1" width="7.5703125" style="164" customWidth="1"/>
    <col min="2" max="2" width="43.42578125" style="164" bestFit="1" customWidth="1"/>
    <col min="3" max="3" width="15.85546875" style="164" bestFit="1" customWidth="1"/>
    <col min="4" max="4" width="1.85546875" style="164" bestFit="1" customWidth="1"/>
    <col min="5" max="16384" width="8.85546875" style="164"/>
  </cols>
  <sheetData>
    <row r="1" spans="1:5" x14ac:dyDescent="0.25">
      <c r="A1" s="164" t="s">
        <v>251</v>
      </c>
    </row>
    <row r="2" spans="1:5" x14ac:dyDescent="0.25">
      <c r="A2" s="164" t="s">
        <v>252</v>
      </c>
    </row>
    <row r="4" spans="1:5" x14ac:dyDescent="0.25">
      <c r="C4" s="165" t="s">
        <v>253</v>
      </c>
    </row>
    <row r="5" spans="1:5" x14ac:dyDescent="0.25">
      <c r="A5" s="18" t="s">
        <v>63</v>
      </c>
      <c r="B5" s="18" t="s">
        <v>64</v>
      </c>
      <c r="C5" s="166">
        <v>45838</v>
      </c>
    </row>
    <row r="6" spans="1:5" x14ac:dyDescent="0.25">
      <c r="A6" s="17"/>
      <c r="B6" s="19" t="s">
        <v>254</v>
      </c>
      <c r="C6" s="17"/>
    </row>
    <row r="7" spans="1:5" x14ac:dyDescent="0.25">
      <c r="B7" s="164" t="s">
        <v>255</v>
      </c>
    </row>
    <row r="8" spans="1:5" x14ac:dyDescent="0.25">
      <c r="A8" s="167">
        <f>ROW()</f>
        <v>8</v>
      </c>
      <c r="B8" s="164" t="s">
        <v>7</v>
      </c>
      <c r="C8" s="22">
        <f>'D&amp;R Summary'!C13</f>
        <v>207508383.14528435</v>
      </c>
    </row>
    <row r="9" spans="1:5" x14ac:dyDescent="0.25">
      <c r="A9" s="167">
        <f>ROW()</f>
        <v>9</v>
      </c>
      <c r="B9" s="164" t="s">
        <v>3</v>
      </c>
      <c r="C9" s="23">
        <f>'GL Balances'!C5</f>
        <v>-95934500</v>
      </c>
    </row>
    <row r="10" spans="1:5" x14ac:dyDescent="0.25">
      <c r="A10" s="167">
        <f>ROW()</f>
        <v>10</v>
      </c>
      <c r="B10" s="164" t="s">
        <v>256</v>
      </c>
      <c r="C10" s="26">
        <f>SUM(C8:C9)</f>
        <v>111573883.14528435</v>
      </c>
    </row>
    <row r="11" spans="1:5" x14ac:dyDescent="0.25">
      <c r="C11" s="26"/>
    </row>
    <row r="12" spans="1:5" x14ac:dyDescent="0.25">
      <c r="B12" s="164" t="s">
        <v>128</v>
      </c>
      <c r="C12" s="27"/>
    </row>
    <row r="13" spans="1:5" x14ac:dyDescent="0.25">
      <c r="A13" s="167">
        <f>ROW()</f>
        <v>13</v>
      </c>
      <c r="B13" s="164" t="s">
        <v>2</v>
      </c>
      <c r="C13" s="22">
        <f>'D&amp;R Summary'!D13</f>
        <v>94850588.593611702</v>
      </c>
    </row>
    <row r="14" spans="1:5" x14ac:dyDescent="0.25">
      <c r="A14" s="167">
        <f>ROW()</f>
        <v>14</v>
      </c>
      <c r="B14" s="164" t="s">
        <v>3</v>
      </c>
      <c r="C14" s="23">
        <f>'GL Balances'!C21</f>
        <v>-28527848.789999999</v>
      </c>
    </row>
    <row r="15" spans="1:5" x14ac:dyDescent="0.25">
      <c r="A15" s="167">
        <f>ROW()</f>
        <v>15</v>
      </c>
      <c r="B15" s="164" t="s">
        <v>4</v>
      </c>
      <c r="C15" s="23">
        <f>'GL Balances'!C22</f>
        <v>-8644903.0350000001</v>
      </c>
    </row>
    <row r="16" spans="1:5" x14ac:dyDescent="0.25">
      <c r="A16" s="167">
        <f>ROW()</f>
        <v>16</v>
      </c>
      <c r="B16" s="164" t="s">
        <v>5</v>
      </c>
      <c r="C16" s="23">
        <f>'GL Balances'!C23</f>
        <v>10386037.330181625</v>
      </c>
      <c r="D16" s="168">
        <f>'2026 Rev Req'!C23-SUM(C14:C16)</f>
        <v>0</v>
      </c>
      <c r="E16" s="169" t="s">
        <v>257</v>
      </c>
    </row>
    <row r="17" spans="1:8" x14ac:dyDescent="0.25">
      <c r="A17" s="167">
        <f>ROW()</f>
        <v>17</v>
      </c>
      <c r="B17" s="164" t="s">
        <v>258</v>
      </c>
      <c r="C17" s="170">
        <f>SUM(C13:C16)</f>
        <v>68063874.098793328</v>
      </c>
    </row>
    <row r="19" spans="1:8" ht="16.5" thickBot="1" x14ac:dyDescent="0.3">
      <c r="A19" s="167">
        <f>ROW()</f>
        <v>19</v>
      </c>
      <c r="B19" s="14" t="s">
        <v>8</v>
      </c>
      <c r="C19" s="171">
        <f>C17+C10</f>
        <v>179637757.24407768</v>
      </c>
    </row>
    <row r="20" spans="1:8" ht="16.5" thickTop="1" x14ac:dyDescent="0.25">
      <c r="C20" s="172"/>
    </row>
    <row r="21" spans="1:8" x14ac:dyDescent="0.25">
      <c r="B21" s="14" t="s">
        <v>9</v>
      </c>
    </row>
    <row r="22" spans="1:8" ht="16.5" thickBot="1" x14ac:dyDescent="0.3">
      <c r="A22" s="167">
        <f>ROW()</f>
        <v>22</v>
      </c>
      <c r="B22" s="14" t="s">
        <v>10</v>
      </c>
      <c r="C22" s="171">
        <f>SUM('2026 Rev Req'!C13:C13)+SUM('2026 Rev Req'!C29:C31)</f>
        <v>-141621929.32000002</v>
      </c>
    </row>
    <row r="23" spans="1:8" ht="16.5" thickTop="1" x14ac:dyDescent="0.25">
      <c r="C23" s="172"/>
    </row>
    <row r="24" spans="1:8" x14ac:dyDescent="0.25">
      <c r="B24" s="14" t="s">
        <v>11</v>
      </c>
    </row>
    <row r="25" spans="1:8" x14ac:dyDescent="0.25">
      <c r="A25" s="167">
        <f>ROW()</f>
        <v>25</v>
      </c>
      <c r="B25" s="164" t="s">
        <v>12</v>
      </c>
      <c r="C25" s="23">
        <f>'GL Balances'!C4</f>
        <v>-1029659.64</v>
      </c>
    </row>
    <row r="26" spans="1:8" x14ac:dyDescent="0.25">
      <c r="A26" s="167">
        <f>ROW()</f>
        <v>26</v>
      </c>
      <c r="B26" s="164" t="s">
        <v>13</v>
      </c>
      <c r="C26" s="23">
        <f>'GL Balances'!C3</f>
        <v>-968947.87</v>
      </c>
    </row>
    <row r="27" spans="1:8" x14ac:dyDescent="0.25">
      <c r="A27" s="167">
        <f>ROW()</f>
        <v>27</v>
      </c>
      <c r="B27" s="14" t="s">
        <v>259</v>
      </c>
      <c r="C27" s="28">
        <f>SUM(C25:C26)</f>
        <v>-1998607.51</v>
      </c>
    </row>
    <row r="29" spans="1:8" x14ac:dyDescent="0.25">
      <c r="A29" s="167">
        <f>ROW()</f>
        <v>29</v>
      </c>
    </row>
    <row r="30" spans="1:8" ht="16.5" thickBot="1" x14ac:dyDescent="0.3">
      <c r="B30" s="14" t="s">
        <v>260</v>
      </c>
      <c r="C30" s="171">
        <f>C19+C22+C27</f>
        <v>36017220.414077662</v>
      </c>
      <c r="G30" s="384" t="s">
        <v>424</v>
      </c>
      <c r="H30" s="164">
        <v>2026</v>
      </c>
    </row>
    <row r="31" spans="1:8" ht="16.5" thickTop="1" x14ac:dyDescent="0.25">
      <c r="G31" s="384" t="s">
        <v>423</v>
      </c>
      <c r="H31" s="164">
        <v>2050</v>
      </c>
    </row>
    <row r="32" spans="1:8" x14ac:dyDescent="0.25">
      <c r="A32" s="167">
        <f>ROW()</f>
        <v>32</v>
      </c>
      <c r="B32" s="164" t="s">
        <v>15</v>
      </c>
      <c r="C32" s="164">
        <f>H32</f>
        <v>25</v>
      </c>
      <c r="H32" s="164">
        <f>H31-H30+1</f>
        <v>25</v>
      </c>
    </row>
    <row r="33" spans="1:3" x14ac:dyDescent="0.25">
      <c r="A33" s="167">
        <f>ROW()</f>
        <v>33</v>
      </c>
      <c r="B33" s="164" t="s">
        <v>16</v>
      </c>
      <c r="C33" s="164">
        <v>0</v>
      </c>
    </row>
    <row r="35" spans="1:3" ht="16.5" thickBot="1" x14ac:dyDescent="0.3">
      <c r="A35" s="167">
        <f>ROW()</f>
        <v>35</v>
      </c>
      <c r="B35" s="14" t="s">
        <v>261</v>
      </c>
      <c r="C35" s="171">
        <f>C30/C32</f>
        <v>1440688.8165631064</v>
      </c>
    </row>
    <row r="36" spans="1:3" ht="16.5" thickTop="1" x14ac:dyDescent="0.25"/>
  </sheetData>
  <pageMargins left="0.7" right="0.7" top="0.75" bottom="0.75" header="0.3" footer="0.3"/>
  <pageSetup orientation="portrait" horizontalDpi="300" verticalDpi="300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P15"/>
  <sheetViews>
    <sheetView workbookViewId="0">
      <selection activeCell="B4" sqref="B4"/>
    </sheetView>
  </sheetViews>
  <sheetFormatPr defaultColWidth="9.140625" defaultRowHeight="12.75" x14ac:dyDescent="0.2"/>
  <cols>
    <col min="1" max="1" width="3.140625" style="73" customWidth="1"/>
    <col min="2" max="2" width="33.85546875" style="73" bestFit="1" customWidth="1"/>
    <col min="3" max="5" width="12.85546875" style="73" customWidth="1"/>
    <col min="6" max="6" width="13.42578125" style="73" customWidth="1"/>
    <col min="7" max="7" width="15.42578125" style="73" customWidth="1"/>
    <col min="8" max="8" width="14.42578125" style="73" customWidth="1"/>
    <col min="9" max="12" width="15" style="73" customWidth="1"/>
    <col min="13" max="13" width="14.140625" style="73" customWidth="1"/>
    <col min="14" max="14" width="15" style="73" customWidth="1"/>
    <col min="15" max="16" width="12.85546875" style="73" customWidth="1"/>
    <col min="17" max="17" width="4.140625" style="73" customWidth="1"/>
    <col min="18" max="16384" width="9.140625" style="73"/>
  </cols>
  <sheetData>
    <row r="1" spans="2:16" ht="18" x14ac:dyDescent="0.25">
      <c r="B1" s="74" t="s">
        <v>129</v>
      </c>
      <c r="C1" s="75"/>
      <c r="J1" s="76"/>
    </row>
    <row r="2" spans="2:16" ht="18" x14ac:dyDescent="0.25">
      <c r="B2" s="74" t="s">
        <v>404</v>
      </c>
      <c r="C2" s="241" t="s">
        <v>406</v>
      </c>
      <c r="J2" s="77"/>
      <c r="M2" s="78"/>
      <c r="O2" s="78"/>
    </row>
    <row r="3" spans="2:16" x14ac:dyDescent="0.2">
      <c r="B3" s="79"/>
      <c r="M3" s="78"/>
      <c r="O3" s="78"/>
    </row>
    <row r="4" spans="2:16" x14ac:dyDescent="0.2">
      <c r="B4" s="79"/>
    </row>
    <row r="6" spans="2:16" ht="13.5" thickBot="1" x14ac:dyDescent="0.25"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2:16" ht="15.75" customHeight="1" thickBot="1" x14ac:dyDescent="0.25">
      <c r="C7" s="380" t="s">
        <v>130</v>
      </c>
      <c r="D7" s="381"/>
      <c r="E7" s="381"/>
      <c r="F7" s="381"/>
      <c r="G7" s="380" t="s">
        <v>131</v>
      </c>
      <c r="H7" s="381"/>
      <c r="I7" s="381"/>
      <c r="J7" s="381"/>
      <c r="K7" s="381"/>
      <c r="L7" s="381"/>
      <c r="M7" s="381"/>
      <c r="N7" s="381"/>
      <c r="O7" s="381"/>
      <c r="P7" s="382"/>
    </row>
    <row r="8" spans="2:16" ht="38.25" customHeight="1" x14ac:dyDescent="0.2">
      <c r="B8" s="81" t="s">
        <v>132</v>
      </c>
      <c r="C8" s="81" t="s">
        <v>133</v>
      </c>
      <c r="D8" s="81" t="s">
        <v>134</v>
      </c>
      <c r="E8" s="81" t="s">
        <v>135</v>
      </c>
      <c r="F8" s="81" t="s">
        <v>136</v>
      </c>
      <c r="G8" s="82" t="s">
        <v>137</v>
      </c>
      <c r="H8" s="82" t="s">
        <v>138</v>
      </c>
      <c r="I8" s="82" t="s">
        <v>139</v>
      </c>
      <c r="J8" s="81" t="s">
        <v>140</v>
      </c>
      <c r="K8" s="81" t="s">
        <v>141</v>
      </c>
      <c r="L8" s="82" t="s">
        <v>142</v>
      </c>
      <c r="M8" s="82" t="s">
        <v>143</v>
      </c>
      <c r="N8" s="82" t="s">
        <v>144</v>
      </c>
      <c r="O8" s="81" t="s">
        <v>145</v>
      </c>
      <c r="P8" s="81" t="s">
        <v>146</v>
      </c>
    </row>
    <row r="9" spans="2:16" x14ac:dyDescent="0.2">
      <c r="B9" s="83"/>
      <c r="C9" s="83"/>
      <c r="D9" s="83"/>
      <c r="E9" s="83"/>
      <c r="F9" s="83"/>
      <c r="G9" s="84"/>
      <c r="H9" s="85"/>
      <c r="I9" s="84"/>
      <c r="J9" s="83"/>
      <c r="K9" s="83"/>
      <c r="L9" s="84"/>
      <c r="M9" s="84"/>
      <c r="N9" s="84"/>
      <c r="O9" s="83"/>
      <c r="P9" s="83"/>
    </row>
    <row r="10" spans="2:16" x14ac:dyDescent="0.2">
      <c r="B10" s="86" t="s">
        <v>147</v>
      </c>
      <c r="C10" s="83"/>
      <c r="D10" s="83"/>
      <c r="E10" s="83"/>
      <c r="F10" s="83"/>
      <c r="G10" s="84"/>
      <c r="H10" s="84"/>
      <c r="I10" s="84"/>
      <c r="J10" s="83"/>
      <c r="K10" s="83"/>
      <c r="L10" s="84"/>
      <c r="M10" s="84"/>
      <c r="N10" s="84"/>
      <c r="O10" s="83"/>
      <c r="P10" s="83"/>
    </row>
    <row r="11" spans="2:16" x14ac:dyDescent="0.2">
      <c r="B11" s="87" t="s">
        <v>405</v>
      </c>
      <c r="C11" s="235">
        <v>0</v>
      </c>
      <c r="D11" s="235">
        <v>0</v>
      </c>
      <c r="E11" s="235">
        <v>0</v>
      </c>
      <c r="F11" s="236">
        <f>SUM(C11:E11)</f>
        <v>0</v>
      </c>
      <c r="G11" s="237">
        <v>0</v>
      </c>
      <c r="H11" s="237">
        <v>0</v>
      </c>
      <c r="I11" s="237">
        <v>0</v>
      </c>
      <c r="J11" s="238">
        <f>SUM(H11:I11)</f>
        <v>0</v>
      </c>
      <c r="K11" s="238">
        <f t="shared" ref="K11" si="0">SUM(G11:I11)</f>
        <v>0</v>
      </c>
      <c r="L11" s="237">
        <v>0</v>
      </c>
      <c r="M11" s="239">
        <f>I11-D11*0.21</f>
        <v>0</v>
      </c>
      <c r="N11" s="237">
        <f t="shared" ref="N11" si="1">SUM(L11:M11)</f>
        <v>0</v>
      </c>
      <c r="O11" s="235">
        <v>0</v>
      </c>
      <c r="P11" s="235">
        <f t="shared" ref="P11" si="2">SUM(M11,O11)</f>
        <v>0</v>
      </c>
    </row>
    <row r="12" spans="2:16" s="15" customFormat="1" ht="15" x14ac:dyDescent="0.25"/>
    <row r="13" spans="2:16" x14ac:dyDescent="0.2">
      <c r="B13" s="76"/>
    </row>
    <row r="15" spans="2:16" ht="18" x14ac:dyDescent="0.25">
      <c r="B15" s="74"/>
    </row>
  </sheetData>
  <mergeCells count="2">
    <mergeCell ref="C7:F7"/>
    <mergeCell ref="G7:P7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5"/>
  <sheetViews>
    <sheetView workbookViewId="0">
      <selection activeCell="C2" sqref="C2"/>
    </sheetView>
  </sheetViews>
  <sheetFormatPr defaultColWidth="9.140625" defaultRowHeight="12.75" x14ac:dyDescent="0.2"/>
  <cols>
    <col min="1" max="1" width="14.140625" style="11" bestFit="1" customWidth="1"/>
    <col min="2" max="2" width="32.5703125" style="11" bestFit="1" customWidth="1"/>
    <col min="3" max="3" width="15.140625" style="11" bestFit="1" customWidth="1"/>
    <col min="4" max="4" width="18" style="11" customWidth="1"/>
    <col min="5" max="5" width="23" style="11" bestFit="1" customWidth="1"/>
    <col min="6" max="6" width="13.5703125" style="11" bestFit="1" customWidth="1"/>
    <col min="7" max="9" width="9.140625" style="11"/>
    <col min="10" max="10" width="13.85546875" style="11" bestFit="1" customWidth="1"/>
    <col min="11" max="16384" width="9.140625" style="11"/>
  </cols>
  <sheetData>
    <row r="1" spans="1:6" x14ac:dyDescent="0.2">
      <c r="A1" s="88" t="s">
        <v>56</v>
      </c>
      <c r="B1" s="89" t="s">
        <v>57</v>
      </c>
      <c r="C1" s="277">
        <v>45838</v>
      </c>
      <c r="D1" s="272" t="s">
        <v>348</v>
      </c>
      <c r="E1" s="88" t="s">
        <v>349</v>
      </c>
    </row>
    <row r="2" spans="1:6" x14ac:dyDescent="0.2">
      <c r="A2" s="11">
        <v>10100501</v>
      </c>
      <c r="B2" s="11" t="s">
        <v>407</v>
      </c>
      <c r="C2" s="278">
        <v>2788774.98</v>
      </c>
      <c r="D2" s="11" t="s">
        <v>345</v>
      </c>
      <c r="E2" s="11" t="s">
        <v>350</v>
      </c>
    </row>
    <row r="3" spans="1:6" ht="15" x14ac:dyDescent="0.25">
      <c r="A3" s="11">
        <v>10800321</v>
      </c>
      <c r="B3" s="11" t="s">
        <v>83</v>
      </c>
      <c r="C3" s="278">
        <v>-968947.87</v>
      </c>
      <c r="D3" s="90" t="s">
        <v>342</v>
      </c>
      <c r="E3" s="11" t="s">
        <v>350</v>
      </c>
      <c r="F3" s="262"/>
    </row>
    <row r="4" spans="1:6" ht="15" x14ac:dyDescent="0.25">
      <c r="A4" s="11">
        <v>10800331</v>
      </c>
      <c r="B4" s="11" t="s">
        <v>79</v>
      </c>
      <c r="C4" s="278">
        <v>-1029659.64</v>
      </c>
      <c r="D4" s="90" t="s">
        <v>342</v>
      </c>
      <c r="E4" s="11" t="s">
        <v>350</v>
      </c>
      <c r="F4" s="262"/>
    </row>
    <row r="5" spans="1:6" ht="15" x14ac:dyDescent="0.25">
      <c r="A5" s="11">
        <v>10800611</v>
      </c>
      <c r="B5" s="11" t="s">
        <v>77</v>
      </c>
      <c r="C5" s="278">
        <v>-95934500</v>
      </c>
      <c r="D5" s="90" t="s">
        <v>342</v>
      </c>
      <c r="E5" s="11" t="s">
        <v>350</v>
      </c>
      <c r="F5" s="262"/>
    </row>
    <row r="6" spans="1:6" ht="15" x14ac:dyDescent="0.25">
      <c r="A6" s="32">
        <v>10800651</v>
      </c>
      <c r="B6" s="91" t="s">
        <v>86</v>
      </c>
      <c r="C6" s="278">
        <v>-240042970.06</v>
      </c>
      <c r="D6" s="90" t="s">
        <v>343</v>
      </c>
      <c r="E6" s="11" t="s">
        <v>350</v>
      </c>
      <c r="F6" s="262"/>
    </row>
    <row r="7" spans="1:6" ht="15" x14ac:dyDescent="0.25">
      <c r="A7" s="11">
        <v>10800771</v>
      </c>
      <c r="B7" s="92" t="s">
        <v>148</v>
      </c>
      <c r="C7" s="278">
        <v>20078542.27</v>
      </c>
      <c r="D7" s="90" t="s">
        <v>422</v>
      </c>
      <c r="F7" s="262"/>
    </row>
    <row r="8" spans="1:6" ht="15" x14ac:dyDescent="0.25">
      <c r="A8" s="32">
        <v>10800791</v>
      </c>
      <c r="B8" s="91" t="s">
        <v>88</v>
      </c>
      <c r="C8" s="278">
        <v>5000000</v>
      </c>
      <c r="D8" s="90" t="s">
        <v>343</v>
      </c>
      <c r="E8" s="11" t="s">
        <v>350</v>
      </c>
      <c r="F8" s="262"/>
    </row>
    <row r="9" spans="1:6" ht="15" x14ac:dyDescent="0.25">
      <c r="A9" s="32">
        <v>10800921</v>
      </c>
      <c r="B9" s="91" t="s">
        <v>87</v>
      </c>
      <c r="C9" s="278">
        <v>-17551177.859999999</v>
      </c>
      <c r="D9" s="90" t="s">
        <v>343</v>
      </c>
      <c r="E9" s="11" t="s">
        <v>350</v>
      </c>
      <c r="F9" s="262"/>
    </row>
    <row r="10" spans="1:6" ht="15" x14ac:dyDescent="0.25">
      <c r="A10" s="11">
        <v>18220111</v>
      </c>
      <c r="B10" s="91" t="s">
        <v>71</v>
      </c>
      <c r="C10" s="278">
        <v>110972218.59999999</v>
      </c>
      <c r="D10" s="11" t="s">
        <v>345</v>
      </c>
      <c r="E10" s="11" t="s">
        <v>350</v>
      </c>
      <c r="F10" s="262"/>
    </row>
    <row r="11" spans="1:6" ht="15" x14ac:dyDescent="0.25">
      <c r="A11" s="11">
        <v>18239501</v>
      </c>
      <c r="B11" s="11" t="s">
        <v>149</v>
      </c>
      <c r="C11" s="278">
        <v>60905967.390000001</v>
      </c>
      <c r="D11" s="11" t="s">
        <v>342</v>
      </c>
      <c r="E11" s="11" t="s">
        <v>350</v>
      </c>
      <c r="F11" s="262"/>
    </row>
    <row r="12" spans="1:6" ht="15" x14ac:dyDescent="0.25">
      <c r="A12" s="11">
        <v>18239511</v>
      </c>
      <c r="B12" s="11" t="s">
        <v>150</v>
      </c>
      <c r="C12" s="278">
        <v>33789023.340000004</v>
      </c>
      <c r="D12" s="11" t="s">
        <v>342</v>
      </c>
      <c r="E12" s="11" t="s">
        <v>350</v>
      </c>
      <c r="F12" s="262"/>
    </row>
    <row r="13" spans="1:6" ht="15" x14ac:dyDescent="0.25">
      <c r="A13" s="32">
        <v>19000951</v>
      </c>
      <c r="B13" s="91" t="s">
        <v>89</v>
      </c>
      <c r="C13" s="278">
        <v>50409023.710000001</v>
      </c>
      <c r="D13" s="90" t="s">
        <v>343</v>
      </c>
      <c r="E13" s="11" t="s">
        <v>350</v>
      </c>
      <c r="F13" s="262"/>
    </row>
    <row r="14" spans="1:6" ht="15" x14ac:dyDescent="0.25">
      <c r="A14" s="32">
        <v>19000971</v>
      </c>
      <c r="B14" s="91" t="s">
        <v>90</v>
      </c>
      <c r="C14" s="278">
        <v>3685747.35</v>
      </c>
      <c r="D14" s="90" t="s">
        <v>343</v>
      </c>
      <c r="E14" s="11" t="s">
        <v>350</v>
      </c>
      <c r="F14" s="262"/>
    </row>
    <row r="15" spans="1:6" x14ac:dyDescent="0.2">
      <c r="A15" s="11">
        <v>28302151</v>
      </c>
      <c r="B15" s="91" t="s">
        <v>73</v>
      </c>
      <c r="C15" s="278">
        <v>-23304165.899999999</v>
      </c>
      <c r="D15" s="11" t="s">
        <v>345</v>
      </c>
    </row>
    <row r="16" spans="1:6" x14ac:dyDescent="0.2">
      <c r="A16" s="265" t="s">
        <v>421</v>
      </c>
      <c r="B16" s="11" t="s">
        <v>80</v>
      </c>
      <c r="C16" s="93">
        <f>C24</f>
        <v>-26786714.494818378</v>
      </c>
      <c r="D16" s="11" t="s">
        <v>342</v>
      </c>
      <c r="E16" s="11" t="s">
        <v>350</v>
      </c>
    </row>
    <row r="17" spans="1:6" ht="13.5" thickBot="1" x14ac:dyDescent="0.25">
      <c r="C17" s="263">
        <f>SUM(C2:C16)</f>
        <v>-117988838.18481843</v>
      </c>
    </row>
    <row r="18" spans="1:6" ht="13.5" thickTop="1" x14ac:dyDescent="0.2">
      <c r="C18" s="264"/>
    </row>
    <row r="19" spans="1:6" x14ac:dyDescent="0.2">
      <c r="C19" s="264"/>
    </row>
    <row r="21" spans="1:6" ht="15.75" x14ac:dyDescent="0.25">
      <c r="B21" s="267" t="s">
        <v>420</v>
      </c>
      <c r="C21" s="30">
        <v>-28527848.789999999</v>
      </c>
      <c r="D21" s="15" t="s">
        <v>151</v>
      </c>
    </row>
    <row r="22" spans="1:6" ht="15.75" x14ac:dyDescent="0.25">
      <c r="B22" s="378"/>
      <c r="C22" s="30">
        <v>-8644903.0350000001</v>
      </c>
      <c r="D22" s="15" t="s">
        <v>416</v>
      </c>
    </row>
    <row r="23" spans="1:6" ht="15.75" x14ac:dyDescent="0.25">
      <c r="B23" s="378"/>
      <c r="C23" s="30">
        <v>10386037.330181625</v>
      </c>
      <c r="D23" s="15" t="s">
        <v>152</v>
      </c>
    </row>
    <row r="24" spans="1:6" ht="16.5" thickBot="1" x14ac:dyDescent="0.3">
      <c r="A24" s="378"/>
      <c r="B24" s="378"/>
      <c r="C24" s="94">
        <f>SUM(C21:C23)</f>
        <v>-26786714.494818378</v>
      </c>
      <c r="D24" s="90"/>
    </row>
    <row r="25" spans="1:6" ht="13.5" thickTop="1" x14ac:dyDescent="0.2"/>
    <row r="27" spans="1:6" x14ac:dyDescent="0.2">
      <c r="C27" s="268">
        <f>SUMIF($D$2:$D$24,D27,$C$2:$C$24)</f>
        <v>-30024831.274818379</v>
      </c>
      <c r="D27" s="11" t="s">
        <v>342</v>
      </c>
      <c r="E27" s="268">
        <f>SUMIF($E$2:$E$24,F27,$C$2:$C$24)</f>
        <v>-114763214.55481841</v>
      </c>
      <c r="F27" s="11" t="s">
        <v>350</v>
      </c>
    </row>
    <row r="28" spans="1:6" x14ac:dyDescent="0.2">
      <c r="C28" s="269">
        <f>SUMIF($D$2:$D$24,D28,$C$2:$C$24)</f>
        <v>90456827.680000007</v>
      </c>
      <c r="D28" s="11" t="s">
        <v>345</v>
      </c>
    </row>
    <row r="29" spans="1:6" x14ac:dyDescent="0.2">
      <c r="C29" s="269">
        <f>SUMIF($D$2:$D$24,D29,$C$2:$C$24)</f>
        <v>-198499376.86000001</v>
      </c>
      <c r="D29" s="11" t="s">
        <v>343</v>
      </c>
    </row>
    <row r="30" spans="1:6" ht="13.5" thickBot="1" x14ac:dyDescent="0.25">
      <c r="C30" s="270">
        <f>SUM(C27:C29)</f>
        <v>-138067380.45481837</v>
      </c>
      <c r="D30" s="11" t="s">
        <v>347</v>
      </c>
      <c r="E30" s="266">
        <f>'2026 Rev Req'!C38-'2026 Rev Req'!C10-C30</f>
        <v>0</v>
      </c>
      <c r="F30" s="229"/>
    </row>
    <row r="31" spans="1:6" ht="13.5" thickTop="1" x14ac:dyDescent="0.2">
      <c r="C31" s="269">
        <f>SUMIF($D$2:$D$24,D31,$C$2:$C$24)</f>
        <v>0</v>
      </c>
      <c r="D31" s="11" t="s">
        <v>344</v>
      </c>
      <c r="E31" s="229">
        <f>-'2026 Rev Req'!C10</f>
        <v>0</v>
      </c>
    </row>
    <row r="32" spans="1:6" ht="13.5" thickBot="1" x14ac:dyDescent="0.25">
      <c r="C32" s="271">
        <f>SUM(C30:C31)</f>
        <v>-138067380.45481837</v>
      </c>
      <c r="D32" s="11" t="s">
        <v>346</v>
      </c>
      <c r="E32" s="229"/>
    </row>
    <row r="33" spans="3:4" ht="13.5" thickTop="1" x14ac:dyDescent="0.2">
      <c r="C33" s="229">
        <f>C32-C17</f>
        <v>-20078542.269999936</v>
      </c>
      <c r="D33" s="11" t="s">
        <v>415</v>
      </c>
    </row>
    <row r="34" spans="3:4" x14ac:dyDescent="0.2">
      <c r="C34" s="229"/>
    </row>
    <row r="35" spans="3:4" x14ac:dyDescent="0.2">
      <c r="C35" s="229"/>
    </row>
  </sheetData>
  <phoneticPr fontId="43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topLeftCell="D1" zoomScaleNormal="100" workbookViewId="0">
      <selection activeCell="G9" sqref="G9"/>
    </sheetView>
  </sheetViews>
  <sheetFormatPr defaultColWidth="9.140625" defaultRowHeight="12.75" x14ac:dyDescent="0.2"/>
  <cols>
    <col min="1" max="1" width="3.42578125" style="11" customWidth="1"/>
    <col min="2" max="2" width="15.42578125" style="11" bestFit="1" customWidth="1"/>
    <col min="3" max="3" width="23.42578125" style="11" bestFit="1" customWidth="1"/>
    <col min="4" max="4" width="28.42578125" style="11" bestFit="1" customWidth="1"/>
    <col min="5" max="5" width="47.5703125" style="11" customWidth="1"/>
    <col min="6" max="6" width="44.5703125" style="11" bestFit="1" customWidth="1"/>
    <col min="7" max="9" width="13.42578125" style="11" bestFit="1" customWidth="1"/>
    <col min="10" max="10" width="4" style="11" customWidth="1"/>
    <col min="11" max="11" width="11.5703125" style="11" bestFit="1" customWidth="1"/>
    <col min="12" max="12" width="21.140625" style="11" bestFit="1" customWidth="1"/>
    <col min="13" max="13" width="14.5703125" style="11" bestFit="1" customWidth="1"/>
    <col min="14" max="14" width="29" style="11" bestFit="1" customWidth="1"/>
    <col min="15" max="15" width="4.5703125" style="11" bestFit="1" customWidth="1"/>
    <col min="16" max="16" width="11.5703125" style="11" bestFit="1" customWidth="1"/>
    <col min="17" max="17" width="14.5703125" style="11" bestFit="1" customWidth="1"/>
    <col min="18" max="20" width="11.5703125" style="11" bestFit="1" customWidth="1"/>
    <col min="21" max="21" width="5.5703125" style="11" bestFit="1" customWidth="1"/>
    <col min="22" max="22" width="5.42578125" style="11" bestFit="1" customWidth="1"/>
    <col min="23" max="16384" width="9.140625" style="11"/>
  </cols>
  <sheetData>
    <row r="1" spans="1:11" x14ac:dyDescent="0.2">
      <c r="A1" s="129" t="s">
        <v>215</v>
      </c>
    </row>
    <row r="2" spans="1:11" x14ac:dyDescent="0.2">
      <c r="A2" s="129" t="s">
        <v>216</v>
      </c>
    </row>
    <row r="3" spans="1:11" x14ac:dyDescent="0.2">
      <c r="B3" s="89" t="s">
        <v>217</v>
      </c>
      <c r="C3" s="89" t="s">
        <v>218</v>
      </c>
      <c r="D3" s="89" t="s">
        <v>219</v>
      </c>
      <c r="E3" s="89" t="s">
        <v>220</v>
      </c>
      <c r="F3" s="89" t="s">
        <v>221</v>
      </c>
      <c r="G3" s="88">
        <v>2026</v>
      </c>
    </row>
    <row r="4" spans="1:11" x14ac:dyDescent="0.2">
      <c r="B4" s="11" t="s">
        <v>222</v>
      </c>
      <c r="C4" s="11" t="s">
        <v>223</v>
      </c>
      <c r="D4" s="11" t="s">
        <v>224</v>
      </c>
      <c r="E4" s="11" t="s">
        <v>225</v>
      </c>
      <c r="F4" s="11" t="s">
        <v>226</v>
      </c>
      <c r="G4" s="90"/>
    </row>
    <row r="5" spans="1:11" x14ac:dyDescent="0.2">
      <c r="B5" s="11" t="s">
        <v>222</v>
      </c>
      <c r="C5" s="11" t="s">
        <v>223</v>
      </c>
      <c r="D5" s="11" t="s">
        <v>224</v>
      </c>
      <c r="E5" s="11" t="s">
        <v>227</v>
      </c>
      <c r="F5" s="11" t="s">
        <v>226</v>
      </c>
      <c r="G5" s="90"/>
      <c r="K5" s="130"/>
    </row>
    <row r="6" spans="1:11" x14ac:dyDescent="0.2">
      <c r="B6" s="11" t="s">
        <v>228</v>
      </c>
      <c r="C6" s="11" t="s">
        <v>229</v>
      </c>
      <c r="D6" s="11" t="s">
        <v>230</v>
      </c>
      <c r="E6" s="11" t="s">
        <v>231</v>
      </c>
      <c r="F6" s="11" t="s">
        <v>232</v>
      </c>
      <c r="G6" s="90"/>
      <c r="K6" s="130"/>
    </row>
    <row r="7" spans="1:11" x14ac:dyDescent="0.2">
      <c r="B7" s="11" t="s">
        <v>228</v>
      </c>
      <c r="C7" s="11" t="s">
        <v>229</v>
      </c>
      <c r="D7" s="11" t="s">
        <v>230</v>
      </c>
      <c r="E7" s="11" t="s">
        <v>233</v>
      </c>
      <c r="F7" s="11" t="s">
        <v>232</v>
      </c>
      <c r="G7" s="90"/>
    </row>
    <row r="8" spans="1:11" x14ac:dyDescent="0.2">
      <c r="B8" s="11" t="s">
        <v>228</v>
      </c>
      <c r="C8" s="11" t="s">
        <v>229</v>
      </c>
      <c r="D8" s="11" t="s">
        <v>230</v>
      </c>
      <c r="E8" s="11" t="s">
        <v>234</v>
      </c>
      <c r="F8" s="11" t="s">
        <v>232</v>
      </c>
      <c r="G8" s="90"/>
    </row>
    <row r="9" spans="1:11" x14ac:dyDescent="0.2">
      <c r="F9" s="129" t="s">
        <v>111</v>
      </c>
      <c r="G9" s="131">
        <f>SUM(G4:G8)</f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D0CFAC4342187A4D9EC5B5DA179D0B3F" ma:contentTypeVersion="19" ma:contentTypeDescription="" ma:contentTypeScope="" ma:versionID="bb95518803de2b783df3d46dcd95c0c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2025-09-30T07:00:00+00:00</OpenedDate>
    <SignificantOrder xmlns="dc463f71-b30c-4ab2-9473-d307f9d35888">false</SignificantOrder>
    <Date1 xmlns="dc463f71-b30c-4ab2-9473-d307f9d35888">2025-09-30T07:00:00+00:00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250733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C99AEA2-0BB4-4E32-AAE1-8132D042D8C7}"/>
</file>

<file path=customXml/itemProps2.xml><?xml version="1.0" encoding="utf-8"?>
<ds:datastoreItem xmlns:ds="http://schemas.openxmlformats.org/officeDocument/2006/customXml" ds:itemID="{F99892F9-1063-40A9-8B08-53C61634F619}"/>
</file>

<file path=customXml/itemProps3.xml><?xml version="1.0" encoding="utf-8"?>
<ds:datastoreItem xmlns:ds="http://schemas.openxmlformats.org/officeDocument/2006/customXml" ds:itemID="{5E082D33-DD32-41EF-A918-1568B0C8B8F4}"/>
</file>

<file path=customXml/itemProps4.xml><?xml version="1.0" encoding="utf-8"?>
<ds:datastoreItem xmlns:ds="http://schemas.openxmlformats.org/officeDocument/2006/customXml" ds:itemID="{48FF856E-B45D-4223-8571-D5E35532B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2026 Rev Req</vt:lpstr>
      <vt:lpstr>Rev Req Summary</vt:lpstr>
      <vt:lpstr>2023 Rev Req</vt:lpstr>
      <vt:lpstr>2024 Rev Req</vt:lpstr>
      <vt:lpstr>2025 Rev Req</vt:lpstr>
      <vt:lpstr>Estimated D&amp;R Recovery</vt:lpstr>
      <vt:lpstr>DFIT</vt:lpstr>
      <vt:lpstr>GL Balances</vt:lpstr>
      <vt:lpstr>Production O&amp;M 2026</vt:lpstr>
      <vt:lpstr>2026 Remediation</vt:lpstr>
      <vt:lpstr>MT Energy Tax</vt:lpstr>
      <vt:lpstr>Prop&amp;Liab Ins</vt:lpstr>
      <vt:lpstr>Def, COC, ConvF</vt:lpstr>
      <vt:lpstr>D&amp;R Defic</vt:lpstr>
      <vt:lpstr>D&amp;R Summary</vt:lpstr>
      <vt:lpstr>Decommissioning</vt:lpstr>
      <vt:lpstr>Plant Site Report Alt 4B</vt:lpstr>
      <vt:lpstr>Units1&amp;2 Int Remedy Eval Alt 10</vt:lpstr>
      <vt:lpstr>Units 3&amp;4 Remedy Eval Alt 4</vt:lpstr>
      <vt:lpstr>MM Amort</vt:lpstr>
      <vt:lpstr>'2023 Rev Req'!Print_Titles</vt:lpstr>
    </vt:vector>
  </TitlesOfParts>
  <Company>PSE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Peterson, Pete</dc:creator>
  <cp:lastModifiedBy>Free, Susan</cp:lastModifiedBy>
  <cp:lastPrinted>2024-09-25T15:06:01Z</cp:lastPrinted>
  <dcterms:created xsi:type="dcterms:W3CDTF">2024-09-23T17:01:19Z</dcterms:created>
  <dcterms:modified xsi:type="dcterms:W3CDTF">2025-09-26T22:51:58Z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2025-09-02T21:49:15Z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20ff1df9-c789-4c66-9d49-8f19ae6ccf98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0x0101006E56B4D1795A2E4DB2F0B01679ED314A00D0CFAC4342187A4D9EC5B5DA179D0B3F</vt:lpwstr>
  </property>
  <property fmtid="{D5CDD505-2E9C-101B-9397-08002B2CF9AE}" pid="11" name="_docset_NoMedatataSyncRequired">
    <vt:lpwstr>False</vt:lpwstr>
  </property>
</Properties>
</file>