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540" yWindow="-240" windowWidth="14310" windowHeight="14655" tabRatio="792" firstSheet="1" activeTab="1"/>
  </bookViews>
  <sheets>
    <sheet name="_com.sap.ip.bi.xl.hiddensheet" sheetId="65" state="veryHidden" r:id="rId1"/>
    <sheet name="Lead G" sheetId="1" r:id="rId2"/>
    <sheet name="2024_CBR_Gas" sheetId="6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2">'[1]TAX JV50167'!#REF!</definedName>
    <definedName name="\C">'[1]TAX JV50167'!#REF!</definedName>
    <definedName name="\P" localSheetId="2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 localSheetId="2">#REF!</definedName>
    <definedName name="_1_190S">#REF!</definedName>
    <definedName name="_2_282_FED" localSheetId="2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'2024_CBR_Gas'!$B$9:$I$73</definedName>
    <definedName name="_JV50621" localSheetId="2">'[1]TAX JV50167'!#REF!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 localSheetId="2">#REF!</definedName>
    <definedName name="Accrual">#REF!</definedName>
    <definedName name="AcctLookup" localSheetId="2">[3]YTD_Calculations!#REF!</definedName>
    <definedName name="AcctLookup">[3]YTD_Calculations!#REF!</definedName>
    <definedName name="actual_booked" localSheetId="2">'[4]Budget Non Property'!#REF!</definedName>
    <definedName name="actual_booked">'[4]Budget Non Property'!#REF!</definedName>
    <definedName name="Amort" localSheetId="2">#REF!</definedName>
    <definedName name="Amort">#REF!</definedName>
    <definedName name="Amt_billed_JO" localSheetId="2">#REF!</definedName>
    <definedName name="Amt_billed_JO">#REF!</definedName>
    <definedName name="applied" localSheetId="2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CUR_MO_BAL" localSheetId="2">'[1]TAX JV50167'!#REF!</definedName>
    <definedName name="CUR_MO_BAL">'[1]TAX JV50167'!#REF!</definedName>
    <definedName name="DDRExec" localSheetId="2">[3]Maint!#REF!</definedName>
    <definedName name="DDRExec">[3]Maint!#REF!</definedName>
    <definedName name="DEF_INT_GAINS" localSheetId="2">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 localSheetId="2">#REF!</definedName>
    <definedName name="formtest">#REF!</definedName>
    <definedName name="INCLUDE" localSheetId="2">#REF!</definedName>
    <definedName name="INCLUDE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 localSheetId="2">'[6]Diff Type'!#REF!</definedName>
    <definedName name="List13">'[6]Diff Type'!#REF!</definedName>
    <definedName name="MMASTER" localSheetId="2">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2">[1]YTD_TD!#REF!</definedName>
    <definedName name="page1">[1]YTD_TD!#REF!</definedName>
    <definedName name="page2" localSheetId="2">[1]YTD_TD!#REF!</definedName>
    <definedName name="page2">[1]YTD_TD!#REF!</definedName>
    <definedName name="payments" localSheetId="2">#REF!</definedName>
    <definedName name="payments">#REF!</definedName>
    <definedName name="period">[3]SourceInfo!$C$5</definedName>
    <definedName name="PeriodCalc" localSheetId="2">#REF!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 localSheetId="2">#REF!</definedName>
    <definedName name="SAPCrosstab3">#REF!</definedName>
    <definedName name="sched63" localSheetId="2">[3]YTD_Calculations!#REF!</definedName>
    <definedName name="sched63">[3]YTD_Calculations!#REF!</definedName>
    <definedName name="Sched64_D" localSheetId="2">#REF!</definedName>
    <definedName name="Sched64_D">#REF!</definedName>
    <definedName name="SelectScaling" localSheetId="2">#REF!</definedName>
    <definedName name="SelectScaling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3239642F_B843_41CC_A44F_CEEFD36D98C0_.wvu.FilterData" localSheetId="2" hidden="1">'2024_CBR_Gas'!$B$9:$I$72</definedName>
    <definedName name="Z_E83EA30E_529D_409C_A25B_E6747C6F6EA5_.wvu.FilterData" localSheetId="2" hidden="1">'2024_CBR_Gas'!$B$9:$H$72</definedName>
    <definedName name="Z_FAF35B1F_F6FD_4255_9D59_BFFC10E0219D_.wvu.FilterData" localSheetId="2" hidden="1">'2024_CBR_Gas'!$B$9:$H$72</definedName>
  </definedNames>
  <calcPr calcId="162913" concurrentManualCount="12"/>
</workbook>
</file>

<file path=xl/calcChain.xml><?xml version="1.0" encoding="utf-8"?>
<calcChain xmlns="http://schemas.openxmlformats.org/spreadsheetml/2006/main">
  <c r="C23" i="1" l="1"/>
  <c r="C26" i="1"/>
  <c r="C25" i="1"/>
  <c r="C24" i="1"/>
  <c r="D7" i="68" l="1"/>
  <c r="E10" i="68"/>
  <c r="F10" i="68" s="1"/>
  <c r="E12" i="68"/>
  <c r="F12" i="68" s="1"/>
  <c r="G12" i="68" s="1"/>
  <c r="E13" i="68"/>
  <c r="F13" i="68" s="1"/>
  <c r="G13" i="68" s="1"/>
  <c r="E14" i="68"/>
  <c r="F14" i="68" s="1"/>
  <c r="G14" i="68" s="1"/>
  <c r="E15" i="68"/>
  <c r="F15" i="68" s="1"/>
  <c r="G15" i="68" s="1"/>
  <c r="E16" i="68"/>
  <c r="F16" i="68" s="1"/>
  <c r="G16" i="68" s="1"/>
  <c r="E17" i="68"/>
  <c r="F17" i="68" s="1"/>
  <c r="G17" i="68" s="1"/>
  <c r="E18" i="68"/>
  <c r="F18" i="68" s="1"/>
  <c r="G18" i="68" s="1"/>
  <c r="E19" i="68"/>
  <c r="F19" i="68" s="1"/>
  <c r="G19" i="68" s="1"/>
  <c r="E20" i="68"/>
  <c r="F20" i="68" s="1"/>
  <c r="G20" i="68" s="1"/>
  <c r="E21" i="68"/>
  <c r="F21" i="68" s="1"/>
  <c r="G21" i="68" s="1"/>
  <c r="E22" i="68"/>
  <c r="F22" i="68" s="1"/>
  <c r="G22" i="68" s="1"/>
  <c r="E23" i="68"/>
  <c r="F23" i="68" s="1"/>
  <c r="G23" i="68" s="1"/>
  <c r="E24" i="68"/>
  <c r="F24" i="68" s="1"/>
  <c r="G24" i="68" s="1"/>
  <c r="E25" i="68"/>
  <c r="F25" i="68"/>
  <c r="G25" i="68"/>
  <c r="E26" i="68"/>
  <c r="F26" i="68" s="1"/>
  <c r="G26" i="68" s="1"/>
  <c r="E27" i="68"/>
  <c r="G27" i="68" s="1"/>
  <c r="E28" i="68"/>
  <c r="F28" i="68"/>
  <c r="G28" i="68" s="1"/>
  <c r="E29" i="68"/>
  <c r="F29" i="68"/>
  <c r="G29" i="68" s="1"/>
  <c r="E30" i="68"/>
  <c r="F30" i="68" s="1"/>
  <c r="G30" i="68" s="1"/>
  <c r="E31" i="68"/>
  <c r="F31" i="68" s="1"/>
  <c r="G31" i="68" s="1"/>
  <c r="E32" i="68"/>
  <c r="F32" i="68" s="1"/>
  <c r="G32" i="68" s="1"/>
  <c r="E33" i="68"/>
  <c r="F33" i="68"/>
  <c r="G33" i="68" s="1"/>
  <c r="E34" i="68"/>
  <c r="F34" i="68"/>
  <c r="G34" i="68"/>
  <c r="E35" i="68"/>
  <c r="F35" i="68" s="1"/>
  <c r="G35" i="68"/>
  <c r="E36" i="68"/>
  <c r="F36" i="68" s="1"/>
  <c r="G36" i="68" s="1"/>
  <c r="E37" i="68"/>
  <c r="F37" i="68" s="1"/>
  <c r="G37" i="68" s="1"/>
  <c r="E38" i="68"/>
  <c r="F38" i="68" s="1"/>
  <c r="G38" i="68" s="1"/>
  <c r="E39" i="68"/>
  <c r="F39" i="68" s="1"/>
  <c r="G39" i="68"/>
  <c r="E40" i="68"/>
  <c r="F40" i="68" s="1"/>
  <c r="G40" i="68" s="1"/>
  <c r="E41" i="68"/>
  <c r="F41" i="68" s="1"/>
  <c r="G41" i="68" s="1"/>
  <c r="E42" i="68"/>
  <c r="F42" i="68" s="1"/>
  <c r="G42" i="68" s="1"/>
  <c r="E43" i="68"/>
  <c r="F43" i="68" s="1"/>
  <c r="G43" i="68"/>
  <c r="E44" i="68"/>
  <c r="F44" i="68" s="1"/>
  <c r="G44" i="68" s="1"/>
  <c r="E45" i="68"/>
  <c r="F45" i="68" s="1"/>
  <c r="G45" i="68" s="1"/>
  <c r="E46" i="68"/>
  <c r="F46" i="68" s="1"/>
  <c r="G46" i="68" s="1"/>
  <c r="E47" i="68"/>
  <c r="F47" i="68" s="1"/>
  <c r="G47" i="68"/>
  <c r="E48" i="68"/>
  <c r="F48" i="68" s="1"/>
  <c r="G48" i="68" s="1"/>
  <c r="E49" i="68"/>
  <c r="F49" i="68" s="1"/>
  <c r="G49" i="68" s="1"/>
  <c r="E50" i="68"/>
  <c r="F50" i="68" s="1"/>
  <c r="G50" i="68" s="1"/>
  <c r="E51" i="68"/>
  <c r="F51" i="68" s="1"/>
  <c r="G51" i="68"/>
  <c r="E52" i="68"/>
  <c r="F52" i="68" s="1"/>
  <c r="G52" i="68" s="1"/>
  <c r="E53" i="68"/>
  <c r="F53" i="68" s="1"/>
  <c r="G53" i="68" s="1"/>
  <c r="E54" i="68"/>
  <c r="F54" i="68" s="1"/>
  <c r="G54" i="68" s="1"/>
  <c r="E55" i="68"/>
  <c r="F55" i="68" s="1"/>
  <c r="G55" i="68"/>
  <c r="E56" i="68"/>
  <c r="F56" i="68" s="1"/>
  <c r="G56" i="68" s="1"/>
  <c r="E57" i="68"/>
  <c r="F57" i="68" s="1"/>
  <c r="G57" i="68" s="1"/>
  <c r="E58" i="68"/>
  <c r="F58" i="68" s="1"/>
  <c r="G58" i="68" s="1"/>
  <c r="E59" i="68"/>
  <c r="F59" i="68" s="1"/>
  <c r="G59" i="68"/>
  <c r="E60" i="68"/>
  <c r="F60" i="68" s="1"/>
  <c r="G60" i="68" s="1"/>
  <c r="E61" i="68"/>
  <c r="F61" i="68" s="1"/>
  <c r="G61" i="68" s="1"/>
  <c r="E62" i="68"/>
  <c r="F62" i="68" s="1"/>
  <c r="G62" i="68" s="1"/>
  <c r="E63" i="68"/>
  <c r="F63" i="68" s="1"/>
  <c r="G63" i="68"/>
  <c r="E64" i="68"/>
  <c r="F64" i="68" s="1"/>
  <c r="G64" i="68" s="1"/>
  <c r="E65" i="68"/>
  <c r="F65" i="68" s="1"/>
  <c r="G65" i="68" s="1"/>
  <c r="E66" i="68"/>
  <c r="F66" i="68" s="1"/>
  <c r="G66" i="68" s="1"/>
  <c r="E67" i="68"/>
  <c r="F67" i="68" s="1"/>
  <c r="G67" i="68"/>
  <c r="E68" i="68"/>
  <c r="F68" i="68" s="1"/>
  <c r="G68" i="68" s="1"/>
  <c r="E69" i="68"/>
  <c r="G69" i="68" s="1"/>
  <c r="D91" i="68" s="1"/>
  <c r="E70" i="68"/>
  <c r="G70" i="68" s="1"/>
  <c r="D89" i="68" s="1"/>
  <c r="E71" i="68"/>
  <c r="G71" i="68" s="1"/>
  <c r="D90" i="68" s="1"/>
  <c r="C84" i="68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C28" i="1"/>
  <c r="E72" i="68"/>
  <c r="G72" i="68" s="1"/>
  <c r="D88" i="68" s="1"/>
  <c r="D77" i="68" l="1"/>
  <c r="D78" i="68" s="1"/>
  <c r="G79" i="68"/>
  <c r="D87" i="68"/>
  <c r="E11" i="68"/>
  <c r="D73" i="68"/>
  <c r="G10" i="68"/>
  <c r="D76" i="68"/>
  <c r="E76" i="68" s="1"/>
  <c r="G76" i="68" s="1"/>
  <c r="D84" i="68"/>
  <c r="D86" i="68" s="1"/>
  <c r="C13" i="1" l="1"/>
  <c r="E78" i="68"/>
  <c r="E86" i="68"/>
  <c r="D92" i="68"/>
  <c r="E91" i="68"/>
  <c r="F11" i="68"/>
  <c r="E73" i="68"/>
  <c r="E77" i="68" s="1"/>
  <c r="E87" i="68"/>
  <c r="E89" i="68"/>
  <c r="E90" i="68"/>
  <c r="E88" i="68"/>
  <c r="G11" i="68" l="1"/>
  <c r="G73" i="68" s="1"/>
  <c r="F73" i="68"/>
  <c r="F77" i="68" s="1"/>
  <c r="F78" i="68" s="1"/>
  <c r="F80" i="68" s="1"/>
  <c r="C17" i="1" s="1"/>
  <c r="E93" i="68"/>
  <c r="D95" i="68"/>
  <c r="D98" i="68" s="1"/>
  <c r="G78" i="68"/>
  <c r="G80" i="68" s="1"/>
  <c r="E80" i="68"/>
  <c r="C16" i="1" s="1"/>
  <c r="E92" i="68"/>
  <c r="G77" i="68"/>
  <c r="C20" i="1" l="1"/>
  <c r="C30" i="1"/>
  <c r="C33" i="1" s="1"/>
  <c r="D93" i="68"/>
  <c r="C31" i="1"/>
</calcChain>
</file>

<file path=xl/sharedStrings.xml><?xml version="1.0" encoding="utf-8"?>
<sst xmlns="http://schemas.openxmlformats.org/spreadsheetml/2006/main" count="222" uniqueCount="184">
  <si>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</si>
  <si>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</si>
  <si>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</si>
  <si>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</si>
  <si>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</si>
  <si>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</si>
  <si>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</si>
  <si>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</si>
  <si>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</si>
  <si>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</si>
  <si>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</si>
  <si>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</si>
  <si>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</si>
  <si>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</si>
  <si>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</si>
  <si>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</si>
  <si>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</si>
  <si>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</si>
  <si>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</si>
  <si>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</si>
  <si>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</si>
  <si>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</si>
  <si>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</si>
  <si>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</si>
  <si>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</si>
  <si>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</si>
  <si>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</si>
  <si>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</si>
  <si>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</si>
  <si>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</si>
  <si>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</si>
  <si>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</si>
  <si>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</si>
  <si>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</si>
  <si>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</si>
  <si>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</si>
  <si>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</si>
  <si>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</si>
  <si>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</si>
  <si>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</si>
  <si>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</si>
  <si>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</si>
  <si>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</si>
  <si>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</si>
  <si>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</si>
  <si>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</si>
  <si>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</si>
  <si>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</si>
  <si>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</si>
  <si>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</si>
  <si>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</si>
  <si>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Lease Incentive</t>
  </si>
  <si>
    <t>Health Insurance - IBNR</t>
  </si>
  <si>
    <t>AMI Depreciation Deferral</t>
  </si>
  <si>
    <t>ADJ 3.03G</t>
  </si>
  <si>
    <t>COMMISSION BASIS REPORT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</si>
  <si>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</si>
  <si>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</si>
  <si>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</si>
  <si>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</si>
  <si>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</si>
  <si>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</si>
  <si>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</si>
  <si>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</si>
  <si>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</si>
  <si>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</si>
  <si>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</si>
  <si>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</si>
  <si>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</si>
  <si>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</si>
  <si>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</si>
  <si>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</si>
  <si>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PT - Plant Related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</si>
  <si>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</si>
  <si>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</si>
  <si>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</si>
  <si>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</si>
  <si>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</si>
  <si>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</si>
  <si>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</si>
  <si>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</si>
  <si>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</si>
  <si>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</si>
  <si>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</si>
  <si>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</si>
  <si>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</si>
  <si>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</si>
  <si>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</si>
  <si>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</si>
  <si>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</si>
  <si>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</si>
  <si>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</si>
  <si>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</si>
  <si>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</si>
  <si>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</si>
  <si>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</si>
  <si>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</si>
  <si>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</si>
  <si>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</si>
  <si>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</si>
  <si>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</si>
  <si>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</si>
  <si>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</si>
  <si>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</si>
  <si>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</si>
  <si>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</si>
  <si>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</si>
  <si>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</si>
  <si>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</si>
  <si>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</si>
  <si>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</si>
  <si>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</si>
  <si>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</si>
  <si>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</si>
  <si>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</si>
  <si>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</si>
  <si>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</si>
  <si>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</si>
  <si>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</si>
  <si>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</si>
  <si>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</si>
  <si>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</si>
  <si>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</si>
  <si>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</si>
  <si>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</si>
  <si>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</si>
  <si>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</si>
  <si>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</si>
  <si>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</si>
  <si>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Interest expense</t>
  </si>
  <si>
    <t>N-110</t>
  </si>
  <si>
    <t>OK_no activity</t>
  </si>
  <si>
    <t>AMI Deferral 2022 GRC</t>
  </si>
  <si>
    <t>N-113</t>
  </si>
  <si>
    <r>
      <rPr>
        <sz val="11"/>
        <rFont val="Calibri"/>
        <family val="2"/>
        <scheme val="minor"/>
      </rPr>
      <t>AMI Depreciation Deferral 05-08/2020</t>
    </r>
  </si>
  <si>
    <t>N-54</t>
  </si>
  <si>
    <t>AMI Deferral Debt Return E</t>
  </si>
  <si>
    <t>N-137</t>
  </si>
  <si>
    <t>AMR Regulatory Asset - G</t>
  </si>
  <si>
    <t>N-38</t>
  </si>
  <si>
    <r>
      <rPr>
        <sz val="11"/>
        <rFont val="Calibri"/>
        <family val="2"/>
        <scheme val="minor"/>
      </rPr>
      <t>CCA Cost Recovery - Interest G</t>
    </r>
  </si>
  <si>
    <t>reclass from E - #19000891</t>
  </si>
  <si>
    <t>N-132</t>
  </si>
  <si>
    <t>GTZ Carrying Charge Deferral Tr2</t>
  </si>
  <si>
    <t>N-133</t>
  </si>
  <si>
    <t>GTZ Depreciation Deferral Tr2</t>
  </si>
  <si>
    <t>N-138</t>
  </si>
  <si>
    <r>
      <rPr>
        <sz val="11"/>
        <rFont val="Calibri"/>
        <family val="2"/>
        <scheme val="minor"/>
      </rPr>
      <t>Participatory Funding Agreement - G</t>
    </r>
  </si>
  <si>
    <t>N-92</t>
  </si>
  <si>
    <t>Rate Refunds</t>
  </si>
  <si>
    <t>N-139</t>
  </si>
  <si>
    <t>N-15</t>
  </si>
  <si>
    <r>
      <rPr>
        <sz val="11"/>
        <rFont val="Calibri"/>
        <family val="2"/>
        <scheme val="minor"/>
      </rPr>
      <t>Temp Manual M G</t>
    </r>
  </si>
  <si>
    <t>N-134</t>
  </si>
  <si>
    <r>
      <rPr>
        <sz val="11"/>
        <rFont val="Calibri"/>
        <family val="2"/>
        <scheme val="minor"/>
      </rPr>
      <t>TLNG Deferred Revenue on Distr Upgrades</t>
    </r>
  </si>
  <si>
    <t>FOR THE TWELVE MONTHS ENDED DECEMBER 31, 2024</t>
  </si>
  <si>
    <t>Unreconcilable Difference</t>
  </si>
  <si>
    <t>*see Tab "NOI" for further reconciliation</t>
  </si>
  <si>
    <t>Variance in PTBI, tax-effected</t>
  </si>
  <si>
    <t>Tax Credits (30C &amp; PTC)</t>
  </si>
  <si>
    <t>Difference</t>
  </si>
  <si>
    <t>Per ETR</t>
  </si>
  <si>
    <t>State Tax</t>
  </si>
  <si>
    <t>new M from 2024</t>
  </si>
  <si>
    <r>
      <rPr>
        <sz val="11"/>
        <rFont val="Calibri"/>
        <family val="2"/>
        <scheme val="minor"/>
      </rPr>
      <t>CCA Auction Proceeds - Interest - Gas</t>
    </r>
  </si>
  <si>
    <t>N-117</t>
  </si>
  <si>
    <r>
      <rPr>
        <sz val="11"/>
        <rFont val="Calibri"/>
        <family val="2"/>
        <scheme val="minor"/>
      </rPr>
      <t>Arrearage Recovery</t>
    </r>
  </si>
  <si>
    <t>N-147</t>
  </si>
  <si>
    <r>
      <rPr>
        <sz val="11"/>
        <rFont val="Calibri"/>
        <family val="2"/>
        <scheme val="minor"/>
      </rPr>
      <t>TLNG Equity Reserve - Post Oct 2023</t>
    </r>
  </si>
  <si>
    <t>N-143</t>
  </si>
  <si>
    <r>
      <rPr>
        <sz val="11"/>
        <rFont val="Calibri"/>
        <family val="2"/>
        <scheme val="minor"/>
      </rPr>
      <t>TLNG Deferred Revenue</t>
    </r>
  </si>
  <si>
    <t>N-144</t>
  </si>
  <si>
    <r>
      <rPr>
        <sz val="11"/>
        <rFont val="Calibri"/>
        <family val="2"/>
        <scheme val="minor"/>
      </rPr>
      <t>TLNG Deferral Return - Post Oct 2023</t>
    </r>
  </si>
  <si>
    <t>N-142</t>
  </si>
  <si>
    <r>
      <rPr>
        <sz val="11"/>
        <rFont val="Calibri"/>
        <family val="2"/>
        <scheme val="minor"/>
      </rPr>
      <t>TLNG Def Depr and O&amp;M - Post Oct 2023</t>
    </r>
  </si>
  <si>
    <t>N-141</t>
  </si>
  <si>
    <t>Sch 129D Bill Discount Deferral - G</t>
  </si>
  <si>
    <r>
      <rPr>
        <sz val="11"/>
        <rFont val="Calibri"/>
        <family val="2"/>
        <scheme val="minor"/>
      </rPr>
      <t>TLNG Deferral Depreciation and O&amp;M</t>
    </r>
  </si>
  <si>
    <t>Pension</t>
  </si>
  <si>
    <t>N-116</t>
  </si>
  <si>
    <t>Pension Contra</t>
  </si>
  <si>
    <t>TZ OK 3/11/2025</t>
  </si>
  <si>
    <t>January - December 2024</t>
  </si>
  <si>
    <t>LS OK 3/12/2025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</si>
</sst>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5">
    <xf numFmtId="168" fontId="0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59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59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59" fillId="10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3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59" fillId="12" borderId="0" applyNumberFormat="0" applyBorder="0" applyAlignment="0" applyProtection="0"/>
    <xf numFmtId="171" fontId="33" fillId="0" borderId="0" applyFill="0" applyBorder="0" applyAlignment="0"/>
    <xf numFmtId="41" fontId="22" fillId="13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wrapText="1"/>
    </xf>
    <xf numFmtId="43" fontId="6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4" fillId="0" borderId="0"/>
    <xf numFmtId="0" fontId="24" fillId="0" borderId="0"/>
    <xf numFmtId="0" fontId="35" fillId="0" borderId="0"/>
    <xf numFmtId="172" fontId="36" fillId="0" borderId="0">
      <protection locked="0"/>
    </xf>
    <xf numFmtId="0" fontId="35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24" fillId="0" borderId="0"/>
    <xf numFmtId="0" fontId="35" fillId="0" borderId="0"/>
    <xf numFmtId="0" fontId="24" fillId="0" borderId="0"/>
    <xf numFmtId="0" fontId="35" fillId="0" borderId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168" fontId="25" fillId="0" borderId="0"/>
    <xf numFmtId="2" fontId="31" fillId="0" borderId="0" applyFont="0" applyFill="0" applyBorder="0" applyAlignment="0" applyProtection="0"/>
    <xf numFmtId="0" fontId="24" fillId="0" borderId="0"/>
    <xf numFmtId="38" fontId="17" fillId="13" borderId="0" applyNumberFormat="0" applyBorder="0" applyAlignment="0" applyProtection="0"/>
    <xf numFmtId="0" fontId="39" fillId="0" borderId="1" applyNumberFormat="0" applyAlignment="0" applyProtection="0">
      <alignment horizontal="left"/>
    </xf>
    <xf numFmtId="0" fontId="39" fillId="0" borderId="2">
      <alignment horizontal="left"/>
    </xf>
    <xf numFmtId="38" fontId="18" fillId="0" borderId="0"/>
    <xf numFmtId="40" fontId="18" fillId="0" borderId="0"/>
    <xf numFmtId="10" fontId="17" fillId="17" borderId="3" applyNumberFormat="0" applyBorder="0" applyAlignment="0" applyProtection="0"/>
    <xf numFmtId="41" fontId="40" fillId="18" borderId="4">
      <alignment horizontal="left"/>
      <protection locked="0"/>
    </xf>
    <xf numFmtId="10" fontId="40" fillId="18" borderId="4">
      <alignment horizontal="right"/>
      <protection locked="0"/>
    </xf>
    <xf numFmtId="0" fontId="26" fillId="13" borderId="0"/>
    <xf numFmtId="3" fontId="41" fillId="0" borderId="0" applyFill="0" applyBorder="0" applyAlignment="0" applyProtection="0"/>
    <xf numFmtId="44" fontId="19" fillId="0" borderId="5" applyNumberFormat="0" applyFont="0" applyAlignment="0">
      <alignment horizontal="center"/>
    </xf>
    <xf numFmtId="44" fontId="19" fillId="0" borderId="6" applyNumberFormat="0" applyFont="0" applyAlignment="0">
      <alignment horizontal="center"/>
    </xf>
    <xf numFmtId="37" fontId="42" fillId="0" borderId="0"/>
    <xf numFmtId="166" fontId="13" fillId="0" borderId="0"/>
    <xf numFmtId="39" fontId="17" fillId="0" borderId="0" applyFill="0" applyBorder="0" applyAlignment="0" applyProtection="0"/>
    <xf numFmtId="0" fontId="53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61" fillId="0" borderId="0"/>
    <xf numFmtId="0" fontId="63" fillId="0" borderId="0"/>
    <xf numFmtId="0" fontId="22" fillId="0" borderId="0"/>
    <xf numFmtId="39" fontId="26" fillId="0" borderId="0" applyFill="0" applyBorder="0" applyAlignment="0" applyProtection="0"/>
    <xf numFmtId="0" fontId="64" fillId="0" borderId="0"/>
    <xf numFmtId="0" fontId="43" fillId="0" borderId="0"/>
    <xf numFmtId="0" fontId="22" fillId="0" borderId="0"/>
    <xf numFmtId="0" fontId="43" fillId="0" borderId="0"/>
    <xf numFmtId="0" fontId="64" fillId="0" borderId="0"/>
    <xf numFmtId="0" fontId="43" fillId="0" borderId="0"/>
    <xf numFmtId="0" fontId="64" fillId="0" borderId="0"/>
    <xf numFmtId="0" fontId="34" fillId="0" borderId="0"/>
    <xf numFmtId="0" fontId="64" fillId="0" borderId="0"/>
    <xf numFmtId="173" fontId="22" fillId="0" borderId="0">
      <alignment horizontal="left" wrapText="1"/>
    </xf>
    <xf numFmtId="0" fontId="64" fillId="0" borderId="0"/>
    <xf numFmtId="0" fontId="25" fillId="0" borderId="0"/>
    <xf numFmtId="0" fontId="64" fillId="0" borderId="0"/>
    <xf numFmtId="0" fontId="28" fillId="0" borderId="0"/>
    <xf numFmtId="0" fontId="64" fillId="0" borderId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24" fillId="0" borderId="0"/>
    <xf numFmtId="0" fontId="24" fillId="0" borderId="0"/>
    <xf numFmtId="0" fontId="35" fillId="0" borderId="0"/>
    <xf numFmtId="1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20" borderId="4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9">
      <alignment horizontal="center"/>
    </xf>
    <xf numFmtId="3" fontId="45" fillId="0" borderId="0" applyFont="0" applyFill="0" applyBorder="0" applyAlignment="0" applyProtection="0"/>
    <xf numFmtId="0" fontId="45" fillId="21" borderId="0" applyNumberFormat="0" applyFont="0" applyBorder="0" applyAlignment="0" applyProtection="0"/>
    <xf numFmtId="0" fontId="35" fillId="0" borderId="0"/>
    <xf numFmtId="3" fontId="47" fillId="0" borderId="0" applyFill="0" applyBorder="0" applyAlignment="0" applyProtection="0"/>
    <xf numFmtId="0" fontId="48" fillId="0" borderId="0"/>
    <xf numFmtId="42" fontId="22" fillId="17" borderId="0"/>
    <xf numFmtId="42" fontId="22" fillId="17" borderId="10">
      <alignment vertical="center"/>
    </xf>
    <xf numFmtId="0" fontId="20" fillId="17" borderId="11" applyNumberFormat="0">
      <alignment horizontal="center" vertical="center" wrapText="1"/>
    </xf>
    <xf numFmtId="10" fontId="22" fillId="17" borderId="0"/>
    <xf numFmtId="174" fontId="22" fillId="17" borderId="0"/>
    <xf numFmtId="165" fontId="27" fillId="0" borderId="0" applyBorder="0" applyAlignment="0"/>
    <xf numFmtId="42" fontId="22" fillId="17" borderId="12">
      <alignment horizontal="left"/>
    </xf>
    <xf numFmtId="174" fontId="23" fillId="17" borderId="12">
      <alignment horizontal="left"/>
    </xf>
    <xf numFmtId="14" fontId="44" fillId="0" borderId="0" applyNumberFormat="0" applyFill="0" applyBorder="0" applyAlignment="0" applyProtection="0">
      <alignment horizontal="left"/>
    </xf>
    <xf numFmtId="175" fontId="22" fillId="0" borderId="0" applyFont="0" applyFill="0" applyAlignment="0">
      <alignment horizontal="right"/>
    </xf>
    <xf numFmtId="4" fontId="49" fillId="18" borderId="8" applyNumberFormat="0" applyProtection="0">
      <alignment vertical="center"/>
    </xf>
    <xf numFmtId="4" fontId="54" fillId="18" borderId="8" applyNumberFormat="0" applyProtection="0">
      <alignment vertical="center"/>
    </xf>
    <xf numFmtId="4" fontId="49" fillId="18" borderId="8" applyNumberFormat="0" applyProtection="0">
      <alignment horizontal="left" vertical="center" indent="1"/>
    </xf>
    <xf numFmtId="4" fontId="49" fillId="18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23" borderId="8" applyNumberFormat="0" applyProtection="0">
      <alignment horizontal="right" vertical="center"/>
    </xf>
    <xf numFmtId="4" fontId="49" fillId="24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49" fillId="26" borderId="8" applyNumberFormat="0" applyProtection="0">
      <alignment horizontal="right" vertical="center"/>
    </xf>
    <xf numFmtId="4" fontId="49" fillId="27" borderId="8" applyNumberFormat="0" applyProtection="0">
      <alignment horizontal="right" vertical="center"/>
    </xf>
    <xf numFmtId="4" fontId="49" fillId="28" borderId="8" applyNumberFormat="0" applyProtection="0">
      <alignment horizontal="right" vertical="center"/>
    </xf>
    <xf numFmtId="4" fontId="49" fillId="29" borderId="8" applyNumberFormat="0" applyProtection="0">
      <alignment horizontal="right" vertical="center"/>
    </xf>
    <xf numFmtId="4" fontId="49" fillId="30" borderId="8" applyNumberFormat="0" applyProtection="0">
      <alignment horizontal="right" vertical="center"/>
    </xf>
    <xf numFmtId="4" fontId="49" fillId="31" borderId="8" applyNumberFormat="0" applyProtection="0">
      <alignment horizontal="right" vertical="center"/>
    </xf>
    <xf numFmtId="4" fontId="55" fillId="32" borderId="8" applyNumberFormat="0" applyProtection="0">
      <alignment horizontal="left" vertical="center" indent="1"/>
    </xf>
    <xf numFmtId="4" fontId="49" fillId="33" borderId="13" applyNumberFormat="0" applyProtection="0">
      <alignment horizontal="left" vertical="center" indent="1"/>
    </xf>
    <xf numFmtId="4" fontId="56" fillId="34" borderId="0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61" fillId="37" borderId="3" applyNumberFormat="0">
      <protection locked="0"/>
    </xf>
    <xf numFmtId="4" fontId="49" fillId="38" borderId="8" applyNumberFormat="0" applyProtection="0">
      <alignment vertical="center"/>
    </xf>
    <xf numFmtId="4" fontId="54" fillId="38" borderId="8" applyNumberFormat="0" applyProtection="0">
      <alignment vertical="center"/>
    </xf>
    <xf numFmtId="4" fontId="49" fillId="38" borderId="8" applyNumberFormat="0" applyProtection="0">
      <alignment horizontal="left" vertical="center" indent="1"/>
    </xf>
    <xf numFmtId="4" fontId="49" fillId="38" borderId="8" applyNumberFormat="0" applyProtection="0">
      <alignment horizontal="left" vertical="center" indent="1"/>
    </xf>
    <xf numFmtId="4" fontId="49" fillId="33" borderId="8" applyNumberFormat="0" applyProtection="0">
      <alignment horizontal="right" vertical="center"/>
    </xf>
    <xf numFmtId="4" fontId="54" fillId="33" borderId="8" applyNumberFormat="0" applyProtection="0">
      <alignment horizontal="right" vertical="center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57" fillId="0" borderId="0"/>
    <xf numFmtId="4" fontId="58" fillId="33" borderId="8" applyNumberFormat="0" applyProtection="0">
      <alignment horizontal="right" vertical="center"/>
    </xf>
    <xf numFmtId="39" fontId="22" fillId="39" borderId="0"/>
    <xf numFmtId="0" fontId="62" fillId="0" borderId="0" applyNumberFormat="0" applyFill="0" applyBorder="0" applyAlignment="0" applyProtection="0"/>
    <xf numFmtId="38" fontId="17" fillId="0" borderId="14"/>
    <xf numFmtId="38" fontId="18" fillId="0" borderId="12"/>
    <xf numFmtId="39" fontId="44" fillId="40" borderId="0"/>
    <xf numFmtId="168" fontId="25" fillId="0" borderId="0">
      <alignment horizontal="left" wrapText="1"/>
    </xf>
    <xf numFmtId="169" fontId="22" fillId="0" borderId="0">
      <alignment horizontal="left" wrapText="1"/>
    </xf>
    <xf numFmtId="40" fontId="50" fillId="0" borderId="0" applyBorder="0">
      <alignment horizontal="right"/>
    </xf>
    <xf numFmtId="41" fontId="21" fillId="17" borderId="0">
      <alignment horizontal="left"/>
    </xf>
    <xf numFmtId="176" fontId="51" fillId="17" borderId="0">
      <alignment horizontal="left" vertical="center"/>
    </xf>
    <xf numFmtId="0" fontId="20" fillId="17" borderId="0">
      <alignment horizontal="left" wrapText="1"/>
    </xf>
    <xf numFmtId="0" fontId="52" fillId="0" borderId="0">
      <alignment horizontal="left" vertical="center"/>
    </xf>
    <xf numFmtId="0" fontId="35" fillId="0" borderId="15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168" fontId="22" fillId="0" borderId="0">
      <alignment horizontal="left" wrapText="1"/>
    </xf>
    <xf numFmtId="41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41" fontId="13" fillId="13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/>
    <xf numFmtId="0" fontId="17" fillId="13" borderId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39" fontId="17" fillId="0" borderId="0" applyFill="0" applyBorder="0" applyAlignment="0" applyProtection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173" fontId="13" fillId="0" borderId="0">
      <alignment horizontal="left" wrapText="1"/>
    </xf>
    <xf numFmtId="0" fontId="11" fillId="0" borderId="0"/>
    <xf numFmtId="0" fontId="13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21" borderId="0" applyNumberFormat="0" applyFont="0" applyBorder="0" applyAlignment="0" applyProtection="0"/>
    <xf numFmtId="42" fontId="13" fillId="17" borderId="0"/>
    <xf numFmtId="42" fontId="13" fillId="17" borderId="10">
      <alignment vertical="center"/>
    </xf>
    <xf numFmtId="0" fontId="19" fillId="17" borderId="11" applyNumberFormat="0">
      <alignment horizontal="center" vertical="center" wrapText="1"/>
    </xf>
    <xf numFmtId="10" fontId="13" fillId="17" borderId="0"/>
    <xf numFmtId="174" fontId="13" fillId="17" borderId="0"/>
    <xf numFmtId="165" fontId="18" fillId="0" borderId="0" applyBorder="0" applyAlignment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39" fontId="13" fillId="39" borderId="0"/>
    <xf numFmtId="168" fontId="13" fillId="0" borderId="0">
      <alignment horizontal="left" wrapText="1"/>
    </xf>
    <xf numFmtId="169" fontId="13" fillId="0" borderId="0">
      <alignment horizontal="left" wrapText="1"/>
    </xf>
    <xf numFmtId="0" fontId="19" fillId="17" borderId="0">
      <alignment horizontal="left" wrapText="1"/>
    </xf>
    <xf numFmtId="0" fontId="11" fillId="0" borderId="0"/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9" fontId="13" fillId="0" borderId="0" applyFont="0" applyFill="0" applyBorder="0" applyAlignment="0" applyProtection="0"/>
    <xf numFmtId="168" fontId="13" fillId="0" borderId="0">
      <alignment horizontal="left" wrapText="1"/>
    </xf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66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8" fillId="0" borderId="0"/>
    <xf numFmtId="0" fontId="10" fillId="0" borderId="0"/>
    <xf numFmtId="0" fontId="10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77" fontId="84" fillId="0" borderId="0">
      <alignment horizontal="left"/>
    </xf>
    <xf numFmtId="178" fontId="85" fillId="0" borderId="0">
      <alignment horizontal="left"/>
    </xf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41" fontId="13" fillId="13" borderId="0"/>
    <xf numFmtId="41" fontId="10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1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179" fontId="86" fillId="0" borderId="0" applyNumberFormat="0" applyFill="0" applyBorder="0" applyProtection="0">
      <alignment horizontal="right"/>
    </xf>
    <xf numFmtId="14" fontId="19" fillId="82" borderId="9">
      <alignment horizontal="center" vertical="center" wrapText="1"/>
    </xf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180" fontId="87" fillId="0" borderId="0"/>
    <xf numFmtId="39" fontId="17" fillId="0" borderId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0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0" fillId="0" borderId="0"/>
    <xf numFmtId="0" fontId="4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3" fillId="0" borderId="0">
      <alignment horizontal="left" wrapText="1"/>
    </xf>
    <xf numFmtId="0" fontId="10" fillId="0" borderId="0"/>
    <xf numFmtId="0" fontId="13" fillId="0" borderId="0"/>
    <xf numFmtId="0" fontId="10" fillId="0" borderId="0"/>
    <xf numFmtId="0" fontId="28" fillId="0" borderId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18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42" fontId="13" fillId="17" borderId="0"/>
    <xf numFmtId="42" fontId="13" fillId="17" borderId="10">
      <alignment vertical="center"/>
    </xf>
    <xf numFmtId="10" fontId="13" fillId="17" borderId="0"/>
    <xf numFmtId="174" fontId="13" fillId="17" borderId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4" fontId="55" fillId="83" borderId="26" applyNumberFormat="0" applyProtection="0">
      <alignment vertical="center"/>
    </xf>
    <xf numFmtId="4" fontId="88" fillId="18" borderId="26" applyNumberFormat="0" applyProtection="0">
      <alignment vertical="center"/>
    </xf>
    <xf numFmtId="4" fontId="55" fillId="18" borderId="26" applyNumberFormat="0" applyProtection="0">
      <alignment horizontal="left" vertical="center" indent="1"/>
    </xf>
    <xf numFmtId="0" fontId="55" fillId="18" borderId="26" applyNumberFormat="0" applyProtection="0">
      <alignment horizontal="left" vertical="top" indent="1"/>
    </xf>
    <xf numFmtId="0" fontId="13" fillId="22" borderId="8" applyNumberFormat="0" applyProtection="0">
      <alignment horizontal="left" vertical="center" indent="1"/>
    </xf>
    <xf numFmtId="4" fontId="49" fillId="73" borderId="26" applyNumberFormat="0" applyProtection="0">
      <alignment horizontal="right" vertical="center"/>
    </xf>
    <xf numFmtId="4" fontId="49" fillId="79" borderId="26" applyNumberFormat="0" applyProtection="0">
      <alignment horizontal="right" vertical="center"/>
    </xf>
    <xf numFmtId="4" fontId="49" fillId="84" borderId="26" applyNumberFormat="0" applyProtection="0">
      <alignment horizontal="right" vertical="center"/>
    </xf>
    <xf numFmtId="4" fontId="49" fillId="81" borderId="26" applyNumberFormat="0" applyProtection="0">
      <alignment horizontal="right" vertical="center"/>
    </xf>
    <xf numFmtId="4" fontId="49" fillId="85" borderId="26" applyNumberFormat="0" applyProtection="0">
      <alignment horizontal="right" vertical="center"/>
    </xf>
    <xf numFmtId="4" fontId="49" fillId="86" borderId="26" applyNumberFormat="0" applyProtection="0">
      <alignment horizontal="right" vertical="center"/>
    </xf>
    <xf numFmtId="4" fontId="49" fillId="87" borderId="26" applyNumberFormat="0" applyProtection="0">
      <alignment horizontal="right" vertical="center"/>
    </xf>
    <xf numFmtId="4" fontId="49" fillId="88" borderId="26" applyNumberFormat="0" applyProtection="0">
      <alignment horizontal="right" vertical="center"/>
    </xf>
    <xf numFmtId="4" fontId="49" fillId="80" borderId="26" applyNumberFormat="0" applyProtection="0">
      <alignment horizontal="right" vertical="center"/>
    </xf>
    <xf numFmtId="4" fontId="55" fillId="89" borderId="27" applyNumberFormat="0" applyProtection="0">
      <alignment horizontal="left" vertical="center" indent="1"/>
    </xf>
    <xf numFmtId="4" fontId="49" fillId="90" borderId="0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4" fontId="49" fillId="38" borderId="26" applyNumberFormat="0" applyProtection="0">
      <alignment vertical="center"/>
    </xf>
    <xf numFmtId="4" fontId="54" fillId="38" borderId="26" applyNumberFormat="0" applyProtection="0">
      <alignment vertical="center"/>
    </xf>
    <xf numFmtId="4" fontId="49" fillId="38" borderId="26" applyNumberFormat="0" applyProtection="0">
      <alignment horizontal="left" vertical="center" indent="1"/>
    </xf>
    <xf numFmtId="0" fontId="49" fillId="38" borderId="26" applyNumberFormat="0" applyProtection="0">
      <alignment horizontal="left" vertical="top" indent="1"/>
    </xf>
    <xf numFmtId="4" fontId="49" fillId="90" borderId="26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58" fillId="90" borderId="26" applyNumberFormat="0" applyProtection="0">
      <alignment horizontal="right" vertical="center"/>
    </xf>
    <xf numFmtId="39" fontId="13" fillId="39" borderId="0"/>
    <xf numFmtId="169" fontId="13" fillId="0" borderId="0">
      <alignment horizontal="left" wrapText="1"/>
    </xf>
    <xf numFmtId="168" fontId="13" fillId="0" borderId="0">
      <alignment horizontal="left" wrapText="1"/>
    </xf>
    <xf numFmtId="0" fontId="90" fillId="0" borderId="0"/>
    <xf numFmtId="0" fontId="13" fillId="0" borderId="0" applyNumberFormat="0" applyBorder="0" applyAlignment="0"/>
    <xf numFmtId="0" fontId="91" fillId="0" borderId="0" applyFill="0" applyBorder="0" applyProtection="0">
      <alignment horizontal="left" vertical="top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4" fillId="92" borderId="28" applyNumberFormat="0" applyAlignment="0" applyProtection="0">
      <alignment horizontal="left" vertical="center" indent="1"/>
    </xf>
    <xf numFmtId="182" fontId="95" fillId="0" borderId="29" applyNumberFormat="0" applyProtection="0">
      <alignment horizontal="right" vertical="center"/>
    </xf>
    <xf numFmtId="182" fontId="94" fillId="0" borderId="30" applyNumberForma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6" fillId="94" borderId="30" applyNumberFormat="0" applyAlignment="0">
      <alignment horizontal="left" vertical="center" indent="1"/>
      <protection locked="0"/>
    </xf>
    <xf numFmtId="0" fontId="96" fillId="95" borderId="30" applyNumberFormat="0" applyAlignment="0" applyProtection="0">
      <alignment horizontal="left" vertical="center" indent="1"/>
    </xf>
    <xf numFmtId="182" fontId="95" fillId="96" borderId="29" applyNumberFormat="0" applyBorder="0">
      <alignment horizontal="right" vertical="center"/>
      <protection locked="0"/>
    </xf>
    <xf numFmtId="0" fontId="96" fillId="94" borderId="30" applyNumberFormat="0" applyAlignment="0">
      <alignment horizontal="left" vertical="center" indent="1"/>
      <protection locked="0"/>
    </xf>
    <xf numFmtId="182" fontId="94" fillId="95" borderId="30" applyNumberFormat="0" applyProtection="0">
      <alignment horizontal="right" vertical="center"/>
    </xf>
    <xf numFmtId="182" fontId="94" fillId="96" borderId="30" applyNumberFormat="0" applyBorder="0">
      <alignment horizontal="right" vertical="center"/>
      <protection locked="0"/>
    </xf>
    <xf numFmtId="182" fontId="97" fillId="97" borderId="31" applyNumberFormat="0" applyBorder="0" applyAlignment="0" applyProtection="0">
      <alignment horizontal="right" vertical="center" indent="1"/>
    </xf>
    <xf numFmtId="182" fontId="98" fillId="98" borderId="31" applyNumberFormat="0" applyBorder="0" applyAlignment="0" applyProtection="0">
      <alignment horizontal="right" vertical="center" indent="1"/>
    </xf>
    <xf numFmtId="182" fontId="98" fillId="99" borderId="31" applyNumberFormat="0" applyBorder="0" applyAlignment="0" applyProtection="0">
      <alignment horizontal="right" vertical="center" indent="1"/>
    </xf>
    <xf numFmtId="182" fontId="99" fillId="100" borderId="31" applyNumberFormat="0" applyBorder="0" applyAlignment="0" applyProtection="0">
      <alignment horizontal="right" vertical="center" indent="1"/>
    </xf>
    <xf numFmtId="182" fontId="99" fillId="101" borderId="31" applyNumberFormat="0" applyBorder="0" applyAlignment="0" applyProtection="0">
      <alignment horizontal="right" vertical="center" indent="1"/>
    </xf>
    <xf numFmtId="182" fontId="99" fillId="102" borderId="31" applyNumberFormat="0" applyBorder="0" applyAlignment="0" applyProtection="0">
      <alignment horizontal="right" vertical="center" indent="1"/>
    </xf>
    <xf numFmtId="182" fontId="100" fillId="103" borderId="31" applyNumberFormat="0" applyBorder="0" applyAlignment="0" applyProtection="0">
      <alignment horizontal="right" vertical="center" indent="1"/>
    </xf>
    <xf numFmtId="182" fontId="100" fillId="104" borderId="31" applyNumberFormat="0" applyBorder="0" applyAlignment="0" applyProtection="0">
      <alignment horizontal="right" vertical="center" indent="1"/>
    </xf>
    <xf numFmtId="182" fontId="100" fillId="105" borderId="31" applyNumberFormat="0" applyBorder="0" applyAlignment="0" applyProtection="0">
      <alignment horizontal="right" vertical="center" indent="1"/>
    </xf>
    <xf numFmtId="0" fontId="101" fillId="0" borderId="28" applyNumberFormat="0" applyFont="0" applyFill="0" applyAlignment="0" applyProtection="0"/>
    <xf numFmtId="182" fontId="102" fillId="93" borderId="0" applyNumberFormat="0" applyAlignment="0" applyProtection="0">
      <alignment horizontal="left" vertical="center" indent="1"/>
    </xf>
    <xf numFmtId="0" fontId="101" fillId="0" borderId="32" applyNumberFormat="0" applyFont="0" applyFill="0" applyAlignment="0" applyProtection="0"/>
    <xf numFmtId="182" fontId="95" fillId="0" borderId="29" applyNumberFormat="0" applyFill="0" applyBorder="0" applyAlignmen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4" fillId="92" borderId="30" applyNumberFormat="0" applyAlignment="0" applyProtection="0">
      <alignment horizontal="left" vertical="center" indent="1"/>
    </xf>
    <xf numFmtId="0" fontId="96" fillId="106" borderId="28" applyNumberFormat="0" applyAlignment="0" applyProtection="0">
      <alignment horizontal="left" vertical="center" indent="1"/>
    </xf>
    <xf numFmtId="0" fontId="96" fillId="107" borderId="28" applyNumberFormat="0" applyAlignment="0" applyProtection="0">
      <alignment horizontal="left" vertical="center" indent="1"/>
    </xf>
    <xf numFmtId="0" fontId="96" fillId="108" borderId="28" applyNumberFormat="0" applyAlignment="0" applyProtection="0">
      <alignment horizontal="left" vertical="center" indent="1"/>
    </xf>
    <xf numFmtId="0" fontId="96" fillId="96" borderId="28" applyNumberFormat="0" applyAlignment="0" applyProtection="0">
      <alignment horizontal="left" vertical="center" indent="1"/>
    </xf>
    <xf numFmtId="0" fontId="96" fillId="95" borderId="30" applyNumberFormat="0" applyAlignment="0" applyProtection="0">
      <alignment horizontal="left" vertical="center" indent="1"/>
    </xf>
    <xf numFmtId="0" fontId="103" fillId="0" borderId="33" applyNumberFormat="0" applyFill="0" applyBorder="0" applyAlignment="0" applyProtection="0"/>
    <xf numFmtId="0" fontId="104" fillId="0" borderId="33" applyNumberFormat="0" applyBorder="0" applyAlignment="0" applyProtection="0"/>
    <xf numFmtId="0" fontId="103" fillId="94" borderId="30" applyNumberFormat="0" applyAlignment="0">
      <alignment horizontal="left" vertical="center" indent="1"/>
      <protection locked="0"/>
    </xf>
    <xf numFmtId="0" fontId="103" fillId="94" borderId="30" applyNumberFormat="0" applyAlignment="0">
      <alignment horizontal="left" vertical="center" indent="1"/>
      <protection locked="0"/>
    </xf>
    <xf numFmtId="0" fontId="103" fillId="95" borderId="30" applyNumberFormat="0" applyAlignment="0" applyProtection="0">
      <alignment horizontal="left" vertical="center" indent="1"/>
    </xf>
    <xf numFmtId="182" fontId="105" fillId="95" borderId="30" applyNumberFormat="0" applyProtection="0">
      <alignment horizontal="right" vertical="center"/>
    </xf>
    <xf numFmtId="182" fontId="106" fillId="96" borderId="29" applyNumberFormat="0" applyBorder="0">
      <alignment horizontal="right" vertical="center"/>
      <protection locked="0"/>
    </xf>
    <xf numFmtId="182" fontId="105" fillId="96" borderId="30" applyNumberFormat="0" applyBorder="0">
      <alignment horizontal="right" vertical="center"/>
      <protection locked="0"/>
    </xf>
    <xf numFmtId="182" fontId="95" fillId="0" borderId="29" applyNumberFormat="0" applyFill="0" applyBorder="0" applyAlignment="0" applyProtection="0">
      <alignment horizontal="right" vertical="center"/>
    </xf>
    <xf numFmtId="0" fontId="4" fillId="0" borderId="0"/>
    <xf numFmtId="0" fontId="108" fillId="0" borderId="0" applyNumberFormat="0" applyFill="0" applyBorder="0" applyAlignment="0" applyProtection="0"/>
    <xf numFmtId="0" fontId="109" fillId="0" borderId="17" applyNumberFormat="0" applyFill="0" applyAlignment="0" applyProtection="0"/>
    <xf numFmtId="0" fontId="110" fillId="0" borderId="18" applyNumberFormat="0" applyFill="0" applyAlignment="0" applyProtection="0"/>
    <xf numFmtId="0" fontId="111" fillId="0" borderId="19" applyNumberFormat="0" applyFill="0" applyAlignment="0" applyProtection="0"/>
    <xf numFmtId="0" fontId="111" fillId="0" borderId="0" applyNumberFormat="0" applyFill="0" applyBorder="0" applyAlignment="0" applyProtection="0"/>
    <xf numFmtId="0" fontId="112" fillId="41" borderId="0" applyNumberFormat="0" applyBorder="0" applyAlignment="0" applyProtection="0"/>
    <xf numFmtId="0" fontId="113" fillId="42" borderId="0" applyNumberFormat="0" applyBorder="0" applyAlignment="0" applyProtection="0"/>
    <xf numFmtId="0" fontId="114" fillId="43" borderId="0" applyNumberFormat="0" applyBorder="0" applyAlignment="0" applyProtection="0"/>
    <xf numFmtId="0" fontId="115" fillId="44" borderId="20" applyNumberFormat="0" applyAlignment="0" applyProtection="0"/>
    <xf numFmtId="0" fontId="116" fillId="45" borderId="21" applyNumberFormat="0" applyAlignment="0" applyProtection="0"/>
    <xf numFmtId="0" fontId="117" fillId="45" borderId="20" applyNumberFormat="0" applyAlignment="0" applyProtection="0"/>
    <xf numFmtId="0" fontId="118" fillId="0" borderId="22" applyNumberFormat="0" applyFill="0" applyAlignment="0" applyProtection="0"/>
    <xf numFmtId="0" fontId="119" fillId="46" borderId="23" applyNumberFormat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25" applyNumberFormat="0" applyFill="0" applyAlignment="0" applyProtection="0"/>
    <xf numFmtId="0" fontId="12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23" fillId="51" borderId="0" applyNumberFormat="0" applyBorder="0" applyAlignment="0" applyProtection="0"/>
    <xf numFmtId="0" fontId="12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23" fillId="55" borderId="0" applyNumberFormat="0" applyBorder="0" applyAlignment="0" applyProtection="0"/>
    <xf numFmtId="0" fontId="12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23" fillId="59" borderId="0" applyNumberFormat="0" applyBorder="0" applyAlignment="0" applyProtection="0"/>
    <xf numFmtId="0" fontId="12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23" fillId="63" borderId="0" applyNumberFormat="0" applyBorder="0" applyAlignment="0" applyProtection="0"/>
    <xf numFmtId="0" fontId="12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23" fillId="67" borderId="0" applyNumberFormat="0" applyBorder="0" applyAlignment="0" applyProtection="0"/>
    <xf numFmtId="0" fontId="123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23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28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 applyNumberFormat="1" applyAlignment="1"/>
    <xf numFmtId="0" fontId="14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/>
    <xf numFmtId="0" fontId="15" fillId="0" borderId="16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3" fontId="15" fillId="0" borderId="0" xfId="47" applyNumberFormat="1" applyFont="1" applyFill="1" applyAlignment="1">
      <alignment horizontal="centerContinuous"/>
    </xf>
    <xf numFmtId="3" fontId="15" fillId="0" borderId="0" xfId="47" applyNumberFormat="1" applyFont="1" applyFill="1"/>
    <xf numFmtId="0" fontId="15" fillId="0" borderId="0" xfId="0" applyNumberFormat="1" applyFont="1" applyFill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protection locked="0"/>
    </xf>
    <xf numFmtId="3" fontId="15" fillId="0" borderId="11" xfId="47" applyNumberFormat="1" applyFont="1" applyFill="1" applyBorder="1" applyAlignment="1">
      <alignment horizontal="center"/>
    </xf>
    <xf numFmtId="3" fontId="14" fillId="0" borderId="0" xfId="47" applyNumberFormat="1" applyFont="1" applyFill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vertical="top"/>
    </xf>
    <xf numFmtId="0" fontId="65" fillId="0" borderId="0" xfId="0" applyNumberFormat="1" applyFont="1" applyFill="1" applyAlignment="1"/>
    <xf numFmtId="41" fontId="14" fillId="0" borderId="0" xfId="393" applyFont="1" applyFill="1"/>
    <xf numFmtId="41" fontId="14" fillId="0" borderId="0" xfId="393" applyFont="1" applyFill="1" applyBorder="1" applyProtection="1">
      <protection locked="0"/>
    </xf>
    <xf numFmtId="41" fontId="14" fillId="0" borderId="0" xfId="393" applyFont="1" applyFill="1" applyAlignment="1"/>
    <xf numFmtId="41" fontId="14" fillId="0" borderId="0" xfId="393" applyFont="1" applyFill="1" applyBorder="1"/>
    <xf numFmtId="41" fontId="14" fillId="0" borderId="0" xfId="393" applyFont="1" applyFill="1" applyBorder="1" applyAlignment="1" applyProtection="1">
      <alignment vertical="top"/>
      <protection locked="0"/>
    </xf>
    <xf numFmtId="41" fontId="14" fillId="0" borderId="11" xfId="393" applyFont="1" applyFill="1" applyBorder="1"/>
    <xf numFmtId="0" fontId="65" fillId="0" borderId="0" xfId="0" applyNumberFormat="1" applyFont="1" applyFill="1" applyAlignment="1" applyProtection="1">
      <protection locked="0"/>
    </xf>
    <xf numFmtId="41" fontId="14" fillId="0" borderId="0" xfId="393" applyFont="1" applyFill="1" applyProtection="1">
      <protection locked="0"/>
    </xf>
    <xf numFmtId="41" fontId="14" fillId="0" borderId="11" xfId="393" applyFont="1" applyFill="1" applyBorder="1" applyProtection="1">
      <protection locked="0"/>
    </xf>
    <xf numFmtId="41" fontId="15" fillId="0" borderId="10" xfId="393" applyFont="1" applyFill="1" applyBorder="1"/>
    <xf numFmtId="0" fontId="129" fillId="0" borderId="3" xfId="1417" applyFont="1" applyFill="1" applyBorder="1" applyAlignment="1">
      <alignment vertical="top"/>
    </xf>
    <xf numFmtId="41" fontId="14" fillId="0" borderId="0" xfId="393" applyNumberFormat="1" applyFont="1" applyFill="1" applyProtection="1">
      <protection locked="0"/>
    </xf>
    <xf numFmtId="0" fontId="1" fillId="0" borderId="0" xfId="1420"/>
    <xf numFmtId="0" fontId="125" fillId="0" borderId="0" xfId="1420" applyFont="1"/>
    <xf numFmtId="165" fontId="92" fillId="0" borderId="12" xfId="1420" applyNumberFormat="1" applyFont="1" applyFill="1" applyBorder="1"/>
    <xf numFmtId="0" fontId="92" fillId="0" borderId="0" xfId="1421" applyFont="1" applyBorder="1" applyAlignment="1">
      <alignment horizontal="right"/>
    </xf>
    <xf numFmtId="0" fontId="132" fillId="0" borderId="0" xfId="1420" applyFont="1"/>
    <xf numFmtId="37" fontId="92" fillId="0" borderId="0" xfId="1420" applyNumberFormat="1" applyFont="1"/>
    <xf numFmtId="165" fontId="92" fillId="0" borderId="0" xfId="1420" applyNumberFormat="1" applyFont="1" applyFill="1" applyBorder="1"/>
    <xf numFmtId="10" fontId="0" fillId="0" borderId="0" xfId="1422" applyNumberFormat="1" applyFont="1" applyBorder="1"/>
    <xf numFmtId="10" fontId="130" fillId="0" borderId="0" xfId="1422" applyNumberFormat="1" applyFont="1" applyBorder="1"/>
    <xf numFmtId="165" fontId="1" fillId="0" borderId="0" xfId="1420" applyNumberFormat="1"/>
    <xf numFmtId="0" fontId="1" fillId="0" borderId="0" xfId="1421" applyFill="1" applyBorder="1"/>
    <xf numFmtId="10" fontId="0" fillId="0" borderId="10" xfId="1422" applyNumberFormat="1" applyFont="1" applyBorder="1"/>
    <xf numFmtId="41" fontId="0" fillId="110" borderId="10" xfId="1423" applyFont="1" applyFill="1" applyBorder="1"/>
    <xf numFmtId="10" fontId="0" fillId="0" borderId="0" xfId="1422" applyNumberFormat="1" applyFont="1"/>
    <xf numFmtId="41" fontId="0" fillId="0" borderId="0" xfId="1423" applyFont="1" applyBorder="1"/>
    <xf numFmtId="8" fontId="92" fillId="0" borderId="0" xfId="1421" applyNumberFormat="1" applyFont="1" applyFill="1" applyBorder="1" applyAlignment="1">
      <alignment horizontal="right"/>
    </xf>
    <xf numFmtId="8" fontId="1" fillId="0" borderId="0" xfId="1421" applyNumberFormat="1" applyBorder="1" applyAlignment="1">
      <alignment horizontal="right"/>
    </xf>
    <xf numFmtId="8" fontId="1" fillId="0" borderId="0" xfId="1421" applyNumberFormat="1" applyAlignment="1">
      <alignment horizontal="right"/>
    </xf>
    <xf numFmtId="8" fontId="0" fillId="0" borderId="0" xfId="1421" applyNumberFormat="1" applyFont="1" applyAlignment="1">
      <alignment horizontal="right"/>
    </xf>
    <xf numFmtId="165" fontId="0" fillId="0" borderId="0" xfId="1423" applyNumberFormat="1" applyFont="1" applyBorder="1"/>
    <xf numFmtId="0" fontId="92" fillId="0" borderId="0" xfId="1421" applyFont="1" applyAlignment="1">
      <alignment horizontal="right"/>
    </xf>
    <xf numFmtId="9" fontId="0" fillId="0" borderId="11" xfId="1422" applyFont="1" applyBorder="1"/>
    <xf numFmtId="0" fontId="0" fillId="0" borderId="0" xfId="1421" applyFont="1" applyAlignment="1">
      <alignment horizontal="right"/>
    </xf>
    <xf numFmtId="0" fontId="67" fillId="0" borderId="0" xfId="1421" applyFont="1" applyBorder="1" applyAlignment="1">
      <alignment horizontal="right"/>
    </xf>
    <xf numFmtId="0" fontId="1" fillId="0" borderId="0" xfId="1420" applyAlignment="1">
      <alignment horizontal="right"/>
    </xf>
    <xf numFmtId="0" fontId="126" fillId="0" borderId="0" xfId="1420" applyFont="1" applyFill="1"/>
    <xf numFmtId="41" fontId="0" fillId="0" borderId="0" xfId="1423" applyFont="1"/>
    <xf numFmtId="165" fontId="92" fillId="110" borderId="10" xfId="1423" applyNumberFormat="1" applyFont="1" applyFill="1" applyBorder="1"/>
    <xf numFmtId="165" fontId="92" fillId="0" borderId="10" xfId="1423" applyNumberFormat="1" applyFont="1" applyFill="1" applyBorder="1"/>
    <xf numFmtId="0" fontId="92" fillId="0" borderId="0" xfId="1420" applyFont="1" applyFill="1" applyBorder="1" applyAlignment="1">
      <alignment horizontal="right"/>
    </xf>
    <xf numFmtId="165" fontId="0" fillId="0" borderId="0" xfId="1424" applyNumberFormat="1" applyFont="1" applyFill="1"/>
    <xf numFmtId="165" fontId="92" fillId="0" borderId="0" xfId="1423" applyNumberFormat="1" applyFont="1" applyBorder="1"/>
    <xf numFmtId="0" fontId="125" fillId="0" borderId="0" xfId="1420" applyFont="1" applyFill="1"/>
    <xf numFmtId="165" fontId="0" fillId="0" borderId="11" xfId="1424" applyNumberFormat="1" applyFont="1" applyFill="1" applyBorder="1"/>
    <xf numFmtId="41" fontId="0" fillId="0" borderId="11" xfId="1423" applyFont="1" applyBorder="1"/>
    <xf numFmtId="0" fontId="1" fillId="0" borderId="0" xfId="1421" applyBorder="1" applyAlignment="1">
      <alignment horizontal="right"/>
    </xf>
    <xf numFmtId="0" fontId="1" fillId="0" borderId="0" xfId="1420" applyFill="1"/>
    <xf numFmtId="165" fontId="1" fillId="0" borderId="0" xfId="1420" applyNumberFormat="1" applyFill="1"/>
    <xf numFmtId="165" fontId="1" fillId="0" borderId="0" xfId="1420" applyNumberFormat="1" applyFill="1" applyBorder="1"/>
    <xf numFmtId="8" fontId="93" fillId="0" borderId="0" xfId="1421" applyNumberFormat="1" applyFont="1" applyFill="1" applyBorder="1" applyAlignment="1">
      <alignment horizontal="center"/>
    </xf>
    <xf numFmtId="165" fontId="1" fillId="0" borderId="10" xfId="1420" applyNumberFormat="1" applyFill="1" applyBorder="1"/>
    <xf numFmtId="8" fontId="93" fillId="0" borderId="34" xfId="1421" applyNumberFormat="1" applyFont="1" applyFill="1" applyBorder="1" applyAlignment="1">
      <alignment horizontal="center"/>
    </xf>
    <xf numFmtId="0" fontId="93" fillId="0" borderId="0" xfId="1420" applyFont="1" applyFill="1"/>
    <xf numFmtId="165" fontId="93" fillId="0" borderId="0" xfId="1424" applyNumberFormat="1" applyFont="1" applyFill="1"/>
    <xf numFmtId="0" fontId="124" fillId="0" borderId="0" xfId="1420" applyFont="1" applyFill="1"/>
    <xf numFmtId="165" fontId="93" fillId="0" borderId="3" xfId="1424" applyNumberFormat="1" applyFont="1" applyFill="1" applyBorder="1"/>
    <xf numFmtId="165" fontId="0" fillId="0" borderId="3" xfId="1424" applyNumberFormat="1" applyFont="1" applyFill="1" applyBorder="1"/>
    <xf numFmtId="8" fontId="93" fillId="0" borderId="3" xfId="1421" applyNumberFormat="1" applyFont="1" applyFill="1" applyBorder="1"/>
    <xf numFmtId="0" fontId="93" fillId="0" borderId="3" xfId="1421" applyFont="1" applyFill="1" applyBorder="1" applyAlignment="1">
      <alignment horizontal="left"/>
    </xf>
    <xf numFmtId="165" fontId="93" fillId="109" borderId="3" xfId="1424" applyNumberFormat="1" applyFont="1" applyFill="1" applyBorder="1"/>
    <xf numFmtId="0" fontId="131" fillId="0" borderId="0" xfId="1420" applyFont="1" applyFill="1" applyBorder="1"/>
    <xf numFmtId="0" fontId="131" fillId="0" borderId="0" xfId="1420" applyFont="1" applyFill="1"/>
    <xf numFmtId="0" fontId="1" fillId="0" borderId="3" xfId="1420" applyFont="1" applyFill="1" applyBorder="1" applyAlignment="1">
      <alignment horizontal="left" vertical="top"/>
    </xf>
    <xf numFmtId="0" fontId="1" fillId="0" borderId="3" xfId="1420" applyFont="1" applyFill="1" applyBorder="1"/>
    <xf numFmtId="0" fontId="92" fillId="0" borderId="3" xfId="1420" applyFont="1" applyFill="1" applyBorder="1" applyAlignment="1">
      <alignment horizontal="left" vertical="top"/>
    </xf>
    <xf numFmtId="0" fontId="127" fillId="0" borderId="0" xfId="1420" applyFont="1" applyFill="1"/>
    <xf numFmtId="0" fontId="1" fillId="0" borderId="3" xfId="1420" applyBorder="1"/>
    <xf numFmtId="0" fontId="129" fillId="0" borderId="0" xfId="1420" applyFont="1" applyFill="1" applyBorder="1" applyAlignment="1">
      <alignment horizontal="left" vertical="top"/>
    </xf>
    <xf numFmtId="0" fontId="1" fillId="0" borderId="3" xfId="1420" applyFill="1" applyBorder="1"/>
    <xf numFmtId="0" fontId="92" fillId="0" borderId="3" xfId="1420" applyFont="1" applyFill="1" applyBorder="1" applyAlignment="1">
      <alignment horizontal="left" vertical="top" wrapText="1"/>
    </xf>
    <xf numFmtId="0" fontId="81" fillId="0" borderId="0" xfId="1420" applyFont="1" applyFill="1"/>
    <xf numFmtId="0" fontId="92" fillId="0" borderId="3" xfId="1420" applyFont="1" applyFill="1" applyBorder="1"/>
    <xf numFmtId="0" fontId="67" fillId="0" borderId="3" xfId="1421" applyFont="1" applyFill="1" applyBorder="1" applyAlignment="1">
      <alignment horizontal="center" vertical="center" wrapText="1"/>
    </xf>
    <xf numFmtId="9" fontId="67" fillId="0" borderId="3" xfId="1421" applyNumberFormat="1" applyFont="1" applyFill="1" applyBorder="1" applyAlignment="1">
      <alignment horizontal="center" vertical="center" wrapText="1"/>
    </xf>
    <xf numFmtId="0" fontId="67" fillId="0" borderId="0" xfId="1421" applyFont="1" applyAlignment="1">
      <alignment horizontal="right"/>
    </xf>
    <xf numFmtId="0" fontId="1" fillId="0" borderId="0" xfId="1421" applyAlignment="1">
      <alignment horizontal="right"/>
    </xf>
    <xf numFmtId="0" fontId="0" fillId="0" borderId="0" xfId="1421" applyFont="1"/>
    <xf numFmtId="165" fontId="107" fillId="0" borderId="0" xfId="1424" applyNumberFormat="1" applyFont="1" applyFill="1" applyBorder="1"/>
    <xf numFmtId="0" fontId="67" fillId="0" borderId="0" xfId="1421" applyFont="1"/>
    <xf numFmtId="165" fontId="133" fillId="0" borderId="0" xfId="1424" applyNumberFormat="1" applyFont="1" applyFill="1" applyBorder="1"/>
    <xf numFmtId="0" fontId="107" fillId="0" borderId="0" xfId="1420" applyFont="1"/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 applyProtection="1">
      <alignment horizontal="center"/>
      <protection locked="0"/>
    </xf>
    <xf numFmtId="165" fontId="67" fillId="0" borderId="0" xfId="1424" applyNumberFormat="1" applyFont="1" applyFill="1"/>
    <xf numFmtId="0" fontId="14" fillId="111" borderId="3" xfId="1417" applyFont="1" applyFill="1" applyBorder="1" applyAlignment="1">
      <alignment vertical="top"/>
    </xf>
    <xf numFmtId="0" fontId="129" fillId="111" borderId="3" xfId="1417" applyFont="1" applyFill="1" applyBorder="1" applyAlignment="1">
      <alignment vertical="top"/>
    </xf>
  </cellXfs>
  <cellStyles count="1425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[0] 7" xfId="1423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23" xfId="1424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2 8" xfId="1421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78" xfId="1420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14" xfId="1422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/>
      <sheetData sheetId="1"/>
      <sheetData sheetId="2"/>
      <sheetData sheetId="3">
        <row r="285">
          <cell r="H285">
            <v>41403785.339138284</v>
          </cell>
        </row>
        <row r="287">
          <cell r="H287">
            <v>52251717.18</v>
          </cell>
        </row>
        <row r="288">
          <cell r="H288">
            <v>-62508168.350000001</v>
          </cell>
        </row>
        <row r="289">
          <cell r="H289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workbookViewId="0">
      <selection activeCell="D38" sqref="D38"/>
    </sheetView>
  </sheetViews>
  <sheetFormatPr defaultRowHeight="12.75"/>
  <cols>
    <col min="1" max="1" width="9.28515625" bestFit="1" customWidth="1"/>
    <col min="2" max="2" width="51.28515625" bestFit="1" customWidth="1"/>
    <col min="3" max="3" width="14.5703125" bestFit="1" customWidth="1"/>
    <col min="4" max="4" width="11.85546875" bestFit="1" customWidth="1"/>
    <col min="6" max="6" width="10.42578125" bestFit="1" customWidth="1"/>
  </cols>
  <sheetData>
    <row r="1" spans="1:3">
      <c r="A1" s="1"/>
      <c r="B1" s="19"/>
      <c r="C1" s="2"/>
    </row>
    <row r="2" spans="1:3" ht="13.5" thickBot="1">
      <c r="A2" s="3"/>
      <c r="B2" s="19" t="s">
        <v>20</v>
      </c>
      <c r="C2" s="2"/>
    </row>
    <row r="3" spans="1:3" ht="14.25" thickTop="1" thickBot="1">
      <c r="A3" s="1"/>
      <c r="B3" s="19"/>
      <c r="C3" s="4" t="s">
        <v>54</v>
      </c>
    </row>
    <row r="4" spans="1:3" ht="13.5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03" t="s">
        <v>155</v>
      </c>
      <c r="B7" s="103"/>
      <c r="C7" s="103"/>
    </row>
    <row r="8" spans="1:3">
      <c r="A8" s="104" t="s">
        <v>55</v>
      </c>
      <c r="B8" s="104"/>
      <c r="C8" s="104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31">
        <f>'2024_CBR_Gas'!$D$78</f>
        <v>257810678.88834029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'2024_CBR_Gas'!$E$80</f>
        <v>54758846.986551464</v>
      </c>
    </row>
    <row r="17" spans="1:3">
      <c r="A17" s="15">
        <f t="shared" si="0"/>
        <v>5</v>
      </c>
      <c r="B17" s="17" t="s">
        <v>8</v>
      </c>
      <c r="C17" s="20">
        <f>'2024_CBR_Gas'!$F$80</f>
        <v>-10704777.262189999</v>
      </c>
    </row>
    <row r="18" spans="1:3">
      <c r="A18" s="15">
        <f t="shared" si="0"/>
        <v>6</v>
      </c>
      <c r="B18" s="1" t="s">
        <v>42</v>
      </c>
      <c r="C18" s="27">
        <v>0</v>
      </c>
    </row>
    <row r="19" spans="1:3">
      <c r="A19" s="15">
        <f t="shared" si="0"/>
        <v>7</v>
      </c>
      <c r="B19" s="1" t="s">
        <v>10</v>
      </c>
      <c r="C19" s="28">
        <v>0</v>
      </c>
    </row>
    <row r="20" spans="1:3">
      <c r="A20" s="15">
        <f t="shared" si="0"/>
        <v>8</v>
      </c>
      <c r="B20" s="1" t="s">
        <v>11</v>
      </c>
      <c r="C20" s="27">
        <f>SUM(C16:C19)</f>
        <v>44054069.724361464</v>
      </c>
    </row>
    <row r="21" spans="1:3">
      <c r="A21" s="15">
        <f t="shared" si="0"/>
        <v>9</v>
      </c>
      <c r="B21" s="1"/>
      <c r="C21" s="22"/>
    </row>
    <row r="22" spans="1:3">
      <c r="A22" s="15">
        <f t="shared" si="0"/>
        <v>10</v>
      </c>
      <c r="B22" s="1" t="s">
        <v>12</v>
      </c>
      <c r="C22" s="20"/>
    </row>
    <row r="23" spans="1:3">
      <c r="A23" s="15">
        <f t="shared" si="0"/>
        <v>11</v>
      </c>
      <c r="B23" s="17" t="s">
        <v>13</v>
      </c>
      <c r="C23" s="20">
        <f>'[9]Unallocated Detail (CBR)'!$H$285</f>
        <v>41403785.339138284</v>
      </c>
    </row>
    <row r="24" spans="1:3">
      <c r="A24" s="15">
        <f t="shared" si="0"/>
        <v>12</v>
      </c>
      <c r="B24" s="17" t="s">
        <v>8</v>
      </c>
      <c r="C24" s="20">
        <f>'[9]Unallocated Detail (CBR)'!$H$287</f>
        <v>52251717.18</v>
      </c>
    </row>
    <row r="25" spans="1:3">
      <c r="A25" s="15">
        <f t="shared" si="0"/>
        <v>13</v>
      </c>
      <c r="B25" s="1" t="s">
        <v>9</v>
      </c>
      <c r="C25" s="20">
        <f>'[9]Unallocated Detail (CBR)'!$H$288</f>
        <v>-62508168.350000001</v>
      </c>
    </row>
    <row r="26" spans="1:3">
      <c r="A26" s="15">
        <f t="shared" si="0"/>
        <v>14</v>
      </c>
      <c r="B26" s="1" t="s">
        <v>10</v>
      </c>
      <c r="C26" s="25">
        <f>'[9]Unallocated Detail (CBR)'!$H$289</f>
        <v>0</v>
      </c>
    </row>
    <row r="27" spans="1:3">
      <c r="A27" s="15">
        <f t="shared" si="0"/>
        <v>15</v>
      </c>
      <c r="B27" s="1"/>
      <c r="C27" s="23"/>
    </row>
    <row r="28" spans="1:3">
      <c r="A28" s="15">
        <f t="shared" si="0"/>
        <v>16</v>
      </c>
      <c r="B28" s="18" t="s">
        <v>14</v>
      </c>
      <c r="C28" s="24">
        <f>SUM(C23:C26)</f>
        <v>31147334.169138275</v>
      </c>
    </row>
    <row r="29" spans="1:3">
      <c r="A29" s="15">
        <f t="shared" si="0"/>
        <v>17</v>
      </c>
      <c r="B29" s="1"/>
      <c r="C29" s="20"/>
    </row>
    <row r="30" spans="1:3">
      <c r="A30" s="15">
        <f t="shared" si="0"/>
        <v>18</v>
      </c>
      <c r="B30" s="17" t="s">
        <v>15</v>
      </c>
      <c r="C30" s="20">
        <f>C16-C23</f>
        <v>13355061.647413179</v>
      </c>
    </row>
    <row r="31" spans="1:3">
      <c r="A31" s="15">
        <f t="shared" si="0"/>
        <v>19</v>
      </c>
      <c r="B31" s="17" t="s">
        <v>16</v>
      </c>
      <c r="C31" s="21">
        <f>(C17+C18)-(C24+C25)</f>
        <v>-448326.09218999743</v>
      </c>
    </row>
    <row r="32" spans="1:3">
      <c r="A32" s="15">
        <f t="shared" si="0"/>
        <v>20</v>
      </c>
      <c r="B32" s="1" t="s">
        <v>17</v>
      </c>
      <c r="C32" s="22">
        <f>C19-C26</f>
        <v>0</v>
      </c>
    </row>
    <row r="33" spans="1:3" ht="13.5" thickBot="1">
      <c r="A33" s="15">
        <f t="shared" si="0"/>
        <v>21</v>
      </c>
      <c r="B33" s="17" t="s">
        <v>18</v>
      </c>
      <c r="C33" s="29">
        <f>-SUM(C30:C32)</f>
        <v>-12906735.555223182</v>
      </c>
    </row>
    <row r="34" spans="1:3" ht="13.5" thickTop="1"/>
  </sheetData>
  <mergeCells count="2">
    <mergeCell ref="A7:C7"/>
    <mergeCell ref="A8:C8"/>
  </mergeCells>
  <phoneticPr fontId="17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F30" sqref="F30"/>
    </sheetView>
  </sheetViews>
  <sheetFormatPr defaultColWidth="8.85546875" defaultRowHeight="15"/>
  <cols>
    <col min="1" max="1" width="7" style="32" customWidth="1"/>
    <col min="2" max="2" width="8.85546875" style="32" customWidth="1"/>
    <col min="3" max="3" width="42.42578125" style="32" bestFit="1" customWidth="1"/>
    <col min="4" max="4" width="24.5703125" style="32" bestFit="1" customWidth="1"/>
    <col min="5" max="5" width="15.7109375" style="32" bestFit="1" customWidth="1"/>
    <col min="6" max="7" width="14.5703125" style="32" bestFit="1" customWidth="1"/>
    <col min="8" max="8" width="7.5703125" style="32" bestFit="1" customWidth="1"/>
    <col min="9" max="9" width="15.7109375" style="33" customWidth="1"/>
    <col min="10" max="10" width="14.85546875" style="32" bestFit="1" customWidth="1"/>
    <col min="11" max="16384" width="8.85546875" style="32"/>
  </cols>
  <sheetData>
    <row r="1" spans="2:9" ht="16.5">
      <c r="C1" s="100" t="s">
        <v>43</v>
      </c>
      <c r="D1" s="102"/>
      <c r="E1" s="101" t="s">
        <v>183</v>
      </c>
      <c r="F1" s="57"/>
    </row>
    <row r="2" spans="2:9">
      <c r="C2" s="100" t="s">
        <v>182</v>
      </c>
      <c r="E2" s="99" t="s">
        <v>181</v>
      </c>
    </row>
    <row r="3" spans="2:9">
      <c r="C3" s="98"/>
      <c r="D3" s="33"/>
    </row>
    <row r="4" spans="2:9">
      <c r="C4" s="54" t="s">
        <v>25</v>
      </c>
      <c r="D4" s="62">
        <v>210480431.60736108</v>
      </c>
      <c r="E4" s="76" t="s">
        <v>73</v>
      </c>
    </row>
    <row r="5" spans="2:9">
      <c r="C5" s="52" t="s">
        <v>129</v>
      </c>
      <c r="D5" s="62"/>
      <c r="E5" s="76" t="s">
        <v>73</v>
      </c>
    </row>
    <row r="6" spans="2:9">
      <c r="C6" s="97" t="s">
        <v>26</v>
      </c>
      <c r="D6" s="65">
        <v>31147334.169138283</v>
      </c>
      <c r="E6" s="76" t="s">
        <v>73</v>
      </c>
    </row>
    <row r="7" spans="2:9" ht="16.5">
      <c r="C7" s="96" t="s">
        <v>27</v>
      </c>
      <c r="D7" s="105">
        <f>SUM(D4:D6)</f>
        <v>241627765.77649936</v>
      </c>
      <c r="E7" s="57"/>
      <c r="F7" s="64"/>
      <c r="G7" s="41"/>
    </row>
    <row r="9" spans="2:9" s="68" customFormat="1" ht="45">
      <c r="B9" s="94" t="s">
        <v>32</v>
      </c>
      <c r="C9" s="94" t="s">
        <v>44</v>
      </c>
      <c r="D9" s="94" t="s">
        <v>28</v>
      </c>
      <c r="E9" s="95" t="s">
        <v>74</v>
      </c>
      <c r="F9" s="94" t="s">
        <v>75</v>
      </c>
      <c r="G9" s="94" t="s">
        <v>76</v>
      </c>
      <c r="I9" s="64"/>
    </row>
    <row r="10" spans="2:9" s="68" customFormat="1">
      <c r="B10" s="90" t="s">
        <v>77</v>
      </c>
      <c r="C10" s="90" t="s">
        <v>22</v>
      </c>
      <c r="D10" s="78">
        <v>-1491364.19</v>
      </c>
      <c r="E10" s="78">
        <f t="shared" ref="E10:E41" si="0">D10*0.21</f>
        <v>-313186.47989999998</v>
      </c>
      <c r="F10" s="78">
        <f t="shared" ref="F10:F26" si="1">-E10</f>
        <v>313186.47989999998</v>
      </c>
      <c r="G10" s="78">
        <f t="shared" ref="G10:G41" si="2">F10+E10</f>
        <v>0</v>
      </c>
      <c r="I10" s="64"/>
    </row>
    <row r="11" spans="2:9" s="68" customFormat="1">
      <c r="B11" s="90" t="s">
        <v>78</v>
      </c>
      <c r="C11" s="90" t="s">
        <v>79</v>
      </c>
      <c r="D11" s="78">
        <v>861681</v>
      </c>
      <c r="E11" s="78">
        <f t="shared" si="0"/>
        <v>180953.00999999998</v>
      </c>
      <c r="F11" s="78">
        <f t="shared" si="1"/>
        <v>-180953.00999999998</v>
      </c>
      <c r="G11" s="78">
        <f t="shared" si="2"/>
        <v>0</v>
      </c>
      <c r="I11" s="64"/>
    </row>
    <row r="12" spans="2:9" s="68" customFormat="1">
      <c r="B12" s="90" t="s">
        <v>80</v>
      </c>
      <c r="C12" s="90" t="s">
        <v>81</v>
      </c>
      <c r="D12" s="78">
        <v>2873283.58</v>
      </c>
      <c r="E12" s="78">
        <f t="shared" si="0"/>
        <v>603389.55180000002</v>
      </c>
      <c r="F12" s="78">
        <f t="shared" si="1"/>
        <v>-603389.55180000002</v>
      </c>
      <c r="G12" s="78">
        <f t="shared" si="2"/>
        <v>0</v>
      </c>
      <c r="I12" s="64"/>
    </row>
    <row r="13" spans="2:9" s="68" customFormat="1">
      <c r="B13" s="90" t="s">
        <v>130</v>
      </c>
      <c r="C13" s="90" t="s">
        <v>66</v>
      </c>
      <c r="D13" s="78">
        <v>0</v>
      </c>
      <c r="E13" s="78">
        <f t="shared" si="0"/>
        <v>0</v>
      </c>
      <c r="F13" s="78">
        <f t="shared" si="1"/>
        <v>0</v>
      </c>
      <c r="G13" s="78">
        <f t="shared" si="2"/>
        <v>0</v>
      </c>
      <c r="I13" s="87" t="s">
        <v>131</v>
      </c>
    </row>
    <row r="14" spans="2:9" s="68" customFormat="1">
      <c r="B14" s="90" t="s">
        <v>33</v>
      </c>
      <c r="C14" s="90" t="s">
        <v>21</v>
      </c>
      <c r="D14" s="78">
        <v>2449544.62</v>
      </c>
      <c r="E14" s="78">
        <f t="shared" si="0"/>
        <v>514404.3702</v>
      </c>
      <c r="F14" s="78">
        <f t="shared" si="1"/>
        <v>-514404.3702</v>
      </c>
      <c r="G14" s="78">
        <f t="shared" si="2"/>
        <v>0</v>
      </c>
      <c r="I14" s="87"/>
    </row>
    <row r="15" spans="2:9" s="68" customFormat="1">
      <c r="B15" s="90" t="s">
        <v>34</v>
      </c>
      <c r="C15" s="90" t="s">
        <v>23</v>
      </c>
      <c r="D15" s="78">
        <v>3480213.27</v>
      </c>
      <c r="E15" s="78">
        <f t="shared" si="0"/>
        <v>730844.78669999994</v>
      </c>
      <c r="F15" s="78">
        <f t="shared" si="1"/>
        <v>-730844.78669999994</v>
      </c>
      <c r="G15" s="78">
        <f t="shared" si="2"/>
        <v>0</v>
      </c>
      <c r="I15" s="64"/>
    </row>
    <row r="16" spans="2:9" s="68" customFormat="1">
      <c r="B16" s="93" t="s">
        <v>35</v>
      </c>
      <c r="C16" s="93" t="s">
        <v>180</v>
      </c>
      <c r="D16" s="78">
        <v>564984.30000000005</v>
      </c>
      <c r="E16" s="78">
        <f t="shared" si="0"/>
        <v>118646.70300000001</v>
      </c>
      <c r="F16" s="78">
        <f t="shared" si="1"/>
        <v>-118646.70300000001</v>
      </c>
      <c r="G16" s="78">
        <f t="shared" si="2"/>
        <v>0</v>
      </c>
      <c r="H16" s="92"/>
      <c r="I16" s="64"/>
    </row>
    <row r="17" spans="2:9" s="68" customFormat="1">
      <c r="B17" s="93" t="s">
        <v>179</v>
      </c>
      <c r="C17" s="93" t="s">
        <v>178</v>
      </c>
      <c r="D17" s="78">
        <v>-7962975.9299999997</v>
      </c>
      <c r="E17" s="78">
        <f t="shared" si="0"/>
        <v>-1672224.9452999998</v>
      </c>
      <c r="F17" s="78">
        <f t="shared" si="1"/>
        <v>1672224.9452999998</v>
      </c>
      <c r="G17" s="78">
        <f t="shared" si="2"/>
        <v>0</v>
      </c>
      <c r="H17" s="92"/>
      <c r="I17" s="64"/>
    </row>
    <row r="18" spans="2:9" s="68" customFormat="1">
      <c r="B18" s="90" t="s">
        <v>82</v>
      </c>
      <c r="C18" s="90" t="s">
        <v>83</v>
      </c>
      <c r="D18" s="78">
        <v>0</v>
      </c>
      <c r="E18" s="78">
        <f t="shared" si="0"/>
        <v>0</v>
      </c>
      <c r="F18" s="78">
        <f t="shared" si="1"/>
        <v>0</v>
      </c>
      <c r="G18" s="78">
        <f t="shared" si="2"/>
        <v>0</v>
      </c>
      <c r="I18" s="87" t="s">
        <v>131</v>
      </c>
    </row>
    <row r="19" spans="2:9" s="68" customFormat="1">
      <c r="B19" s="90" t="s">
        <v>84</v>
      </c>
      <c r="C19" s="90" t="s">
        <v>85</v>
      </c>
      <c r="D19" s="78">
        <v>0</v>
      </c>
      <c r="E19" s="78">
        <f t="shared" si="0"/>
        <v>0</v>
      </c>
      <c r="F19" s="78">
        <f t="shared" si="1"/>
        <v>0</v>
      </c>
      <c r="G19" s="78">
        <f t="shared" si="2"/>
        <v>0</v>
      </c>
      <c r="I19" s="87" t="s">
        <v>131</v>
      </c>
    </row>
    <row r="20" spans="2:9" s="68" customFormat="1">
      <c r="B20" s="90" t="s">
        <v>86</v>
      </c>
      <c r="C20" s="90" t="s">
        <v>132</v>
      </c>
      <c r="D20" s="78">
        <v>741782.04</v>
      </c>
      <c r="E20" s="78">
        <f t="shared" si="0"/>
        <v>155774.22839999999</v>
      </c>
      <c r="F20" s="78">
        <f t="shared" si="1"/>
        <v>-155774.22839999999</v>
      </c>
      <c r="G20" s="78">
        <f t="shared" si="2"/>
        <v>0</v>
      </c>
      <c r="I20" s="82"/>
    </row>
    <row r="21" spans="2:9" s="68" customFormat="1">
      <c r="B21" s="91" t="s">
        <v>133</v>
      </c>
      <c r="C21" s="89" t="s">
        <v>134</v>
      </c>
      <c r="D21" s="78">
        <v>0</v>
      </c>
      <c r="E21" s="78">
        <f t="shared" si="0"/>
        <v>0</v>
      </c>
      <c r="F21" s="78">
        <f t="shared" si="1"/>
        <v>0</v>
      </c>
      <c r="G21" s="78">
        <f t="shared" si="2"/>
        <v>0</v>
      </c>
      <c r="I21" s="87" t="s">
        <v>131</v>
      </c>
    </row>
    <row r="22" spans="2:9" s="68" customFormat="1">
      <c r="B22" s="90" t="s">
        <v>36</v>
      </c>
      <c r="C22" s="90" t="s">
        <v>24</v>
      </c>
      <c r="D22" s="78">
        <v>64899.38</v>
      </c>
      <c r="E22" s="78">
        <f t="shared" si="0"/>
        <v>13628.869799999999</v>
      </c>
      <c r="F22" s="78">
        <f t="shared" si="1"/>
        <v>-13628.869799999999</v>
      </c>
      <c r="G22" s="78">
        <f t="shared" si="2"/>
        <v>0</v>
      </c>
      <c r="I22" s="64"/>
    </row>
    <row r="23" spans="2:9" s="68" customFormat="1">
      <c r="B23" s="90" t="s">
        <v>37</v>
      </c>
      <c r="C23" s="90" t="s">
        <v>48</v>
      </c>
      <c r="D23" s="78">
        <v>166470</v>
      </c>
      <c r="E23" s="78">
        <f t="shared" si="0"/>
        <v>34958.699999999997</v>
      </c>
      <c r="F23" s="78">
        <f t="shared" si="1"/>
        <v>-34958.699999999997</v>
      </c>
      <c r="G23" s="78">
        <f t="shared" si="2"/>
        <v>0</v>
      </c>
      <c r="I23" s="64"/>
    </row>
    <row r="24" spans="2:9" s="68" customFormat="1">
      <c r="B24" s="90" t="s">
        <v>38</v>
      </c>
      <c r="C24" s="90" t="s">
        <v>29</v>
      </c>
      <c r="D24" s="78">
        <v>197272.83</v>
      </c>
      <c r="E24" s="78">
        <f t="shared" si="0"/>
        <v>41427.294299999994</v>
      </c>
      <c r="F24" s="78">
        <f t="shared" si="1"/>
        <v>-41427.294299999994</v>
      </c>
      <c r="G24" s="78">
        <f t="shared" si="2"/>
        <v>0</v>
      </c>
      <c r="I24" s="64"/>
    </row>
    <row r="25" spans="2:9" s="68" customFormat="1">
      <c r="B25" s="90" t="s">
        <v>87</v>
      </c>
      <c r="C25" s="90" t="s">
        <v>88</v>
      </c>
      <c r="D25" s="78">
        <v>0</v>
      </c>
      <c r="E25" s="78">
        <f t="shared" si="0"/>
        <v>0</v>
      </c>
      <c r="F25" s="78">
        <f t="shared" si="1"/>
        <v>0</v>
      </c>
      <c r="G25" s="78">
        <f t="shared" si="2"/>
        <v>0</v>
      </c>
      <c r="I25" s="87" t="s">
        <v>131</v>
      </c>
    </row>
    <row r="26" spans="2:9" s="68" customFormat="1">
      <c r="B26" s="90" t="s">
        <v>39</v>
      </c>
      <c r="C26" s="90" t="s">
        <v>30</v>
      </c>
      <c r="D26" s="78">
        <v>210840.75</v>
      </c>
      <c r="E26" s="78">
        <f t="shared" si="0"/>
        <v>44276.557499999995</v>
      </c>
      <c r="F26" s="78">
        <f t="shared" si="1"/>
        <v>-44276.557499999995</v>
      </c>
      <c r="G26" s="78">
        <f t="shared" si="2"/>
        <v>0</v>
      </c>
      <c r="I26" s="64"/>
    </row>
    <row r="27" spans="2:9" s="68" customFormat="1">
      <c r="B27" s="90" t="s">
        <v>89</v>
      </c>
      <c r="C27" s="90" t="s">
        <v>90</v>
      </c>
      <c r="D27" s="78">
        <v>0</v>
      </c>
      <c r="E27" s="78">
        <f t="shared" si="0"/>
        <v>0</v>
      </c>
      <c r="F27" s="78"/>
      <c r="G27" s="78">
        <f t="shared" si="2"/>
        <v>0</v>
      </c>
      <c r="I27" s="87" t="s">
        <v>131</v>
      </c>
    </row>
    <row r="28" spans="2:9" s="68" customFormat="1">
      <c r="B28" s="90" t="s">
        <v>40</v>
      </c>
      <c r="C28" s="90" t="s">
        <v>51</v>
      </c>
      <c r="D28" s="78">
        <v>-643471.32999999996</v>
      </c>
      <c r="E28" s="78">
        <f t="shared" si="0"/>
        <v>-135128.97929999998</v>
      </c>
      <c r="F28" s="78">
        <f t="shared" ref="F28:F68" si="3">-E28</f>
        <v>135128.97929999998</v>
      </c>
      <c r="G28" s="78">
        <f t="shared" si="2"/>
        <v>0</v>
      </c>
      <c r="I28" s="64"/>
    </row>
    <row r="29" spans="2:9" s="68" customFormat="1">
      <c r="B29" s="90" t="s">
        <v>91</v>
      </c>
      <c r="C29" s="90" t="s">
        <v>92</v>
      </c>
      <c r="D29" s="78">
        <v>-67000</v>
      </c>
      <c r="E29" s="78">
        <f t="shared" si="0"/>
        <v>-14070</v>
      </c>
      <c r="F29" s="78">
        <f t="shared" si="3"/>
        <v>14070</v>
      </c>
      <c r="G29" s="78">
        <f t="shared" si="2"/>
        <v>0</v>
      </c>
      <c r="I29" s="64"/>
    </row>
    <row r="30" spans="2:9" s="68" customFormat="1">
      <c r="B30" s="90" t="s">
        <v>41</v>
      </c>
      <c r="C30" s="90" t="s">
        <v>52</v>
      </c>
      <c r="D30" s="78">
        <v>-106055.25</v>
      </c>
      <c r="E30" s="78">
        <f t="shared" si="0"/>
        <v>-22271.602500000001</v>
      </c>
      <c r="F30" s="78">
        <f t="shared" si="3"/>
        <v>22271.602500000001</v>
      </c>
      <c r="G30" s="78">
        <f t="shared" si="2"/>
        <v>0</v>
      </c>
      <c r="I30" s="64"/>
    </row>
    <row r="31" spans="2:9" s="68" customFormat="1">
      <c r="B31" s="90" t="s">
        <v>93</v>
      </c>
      <c r="C31" s="90" t="s">
        <v>94</v>
      </c>
      <c r="D31" s="78">
        <v>0</v>
      </c>
      <c r="E31" s="78">
        <f t="shared" si="0"/>
        <v>0</v>
      </c>
      <c r="F31" s="78">
        <f t="shared" si="3"/>
        <v>0</v>
      </c>
      <c r="G31" s="78">
        <f t="shared" si="2"/>
        <v>0</v>
      </c>
      <c r="I31" s="87" t="s">
        <v>131</v>
      </c>
    </row>
    <row r="32" spans="2:9" s="68" customFormat="1">
      <c r="B32" s="90" t="s">
        <v>95</v>
      </c>
      <c r="C32" s="90" t="s">
        <v>96</v>
      </c>
      <c r="D32" s="78">
        <v>-108245.34</v>
      </c>
      <c r="E32" s="78">
        <f t="shared" si="0"/>
        <v>-22731.521399999998</v>
      </c>
      <c r="F32" s="78">
        <f t="shared" si="3"/>
        <v>22731.521399999998</v>
      </c>
      <c r="G32" s="78">
        <f t="shared" si="2"/>
        <v>0</v>
      </c>
    </row>
    <row r="33" spans="2:9" s="68" customFormat="1">
      <c r="B33" s="90" t="s">
        <v>45</v>
      </c>
      <c r="C33" s="90" t="s">
        <v>46</v>
      </c>
      <c r="D33" s="78">
        <v>1141663</v>
      </c>
      <c r="E33" s="78">
        <f t="shared" si="0"/>
        <v>239749.22999999998</v>
      </c>
      <c r="F33" s="78">
        <f t="shared" si="3"/>
        <v>-239749.22999999998</v>
      </c>
      <c r="G33" s="78">
        <f t="shared" si="2"/>
        <v>0</v>
      </c>
      <c r="I33" s="64"/>
    </row>
    <row r="34" spans="2:9" s="68" customFormat="1">
      <c r="B34" s="90" t="s">
        <v>97</v>
      </c>
      <c r="C34" s="90" t="s">
        <v>98</v>
      </c>
      <c r="D34" s="78">
        <v>0</v>
      </c>
      <c r="E34" s="78">
        <f t="shared" si="0"/>
        <v>0</v>
      </c>
      <c r="F34" s="78">
        <f t="shared" si="3"/>
        <v>0</v>
      </c>
      <c r="G34" s="78">
        <f t="shared" si="2"/>
        <v>0</v>
      </c>
      <c r="I34" s="87" t="s">
        <v>131</v>
      </c>
    </row>
    <row r="35" spans="2:9" s="68" customFormat="1">
      <c r="B35" s="90" t="s">
        <v>56</v>
      </c>
      <c r="C35" s="90" t="s">
        <v>53</v>
      </c>
      <c r="D35" s="78">
        <v>0</v>
      </c>
      <c r="E35" s="78">
        <f t="shared" si="0"/>
        <v>0</v>
      </c>
      <c r="F35" s="78">
        <f t="shared" si="3"/>
        <v>0</v>
      </c>
      <c r="G35" s="78">
        <f t="shared" si="2"/>
        <v>0</v>
      </c>
      <c r="I35" s="87" t="s">
        <v>131</v>
      </c>
    </row>
    <row r="36" spans="2:9" s="68" customFormat="1">
      <c r="B36" s="90" t="s">
        <v>135</v>
      </c>
      <c r="C36" s="90" t="s">
        <v>136</v>
      </c>
      <c r="D36" s="78">
        <v>1110482.76</v>
      </c>
      <c r="E36" s="78">
        <f t="shared" si="0"/>
        <v>233201.37959999999</v>
      </c>
      <c r="F36" s="78">
        <f t="shared" si="3"/>
        <v>-233201.37959999999</v>
      </c>
      <c r="G36" s="78">
        <f t="shared" si="2"/>
        <v>0</v>
      </c>
      <c r="I36" s="82"/>
    </row>
    <row r="37" spans="2:9" s="68" customFormat="1">
      <c r="B37" s="90" t="s">
        <v>57</v>
      </c>
      <c r="C37" s="90" t="s">
        <v>67</v>
      </c>
      <c r="D37" s="78">
        <v>0</v>
      </c>
      <c r="E37" s="78">
        <f t="shared" si="0"/>
        <v>0</v>
      </c>
      <c r="F37" s="78">
        <f t="shared" si="3"/>
        <v>0</v>
      </c>
      <c r="G37" s="78">
        <f t="shared" si="2"/>
        <v>0</v>
      </c>
      <c r="I37" s="87" t="s">
        <v>131</v>
      </c>
    </row>
    <row r="38" spans="2:9" s="68" customFormat="1">
      <c r="B38" s="90" t="s">
        <v>58</v>
      </c>
      <c r="C38" s="90" t="s">
        <v>59</v>
      </c>
      <c r="D38" s="78">
        <v>0</v>
      </c>
      <c r="E38" s="78">
        <f t="shared" si="0"/>
        <v>0</v>
      </c>
      <c r="F38" s="78">
        <f t="shared" si="3"/>
        <v>0</v>
      </c>
      <c r="G38" s="78">
        <f t="shared" si="2"/>
        <v>0</v>
      </c>
      <c r="I38" s="87" t="s">
        <v>131</v>
      </c>
    </row>
    <row r="39" spans="2:9" s="68" customFormat="1">
      <c r="B39" s="90" t="s">
        <v>60</v>
      </c>
      <c r="C39" s="90" t="s">
        <v>61</v>
      </c>
      <c r="D39" s="78">
        <v>96302.28</v>
      </c>
      <c r="E39" s="78">
        <f t="shared" si="0"/>
        <v>20223.478800000001</v>
      </c>
      <c r="F39" s="78">
        <f t="shared" si="3"/>
        <v>-20223.478800000001</v>
      </c>
      <c r="G39" s="78">
        <f t="shared" si="2"/>
        <v>0</v>
      </c>
      <c r="I39" s="64"/>
    </row>
    <row r="40" spans="2:9" s="68" customFormat="1">
      <c r="B40" s="90" t="s">
        <v>62</v>
      </c>
      <c r="C40" s="90" t="s">
        <v>63</v>
      </c>
      <c r="D40" s="78">
        <v>1835691.36</v>
      </c>
      <c r="E40" s="78">
        <f t="shared" si="0"/>
        <v>385495.18560000003</v>
      </c>
      <c r="F40" s="78">
        <f t="shared" si="3"/>
        <v>-385495.18560000003</v>
      </c>
      <c r="G40" s="78">
        <f t="shared" si="2"/>
        <v>0</v>
      </c>
      <c r="I40" s="64"/>
    </row>
    <row r="41" spans="2:9" s="68" customFormat="1">
      <c r="B41" s="88" t="s">
        <v>99</v>
      </c>
      <c r="C41" s="88" t="s">
        <v>100</v>
      </c>
      <c r="D41" s="78">
        <v>0</v>
      </c>
      <c r="E41" s="78">
        <f t="shared" si="0"/>
        <v>0</v>
      </c>
      <c r="F41" s="78">
        <f t="shared" si="3"/>
        <v>0</v>
      </c>
      <c r="G41" s="78">
        <f t="shared" si="2"/>
        <v>0</v>
      </c>
      <c r="I41" s="87" t="s">
        <v>131</v>
      </c>
    </row>
    <row r="42" spans="2:9" s="68" customFormat="1">
      <c r="B42" s="88" t="s">
        <v>99</v>
      </c>
      <c r="C42" s="89" t="s">
        <v>177</v>
      </c>
      <c r="D42" s="78">
        <v>4989892.83</v>
      </c>
      <c r="E42" s="78">
        <f t="shared" ref="E42:E72" si="4">D42*0.21</f>
        <v>1047877.4943</v>
      </c>
      <c r="F42" s="78">
        <f t="shared" si="3"/>
        <v>-1047877.4943</v>
      </c>
      <c r="G42" s="78">
        <f t="shared" ref="G42:G68" si="5">F42+E42</f>
        <v>0</v>
      </c>
      <c r="I42" s="64"/>
    </row>
    <row r="43" spans="2:9" s="68" customFormat="1">
      <c r="B43" s="88" t="s">
        <v>101</v>
      </c>
      <c r="C43" s="88" t="s">
        <v>102</v>
      </c>
      <c r="D43" s="78">
        <v>0</v>
      </c>
      <c r="E43" s="78">
        <f t="shared" si="4"/>
        <v>0</v>
      </c>
      <c r="F43" s="78">
        <f t="shared" si="3"/>
        <v>0</v>
      </c>
      <c r="G43" s="78">
        <f t="shared" si="5"/>
        <v>0</v>
      </c>
      <c r="I43" s="87" t="s">
        <v>131</v>
      </c>
    </row>
    <row r="44" spans="2:9" s="68" customFormat="1">
      <c r="B44" s="88" t="s">
        <v>101</v>
      </c>
      <c r="C44" s="88" t="s">
        <v>103</v>
      </c>
      <c r="D44" s="78">
        <v>22834143.399999999</v>
      </c>
      <c r="E44" s="78">
        <f t="shared" si="4"/>
        <v>4795170.1139999991</v>
      </c>
      <c r="F44" s="78">
        <f t="shared" si="3"/>
        <v>-4795170.1139999991</v>
      </c>
      <c r="G44" s="78">
        <f t="shared" si="5"/>
        <v>0</v>
      </c>
      <c r="I44" s="64"/>
    </row>
    <row r="45" spans="2:9" s="68" customFormat="1">
      <c r="B45" s="88" t="s">
        <v>104</v>
      </c>
      <c r="C45" s="88" t="s">
        <v>105</v>
      </c>
      <c r="D45" s="78">
        <v>-1048861.32</v>
      </c>
      <c r="E45" s="78">
        <f t="shared" si="4"/>
        <v>-220260.87720000002</v>
      </c>
      <c r="F45" s="78">
        <f t="shared" si="3"/>
        <v>220260.87720000002</v>
      </c>
      <c r="G45" s="78">
        <f t="shared" si="5"/>
        <v>0</v>
      </c>
      <c r="I45" s="64"/>
    </row>
    <row r="46" spans="2:9" s="68" customFormat="1">
      <c r="B46" s="88" t="s">
        <v>104</v>
      </c>
      <c r="C46" s="88" t="s">
        <v>106</v>
      </c>
      <c r="D46" s="78">
        <v>-7923237.96</v>
      </c>
      <c r="E46" s="78">
        <f t="shared" si="4"/>
        <v>-1663879.9715999998</v>
      </c>
      <c r="F46" s="78">
        <f t="shared" si="3"/>
        <v>1663879.9715999998</v>
      </c>
      <c r="G46" s="78">
        <f t="shared" si="5"/>
        <v>0</v>
      </c>
      <c r="I46" s="64"/>
    </row>
    <row r="47" spans="2:9" s="68" customFormat="1">
      <c r="B47" s="88" t="s">
        <v>107</v>
      </c>
      <c r="C47" s="88" t="s">
        <v>108</v>
      </c>
      <c r="D47" s="78">
        <v>-1479094.47</v>
      </c>
      <c r="E47" s="78">
        <f t="shared" si="4"/>
        <v>-310609.83869999996</v>
      </c>
      <c r="F47" s="78">
        <f t="shared" si="3"/>
        <v>310609.83869999996</v>
      </c>
      <c r="G47" s="78">
        <f t="shared" si="5"/>
        <v>0</v>
      </c>
      <c r="I47" s="64"/>
    </row>
    <row r="48" spans="2:9" s="68" customFormat="1">
      <c r="B48" s="88" t="s">
        <v>109</v>
      </c>
      <c r="C48" s="30" t="s">
        <v>110</v>
      </c>
      <c r="D48" s="78">
        <v>0</v>
      </c>
      <c r="E48" s="78">
        <f t="shared" si="4"/>
        <v>0</v>
      </c>
      <c r="F48" s="78">
        <f t="shared" si="3"/>
        <v>0</v>
      </c>
      <c r="G48" s="78">
        <f t="shared" si="5"/>
        <v>0</v>
      </c>
      <c r="I48" s="87" t="s">
        <v>131</v>
      </c>
    </row>
    <row r="49" spans="1:9" s="68" customFormat="1">
      <c r="B49" s="88" t="s">
        <v>111</v>
      </c>
      <c r="C49" s="30" t="s">
        <v>112</v>
      </c>
      <c r="D49" s="78">
        <v>-2314584.33</v>
      </c>
      <c r="E49" s="78">
        <f t="shared" si="4"/>
        <v>-486062.70929999999</v>
      </c>
      <c r="F49" s="78">
        <f t="shared" si="3"/>
        <v>486062.70929999999</v>
      </c>
      <c r="G49" s="78">
        <f t="shared" si="5"/>
        <v>0</v>
      </c>
      <c r="I49" s="83" t="s">
        <v>141</v>
      </c>
    </row>
    <row r="50" spans="1:9" s="68" customFormat="1">
      <c r="A50" s="32"/>
      <c r="B50" s="88" t="s">
        <v>113</v>
      </c>
      <c r="C50" s="88" t="s">
        <v>114</v>
      </c>
      <c r="D50" s="78">
        <v>-2490311.2000000002</v>
      </c>
      <c r="E50" s="78">
        <f t="shared" si="4"/>
        <v>-522965.35200000001</v>
      </c>
      <c r="F50" s="78">
        <f t="shared" si="3"/>
        <v>522965.35200000001</v>
      </c>
      <c r="G50" s="78">
        <f t="shared" si="5"/>
        <v>0</v>
      </c>
      <c r="I50" s="64"/>
    </row>
    <row r="51" spans="1:9" s="68" customFormat="1">
      <c r="A51" s="32"/>
      <c r="B51" s="88" t="s">
        <v>115</v>
      </c>
      <c r="C51" s="88" t="s">
        <v>116</v>
      </c>
      <c r="D51" s="78">
        <v>-18515254.140000001</v>
      </c>
      <c r="E51" s="78">
        <f t="shared" si="4"/>
        <v>-3888203.3694000002</v>
      </c>
      <c r="F51" s="78">
        <f t="shared" si="3"/>
        <v>3888203.3694000002</v>
      </c>
      <c r="G51" s="78">
        <f t="shared" si="5"/>
        <v>0</v>
      </c>
      <c r="I51" s="64"/>
    </row>
    <row r="52" spans="1:9" s="68" customFormat="1">
      <c r="A52" s="32"/>
      <c r="B52" s="88" t="s">
        <v>117</v>
      </c>
      <c r="C52" s="88" t="s">
        <v>118</v>
      </c>
      <c r="D52" s="78">
        <v>-7436891.1200000001</v>
      </c>
      <c r="E52" s="78">
        <f t="shared" si="4"/>
        <v>-1561747.1351999999</v>
      </c>
      <c r="F52" s="78">
        <f t="shared" si="3"/>
        <v>1561747.1351999999</v>
      </c>
      <c r="G52" s="78">
        <f t="shared" si="5"/>
        <v>0</v>
      </c>
      <c r="I52" s="64"/>
    </row>
    <row r="53" spans="1:9" s="68" customFormat="1">
      <c r="A53" s="32"/>
      <c r="B53" s="88" t="s">
        <v>119</v>
      </c>
      <c r="C53" s="88" t="s">
        <v>120</v>
      </c>
      <c r="D53" s="78">
        <v>-3114468.25</v>
      </c>
      <c r="E53" s="78">
        <f t="shared" si="4"/>
        <v>-654038.33250000002</v>
      </c>
      <c r="F53" s="78">
        <f t="shared" si="3"/>
        <v>654038.33250000002</v>
      </c>
      <c r="G53" s="78">
        <f t="shared" si="5"/>
        <v>0</v>
      </c>
      <c r="I53" s="64"/>
    </row>
    <row r="54" spans="1:9" s="68" customFormat="1">
      <c r="A54" s="32"/>
      <c r="B54" s="85" t="s">
        <v>137</v>
      </c>
      <c r="C54" s="30" t="s">
        <v>138</v>
      </c>
      <c r="D54" s="78">
        <v>-864469.91</v>
      </c>
      <c r="E54" s="78">
        <f t="shared" si="4"/>
        <v>-181538.68109999999</v>
      </c>
      <c r="F54" s="78">
        <f t="shared" si="3"/>
        <v>181538.68109999999</v>
      </c>
      <c r="G54" s="78">
        <f t="shared" si="5"/>
        <v>0</v>
      </c>
      <c r="I54" s="82"/>
    </row>
    <row r="55" spans="1:9" s="68" customFormat="1">
      <c r="A55" s="32"/>
      <c r="B55" s="85" t="s">
        <v>139</v>
      </c>
      <c r="C55" s="84" t="s">
        <v>140</v>
      </c>
      <c r="D55" s="78">
        <v>6049086.6500000004</v>
      </c>
      <c r="E55" s="78">
        <f t="shared" si="4"/>
        <v>1270308.1965000001</v>
      </c>
      <c r="F55" s="78">
        <f t="shared" si="3"/>
        <v>-1270308.1965000001</v>
      </c>
      <c r="G55" s="78">
        <f t="shared" si="5"/>
        <v>0</v>
      </c>
      <c r="I55" s="83" t="s">
        <v>141</v>
      </c>
    </row>
    <row r="56" spans="1:9" s="68" customFormat="1">
      <c r="A56" s="32"/>
      <c r="B56" s="85" t="s">
        <v>142</v>
      </c>
      <c r="C56" s="30" t="s">
        <v>143</v>
      </c>
      <c r="D56" s="78">
        <v>106068</v>
      </c>
      <c r="E56" s="78">
        <f t="shared" si="4"/>
        <v>22274.28</v>
      </c>
      <c r="F56" s="78">
        <f t="shared" si="3"/>
        <v>-22274.28</v>
      </c>
      <c r="G56" s="78">
        <f t="shared" si="5"/>
        <v>0</v>
      </c>
      <c r="I56" s="82"/>
    </row>
    <row r="57" spans="1:9" s="68" customFormat="1">
      <c r="A57" s="32"/>
      <c r="B57" s="85" t="s">
        <v>144</v>
      </c>
      <c r="C57" s="30" t="s">
        <v>145</v>
      </c>
      <c r="D57" s="78">
        <v>2629344</v>
      </c>
      <c r="E57" s="78">
        <f t="shared" si="4"/>
        <v>552162.24</v>
      </c>
      <c r="F57" s="78">
        <f t="shared" si="3"/>
        <v>-552162.24</v>
      </c>
      <c r="G57" s="78">
        <f t="shared" si="5"/>
        <v>0</v>
      </c>
      <c r="I57" s="82"/>
    </row>
    <row r="58" spans="1:9" s="68" customFormat="1">
      <c r="A58" s="32"/>
      <c r="B58" s="85" t="s">
        <v>146</v>
      </c>
      <c r="C58" s="84" t="s">
        <v>147</v>
      </c>
      <c r="D58" s="78">
        <v>26919.95</v>
      </c>
      <c r="E58" s="78">
        <f t="shared" si="4"/>
        <v>5653.1894999999995</v>
      </c>
      <c r="F58" s="78">
        <f t="shared" si="3"/>
        <v>-5653.1894999999995</v>
      </c>
      <c r="G58" s="78">
        <f t="shared" si="5"/>
        <v>0</v>
      </c>
      <c r="I58" s="83" t="s">
        <v>141</v>
      </c>
    </row>
    <row r="59" spans="1:9" s="68" customFormat="1">
      <c r="A59" s="32"/>
      <c r="B59" s="85" t="s">
        <v>148</v>
      </c>
      <c r="C59" s="30" t="s">
        <v>149</v>
      </c>
      <c r="D59" s="78">
        <v>0</v>
      </c>
      <c r="E59" s="78">
        <f t="shared" si="4"/>
        <v>0</v>
      </c>
      <c r="F59" s="78">
        <f t="shared" si="3"/>
        <v>0</v>
      </c>
      <c r="G59" s="78">
        <f t="shared" si="5"/>
        <v>0</v>
      </c>
      <c r="I59" s="87" t="s">
        <v>131</v>
      </c>
    </row>
    <row r="60" spans="1:9" s="68" customFormat="1">
      <c r="A60" s="32"/>
      <c r="B60" s="85" t="s">
        <v>150</v>
      </c>
      <c r="C60" s="86" t="s">
        <v>176</v>
      </c>
      <c r="D60" s="78">
        <v>10019191</v>
      </c>
      <c r="E60" s="78">
        <f t="shared" si="4"/>
        <v>2104030.11</v>
      </c>
      <c r="F60" s="78">
        <f t="shared" si="3"/>
        <v>-2104030.11</v>
      </c>
      <c r="G60" s="78">
        <f t="shared" si="5"/>
        <v>0</v>
      </c>
      <c r="I60" s="83" t="s">
        <v>141</v>
      </c>
    </row>
    <row r="61" spans="1:9" s="68" customFormat="1">
      <c r="A61" s="32"/>
      <c r="B61" s="85" t="s">
        <v>151</v>
      </c>
      <c r="C61" s="84" t="s">
        <v>152</v>
      </c>
      <c r="D61" s="78">
        <v>-1492567.83</v>
      </c>
      <c r="E61" s="78">
        <f t="shared" si="4"/>
        <v>-313439.24430000002</v>
      </c>
      <c r="F61" s="78">
        <f t="shared" si="3"/>
        <v>313439.24430000002</v>
      </c>
      <c r="G61" s="78">
        <f t="shared" si="5"/>
        <v>0</v>
      </c>
      <c r="I61" s="83" t="s">
        <v>141</v>
      </c>
    </row>
    <row r="62" spans="1:9" s="68" customFormat="1">
      <c r="A62" s="32"/>
      <c r="B62" s="85" t="s">
        <v>153</v>
      </c>
      <c r="C62" s="84" t="s">
        <v>154</v>
      </c>
      <c r="D62" s="78">
        <v>-1650121.16</v>
      </c>
      <c r="E62" s="78">
        <f t="shared" si="4"/>
        <v>-346525.44359999994</v>
      </c>
      <c r="F62" s="78">
        <f t="shared" si="3"/>
        <v>346525.44359999994</v>
      </c>
      <c r="G62" s="78">
        <f t="shared" si="5"/>
        <v>0</v>
      </c>
      <c r="I62" s="83" t="s">
        <v>141</v>
      </c>
    </row>
    <row r="63" spans="1:9" s="68" customFormat="1">
      <c r="A63" s="32"/>
      <c r="B63" s="106" t="s">
        <v>175</v>
      </c>
      <c r="C63" s="107" t="s">
        <v>174</v>
      </c>
      <c r="D63" s="78">
        <v>-5227264.33</v>
      </c>
      <c r="E63" s="78">
        <f t="shared" si="4"/>
        <v>-1097725.5093</v>
      </c>
      <c r="F63" s="78">
        <f t="shared" si="3"/>
        <v>1097725.5093</v>
      </c>
      <c r="G63" s="78">
        <f t="shared" si="5"/>
        <v>0</v>
      </c>
      <c r="I63" s="82" t="s">
        <v>163</v>
      </c>
    </row>
    <row r="64" spans="1:9" s="68" customFormat="1">
      <c r="A64" s="32"/>
      <c r="B64" s="106" t="s">
        <v>173</v>
      </c>
      <c r="C64" s="107" t="s">
        <v>172</v>
      </c>
      <c r="D64" s="78">
        <v>-9563414</v>
      </c>
      <c r="E64" s="78">
        <f t="shared" si="4"/>
        <v>-2008316.94</v>
      </c>
      <c r="F64" s="78">
        <f t="shared" si="3"/>
        <v>2008316.94</v>
      </c>
      <c r="G64" s="78">
        <f t="shared" si="5"/>
        <v>0</v>
      </c>
      <c r="I64" s="82" t="s">
        <v>163</v>
      </c>
    </row>
    <row r="65" spans="1:10" s="68" customFormat="1">
      <c r="A65" s="32"/>
      <c r="B65" s="106" t="s">
        <v>171</v>
      </c>
      <c r="C65" s="107" t="s">
        <v>170</v>
      </c>
      <c r="D65" s="78">
        <v>-8396448.3399999999</v>
      </c>
      <c r="E65" s="78">
        <f t="shared" si="4"/>
        <v>-1763254.1513999999</v>
      </c>
      <c r="F65" s="78">
        <f t="shared" si="3"/>
        <v>1763254.1513999999</v>
      </c>
      <c r="G65" s="78">
        <f t="shared" si="5"/>
        <v>0</v>
      </c>
      <c r="I65" s="82" t="s">
        <v>163</v>
      </c>
    </row>
    <row r="66" spans="1:10" s="68" customFormat="1">
      <c r="A66" s="32"/>
      <c r="B66" s="106" t="s">
        <v>169</v>
      </c>
      <c r="C66" s="107" t="s">
        <v>168</v>
      </c>
      <c r="D66" s="78">
        <v>9563414</v>
      </c>
      <c r="E66" s="78">
        <f t="shared" si="4"/>
        <v>2008316.94</v>
      </c>
      <c r="F66" s="78">
        <f t="shared" si="3"/>
        <v>-2008316.94</v>
      </c>
      <c r="G66" s="78">
        <f t="shared" si="5"/>
        <v>0</v>
      </c>
      <c r="I66" s="82" t="s">
        <v>163</v>
      </c>
    </row>
    <row r="67" spans="1:10" s="68" customFormat="1">
      <c r="A67" s="32"/>
      <c r="B67" s="106" t="s">
        <v>167</v>
      </c>
      <c r="C67" s="107" t="s">
        <v>166</v>
      </c>
      <c r="D67" s="78">
        <v>-276056.53000000003</v>
      </c>
      <c r="E67" s="78">
        <f t="shared" si="4"/>
        <v>-57971.871300000006</v>
      </c>
      <c r="F67" s="78">
        <f t="shared" si="3"/>
        <v>57971.871300000006</v>
      </c>
      <c r="G67" s="78">
        <f t="shared" si="5"/>
        <v>0</v>
      </c>
      <c r="I67" s="82" t="s">
        <v>163</v>
      </c>
    </row>
    <row r="68" spans="1:10" s="68" customFormat="1">
      <c r="A68" s="32"/>
      <c r="B68" s="106" t="s">
        <v>165</v>
      </c>
      <c r="C68" s="107" t="s">
        <v>164</v>
      </c>
      <c r="D68" s="78">
        <v>1242090.43</v>
      </c>
      <c r="E68" s="78">
        <f t="shared" si="4"/>
        <v>260838.99029999998</v>
      </c>
      <c r="F68" s="78">
        <f t="shared" si="3"/>
        <v>-260838.99029999998</v>
      </c>
      <c r="G68" s="78">
        <f t="shared" si="5"/>
        <v>0</v>
      </c>
      <c r="I68" s="82" t="s">
        <v>163</v>
      </c>
    </row>
    <row r="69" spans="1:10" s="74" customFormat="1">
      <c r="B69" s="80" t="s">
        <v>121</v>
      </c>
      <c r="C69" s="79" t="s">
        <v>122</v>
      </c>
      <c r="D69" s="77">
        <v>167279.29807599998</v>
      </c>
      <c r="E69" s="78">
        <f t="shared" si="4"/>
        <v>35128.652595959997</v>
      </c>
      <c r="F69" s="81">
        <v>0</v>
      </c>
      <c r="G69" s="77">
        <f>E69</f>
        <v>35128.652595959997</v>
      </c>
      <c r="H69" s="76" t="s">
        <v>73</v>
      </c>
      <c r="I69" s="64"/>
    </row>
    <row r="70" spans="1:10" s="74" customFormat="1">
      <c r="B70" s="80" t="s">
        <v>64</v>
      </c>
      <c r="C70" s="79" t="s">
        <v>50</v>
      </c>
      <c r="D70" s="77">
        <v>1183908.1100000001</v>
      </c>
      <c r="E70" s="78">
        <f t="shared" si="4"/>
        <v>248620.70310000001</v>
      </c>
      <c r="F70" s="81"/>
      <c r="G70" s="77">
        <f>E70</f>
        <v>248620.70310000001</v>
      </c>
      <c r="H70" s="76" t="s">
        <v>73</v>
      </c>
      <c r="I70" s="64"/>
    </row>
    <row r="71" spans="1:10" s="74" customFormat="1">
      <c r="B71" s="80" t="s">
        <v>65</v>
      </c>
      <c r="C71" s="79" t="s">
        <v>49</v>
      </c>
      <c r="D71" s="77">
        <v>715851.15201984998</v>
      </c>
      <c r="E71" s="78">
        <f t="shared" si="4"/>
        <v>150328.74192416848</v>
      </c>
      <c r="F71" s="81"/>
      <c r="G71" s="77">
        <f>E71</f>
        <v>150328.74192416848</v>
      </c>
      <c r="H71" s="76" t="s">
        <v>73</v>
      </c>
      <c r="I71" s="64"/>
    </row>
    <row r="72" spans="1:10" s="74" customFormat="1">
      <c r="B72" s="80" t="s">
        <v>47</v>
      </c>
      <c r="C72" s="79" t="s">
        <v>68</v>
      </c>
      <c r="D72" s="77">
        <v>23032770.051745091</v>
      </c>
      <c r="E72" s="78">
        <f t="shared" si="4"/>
        <v>4836881.710866469</v>
      </c>
      <c r="F72" s="77">
        <v>-12577325.317190001</v>
      </c>
      <c r="G72" s="77">
        <f>SUM(E72:F72)</f>
        <v>-7740443.6063235318</v>
      </c>
      <c r="H72" s="76" t="s">
        <v>73</v>
      </c>
      <c r="I72" s="64"/>
      <c r="J72" s="75"/>
    </row>
    <row r="73" spans="1:10" s="68" customFormat="1" ht="15.75" thickBot="1">
      <c r="C73" s="73" t="s">
        <v>123</v>
      </c>
      <c r="D73" s="72">
        <f>SUM(D10:D72)</f>
        <v>16182913.111840943</v>
      </c>
      <c r="E73" s="72">
        <f>SUM(E10:E72)</f>
        <v>3398411.753486597</v>
      </c>
      <c r="F73" s="72">
        <f>SUM(F10:F72)</f>
        <v>-10704777.262189999</v>
      </c>
      <c r="G73" s="72">
        <f>SUM(G10:G72)</f>
        <v>-7306365.5087034032</v>
      </c>
      <c r="I73" s="64"/>
    </row>
    <row r="74" spans="1:10" s="68" customFormat="1" ht="15.75" thickTop="1">
      <c r="C74" s="71"/>
      <c r="D74" s="70"/>
      <c r="E74" s="70"/>
      <c r="F74" s="70"/>
      <c r="G74" s="70"/>
      <c r="I74" s="64"/>
    </row>
    <row r="75" spans="1:10" s="68" customFormat="1">
      <c r="D75" s="69"/>
      <c r="I75" s="64"/>
    </row>
    <row r="76" spans="1:10" s="68" customFormat="1">
      <c r="C76" s="67" t="s">
        <v>124</v>
      </c>
      <c r="D76" s="69">
        <f>D7</f>
        <v>241627765.77649936</v>
      </c>
      <c r="E76" s="62">
        <f>D76*0.21</f>
        <v>50741830.813064866</v>
      </c>
      <c r="G76" s="62">
        <f>SUM(E76:F76)</f>
        <v>50741830.813064866</v>
      </c>
      <c r="I76" s="64"/>
    </row>
    <row r="77" spans="1:10">
      <c r="C77" s="67" t="s">
        <v>31</v>
      </c>
      <c r="D77" s="66">
        <f>SUM(D10:D72)</f>
        <v>16182913.111840943</v>
      </c>
      <c r="E77" s="66">
        <f>E73</f>
        <v>3398411.753486597</v>
      </c>
      <c r="F77" s="66">
        <f>F73</f>
        <v>-10704777.262189999</v>
      </c>
      <c r="G77" s="65">
        <f>SUM(E77:F77)</f>
        <v>-7306365.5087034022</v>
      </c>
      <c r="I77" s="64"/>
    </row>
    <row r="78" spans="1:10">
      <c r="C78" s="52" t="s">
        <v>69</v>
      </c>
      <c r="D78" s="58">
        <f>D7+D77</f>
        <v>257810678.88834029</v>
      </c>
      <c r="E78" s="58">
        <f>D78*0.21</f>
        <v>54140242.566551462</v>
      </c>
      <c r="F78" s="58">
        <f>F77</f>
        <v>-10704777.262189999</v>
      </c>
      <c r="G78" s="62">
        <f>SUM(E78:F78)</f>
        <v>43435465.304361463</v>
      </c>
      <c r="I78" s="64"/>
    </row>
    <row r="79" spans="1:10">
      <c r="C79" s="61" t="s">
        <v>125</v>
      </c>
      <c r="E79" s="63">
        <v>618604.41999999993</v>
      </c>
      <c r="F79" s="46"/>
      <c r="G79" s="62">
        <f>SUM(E79:F79)</f>
        <v>618604.41999999993</v>
      </c>
    </row>
    <row r="80" spans="1:10" ht="15.75" thickBot="1">
      <c r="C80" s="61" t="s">
        <v>70</v>
      </c>
      <c r="E80" s="60">
        <f>SUM(E78:E79)</f>
        <v>54758846.986551464</v>
      </c>
      <c r="F80" s="60">
        <f>SUM(F78:F79)</f>
        <v>-10704777.262189999</v>
      </c>
      <c r="G80" s="59">
        <f>SUM(G78:G79)</f>
        <v>44054069.724361464</v>
      </c>
    </row>
    <row r="81" spans="3:7" ht="17.25" thickTop="1">
      <c r="D81" s="58"/>
      <c r="E81" s="58"/>
      <c r="F81" s="58"/>
      <c r="G81" s="57"/>
    </row>
    <row r="82" spans="3:7">
      <c r="C82" s="56"/>
    </row>
    <row r="83" spans="3:7">
      <c r="C83" s="55" t="s">
        <v>126</v>
      </c>
    </row>
    <row r="84" spans="3:7">
      <c r="C84" s="49" t="str">
        <f>C76</f>
        <v>PTBI</v>
      </c>
      <c r="D84" s="46">
        <f>D7</f>
        <v>241627765.77649936</v>
      </c>
    </row>
    <row r="85" spans="3:7">
      <c r="C85" s="54" t="s">
        <v>127</v>
      </c>
      <c r="D85" s="53">
        <v>0.21</v>
      </c>
    </row>
    <row r="86" spans="3:7">
      <c r="C86" s="52" t="s">
        <v>71</v>
      </c>
      <c r="D86" s="51">
        <f>D84*21%</f>
        <v>50741830.813064866</v>
      </c>
      <c r="E86" s="45">
        <f t="shared" ref="E86:E91" si="6">D86/$D$84</f>
        <v>0.21</v>
      </c>
    </row>
    <row r="87" spans="3:7">
      <c r="C87" s="50" t="s">
        <v>162</v>
      </c>
      <c r="D87" s="46">
        <f>E79</f>
        <v>618604.41999999993</v>
      </c>
      <c r="E87" s="45">
        <f t="shared" si="6"/>
        <v>2.5601545336151315E-3</v>
      </c>
    </row>
    <row r="88" spans="3:7">
      <c r="C88" s="49" t="s">
        <v>72</v>
      </c>
      <c r="D88" s="46">
        <f>G72</f>
        <v>-7740443.6063235318</v>
      </c>
      <c r="E88" s="45">
        <f t="shared" si="6"/>
        <v>-3.2034578399749311E-2</v>
      </c>
    </row>
    <row r="89" spans="3:7">
      <c r="C89" s="48" t="s">
        <v>50</v>
      </c>
      <c r="D89" s="46">
        <f>G70</f>
        <v>248620.70310000001</v>
      </c>
      <c r="E89" s="45">
        <f t="shared" si="6"/>
        <v>1.0289409509748519E-3</v>
      </c>
    </row>
    <row r="90" spans="3:7">
      <c r="C90" s="48" t="s">
        <v>49</v>
      </c>
      <c r="D90" s="46">
        <f>G71</f>
        <v>150328.74192416848</v>
      </c>
      <c r="E90" s="45">
        <f t="shared" si="6"/>
        <v>6.2215011358926118E-4</v>
      </c>
    </row>
    <row r="91" spans="3:7">
      <c r="C91" s="47" t="s">
        <v>122</v>
      </c>
      <c r="D91" s="46">
        <f>+G69</f>
        <v>35128.652595959997</v>
      </c>
      <c r="E91" s="45">
        <f t="shared" si="6"/>
        <v>1.4538334401706658E-4</v>
      </c>
    </row>
    <row r="92" spans="3:7" ht="15.75" thickBot="1">
      <c r="C92" s="35" t="s">
        <v>128</v>
      </c>
      <c r="D92" s="44">
        <f>SUM(D86:D91)</f>
        <v>44054069.724361464</v>
      </c>
      <c r="E92" s="43">
        <f>SUM(E86:E91)</f>
        <v>0.18232205054244702</v>
      </c>
    </row>
    <row r="93" spans="3:7" ht="15.75" thickTop="1">
      <c r="C93" s="42"/>
      <c r="D93" s="41">
        <f>G80-D92</f>
        <v>0</v>
      </c>
      <c r="E93" s="40">
        <f>D92/D84</f>
        <v>0.18232205054244702</v>
      </c>
      <c r="F93" s="39"/>
    </row>
    <row r="94" spans="3:7">
      <c r="C94" s="35" t="s">
        <v>161</v>
      </c>
      <c r="D94" s="37">
        <v>43694636.230000004</v>
      </c>
      <c r="F94" s="39"/>
    </row>
    <row r="95" spans="3:7">
      <c r="C95" s="35" t="s">
        <v>160</v>
      </c>
      <c r="D95" s="34">
        <f>D94-D92</f>
        <v>-359433.49436146021</v>
      </c>
    </row>
    <row r="96" spans="3:7">
      <c r="C96" s="35" t="s">
        <v>159</v>
      </c>
      <c r="D96" s="38">
        <v>-210314</v>
      </c>
    </row>
    <row r="97" spans="3:5">
      <c r="C97" s="35" t="s">
        <v>158</v>
      </c>
      <c r="D97" s="37">
        <v>569747.49301876547</v>
      </c>
      <c r="E97" s="36" t="s">
        <v>157</v>
      </c>
    </row>
    <row r="98" spans="3:5">
      <c r="C98" s="35" t="s">
        <v>156</v>
      </c>
      <c r="D98" s="34">
        <f>SUM(D95:D97)</f>
        <v>-1.342694740742445E-3</v>
      </c>
    </row>
  </sheetData>
  <autoFilter ref="B9:I73">
    <sortState ref="B9:H37">
      <sortCondition ref="B8:B37"/>
    </sortState>
  </autoFilter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E9660B-ADC1-47ED-B890-A31F52D3E5E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64AC763-1CB0-45BA-BF53-C933D9D82428}"/>
</file>

<file path=customXml/itemProps3.xml><?xml version="1.0" encoding="utf-8"?>
<ds:datastoreItem xmlns:ds="http://schemas.openxmlformats.org/officeDocument/2006/customXml" ds:itemID="{FCA6B147-8B59-4A99-AB69-079B7D717E1E}"/>
</file>

<file path=customXml/itemProps4.xml><?xml version="1.0" encoding="utf-8"?>
<ds:datastoreItem xmlns:ds="http://schemas.openxmlformats.org/officeDocument/2006/customXml" ds:itemID="{502D4C19-30EA-44D4-8148-6108BDFC60B1}"/>
</file>

<file path=customXml/itemProps5.xml><?xml version="1.0" encoding="utf-8"?>
<ds:datastoreItem xmlns:ds="http://schemas.openxmlformats.org/officeDocument/2006/customXml" ds:itemID="{412CD875-7250-448B-8473-FFC3CBD85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2024_CBR_Gas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2018-03-13T23:25:12Z</cp:lastPrinted>
  <dcterms:created xsi:type="dcterms:W3CDTF">2005-09-20T18:55:47Z</dcterms:created>
  <dcterms:modified xsi:type="dcterms:W3CDTF">2025-03-28T16:29:07Z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