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3-2024\To File\"/>
    </mc:Choice>
  </mc:AlternateContent>
  <bookViews>
    <workbookView xWindow="0" yWindow="0" windowWidth="19200" windowHeight="6600"/>
  </bookViews>
  <sheets>
    <sheet name="07-2024 SOG" sheetId="4" r:id="rId1"/>
    <sheet name="08-2024 SOG" sheetId="5" r:id="rId2"/>
    <sheet name="09-2024 SOG" sheetId="1" r:id="rId3"/>
    <sheet name="09-2024 SOG 12ME" sheetId="3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'07-2024 SOG'!$A$1:$O$83</definedName>
    <definedName name="_xlnm.Print_Area" localSheetId="1">'08-2024 SOG'!$A$1:$O$83</definedName>
    <definedName name="_xlnm.Print_Area" localSheetId="2">'09-2024 SOG'!$A$1:$O$83</definedName>
    <definedName name="_xlnm.Print_Area" localSheetId="3">'09-2024 SOG 12ME'!$A$1:$Q$84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5" l="1"/>
  <c r="K77" i="5"/>
  <c r="G79" i="5"/>
  <c r="I69" i="5"/>
  <c r="E71" i="5"/>
  <c r="I63" i="5"/>
  <c r="K63" i="5" s="1"/>
  <c r="I62" i="5"/>
  <c r="K62" i="5" s="1"/>
  <c r="G65" i="5"/>
  <c r="I33" i="5"/>
  <c r="K33" i="5" s="1"/>
  <c r="I32" i="5"/>
  <c r="K32" i="5" s="1"/>
  <c r="G28" i="5"/>
  <c r="M26" i="5"/>
  <c r="O26" i="5"/>
  <c r="O25" i="5"/>
  <c r="I25" i="5"/>
  <c r="K25" i="5" s="1"/>
  <c r="E28" i="5"/>
  <c r="G20" i="5"/>
  <c r="M18" i="5"/>
  <c r="O18" i="5"/>
  <c r="O17" i="5"/>
  <c r="I17" i="5"/>
  <c r="K17" i="5" s="1"/>
  <c r="E20" i="5"/>
  <c r="O12" i="5"/>
  <c r="I12" i="5"/>
  <c r="K12" i="5" s="1"/>
  <c r="M12" i="5"/>
  <c r="M11" i="5"/>
  <c r="O11" i="5"/>
  <c r="I11" i="5"/>
  <c r="K11" i="5" s="1"/>
  <c r="O10" i="5"/>
  <c r="I10" i="5"/>
  <c r="G14" i="5"/>
  <c r="G8" i="5"/>
  <c r="O8" i="5" s="1"/>
  <c r="M8" i="5"/>
  <c r="M20" i="5" l="1"/>
  <c r="O14" i="5"/>
  <c r="K28" i="5"/>
  <c r="I20" i="5"/>
  <c r="K20" i="5" s="1"/>
  <c r="O28" i="5"/>
  <c r="G22" i="5"/>
  <c r="I28" i="5"/>
  <c r="K69" i="5"/>
  <c r="K10" i="5"/>
  <c r="E14" i="5"/>
  <c r="I61" i="5"/>
  <c r="K61" i="5" s="1"/>
  <c r="E65" i="5"/>
  <c r="I76" i="5"/>
  <c r="K76" i="5" s="1"/>
  <c r="M10" i="5"/>
  <c r="M17" i="5"/>
  <c r="I18" i="5"/>
  <c r="K18" i="5" s="1"/>
  <c r="M25" i="5"/>
  <c r="I26" i="5"/>
  <c r="K26" i="5" s="1"/>
  <c r="G71" i="5"/>
  <c r="G73" i="5" s="1"/>
  <c r="E79" i="5"/>
  <c r="I68" i="5"/>
  <c r="K68" i="5" s="1"/>
  <c r="I71" i="5" l="1"/>
  <c r="G81" i="5"/>
  <c r="O22" i="5"/>
  <c r="I65" i="5"/>
  <c r="K65" i="5" s="1"/>
  <c r="E73" i="5"/>
  <c r="M14" i="5"/>
  <c r="G30" i="5"/>
  <c r="I79" i="5"/>
  <c r="K79" i="5" s="1"/>
  <c r="M28" i="5"/>
  <c r="I14" i="5"/>
  <c r="K14" i="5" s="1"/>
  <c r="E22" i="5"/>
  <c r="O20" i="5"/>
  <c r="K71" i="5"/>
  <c r="M22" i="5" l="1"/>
  <c r="I73" i="5"/>
  <c r="K73" i="5" s="1"/>
  <c r="E81" i="5"/>
  <c r="I22" i="5"/>
  <c r="K22" i="5" s="1"/>
  <c r="E30" i="5"/>
  <c r="G35" i="5"/>
  <c r="O30" i="5"/>
  <c r="I81" i="5" l="1"/>
  <c r="K81" i="5" s="1"/>
  <c r="M30" i="5"/>
  <c r="I30" i="5"/>
  <c r="K30" i="5" s="1"/>
  <c r="E35" i="5"/>
  <c r="I35" i="5" l="1"/>
  <c r="K35" i="5" s="1"/>
  <c r="E79" i="4" l="1"/>
  <c r="I77" i="4"/>
  <c r="K77" i="4"/>
  <c r="G79" i="4"/>
  <c r="G71" i="4"/>
  <c r="I69" i="4"/>
  <c r="E71" i="4"/>
  <c r="I63" i="4"/>
  <c r="K63" i="4" s="1"/>
  <c r="I62" i="4"/>
  <c r="K62" i="4"/>
  <c r="G65" i="4"/>
  <c r="I33" i="4"/>
  <c r="K33" i="4" s="1"/>
  <c r="I32" i="4"/>
  <c r="K32" i="4"/>
  <c r="M26" i="4"/>
  <c r="I26" i="4"/>
  <c r="K26" i="4" s="1"/>
  <c r="O26" i="4"/>
  <c r="O25" i="4"/>
  <c r="M25" i="4"/>
  <c r="I25" i="4"/>
  <c r="G28" i="4"/>
  <c r="E28" i="4"/>
  <c r="M18" i="4"/>
  <c r="I18" i="4"/>
  <c r="K18" i="4" s="1"/>
  <c r="O18" i="4"/>
  <c r="O17" i="4"/>
  <c r="M17" i="4"/>
  <c r="I17" i="4"/>
  <c r="G20" i="4"/>
  <c r="E20" i="4"/>
  <c r="O12" i="4"/>
  <c r="I12" i="4"/>
  <c r="K12" i="4" s="1"/>
  <c r="M11" i="4"/>
  <c r="I11" i="4"/>
  <c r="K11" i="4" s="1"/>
  <c r="O11" i="4"/>
  <c r="O10" i="4"/>
  <c r="M10" i="4"/>
  <c r="I10" i="4"/>
  <c r="G14" i="4"/>
  <c r="G8" i="4"/>
  <c r="O8" i="4" s="1"/>
  <c r="M8" i="4"/>
  <c r="O20" i="4" l="1"/>
  <c r="O28" i="4"/>
  <c r="I28" i="4"/>
  <c r="K28" i="4" s="1"/>
  <c r="G22" i="4"/>
  <c r="I20" i="4"/>
  <c r="K20" i="4" s="1"/>
  <c r="K69" i="4"/>
  <c r="O14" i="4"/>
  <c r="G73" i="4"/>
  <c r="I79" i="4"/>
  <c r="K79" i="4" s="1"/>
  <c r="M20" i="4"/>
  <c r="I71" i="4"/>
  <c r="K71" i="4" s="1"/>
  <c r="K10" i="4"/>
  <c r="E14" i="4"/>
  <c r="K17" i="4"/>
  <c r="K25" i="4"/>
  <c r="I61" i="4"/>
  <c r="K61" i="4" s="1"/>
  <c r="E65" i="4"/>
  <c r="I76" i="4"/>
  <c r="K76" i="4" s="1"/>
  <c r="I68" i="4"/>
  <c r="K68" i="4" s="1"/>
  <c r="M12" i="4"/>
  <c r="M28" i="4"/>
  <c r="I65" i="4" l="1"/>
  <c r="K65" i="4" s="1"/>
  <c r="E73" i="4"/>
  <c r="M14" i="4"/>
  <c r="G30" i="4"/>
  <c r="I14" i="4"/>
  <c r="K14" i="4" s="1"/>
  <c r="E22" i="4"/>
  <c r="O22" i="4"/>
  <c r="G81" i="4"/>
  <c r="G35" i="4" l="1"/>
  <c r="O30" i="4"/>
  <c r="I73" i="4"/>
  <c r="K73" i="4" s="1"/>
  <c r="M22" i="4"/>
  <c r="E81" i="4"/>
  <c r="I22" i="4"/>
  <c r="K22" i="4" s="1"/>
  <c r="E30" i="4"/>
  <c r="I30" i="4" l="1"/>
  <c r="K30" i="4" s="1"/>
  <c r="E35" i="4"/>
  <c r="I81" i="4"/>
  <c r="K81" i="4" s="1"/>
  <c r="M30" i="4"/>
  <c r="I35" i="4" l="1"/>
  <c r="K35" i="4" s="1"/>
  <c r="I78" i="3" l="1"/>
  <c r="K78" i="3" s="1"/>
  <c r="G80" i="3"/>
  <c r="I70" i="3"/>
  <c r="K70" i="3" s="1"/>
  <c r="E72" i="3"/>
  <c r="I64" i="3"/>
  <c r="K64" i="3" s="1"/>
  <c r="I63" i="3"/>
  <c r="K63" i="3" s="1"/>
  <c r="O11" i="3"/>
  <c r="G66" i="3"/>
  <c r="I33" i="3"/>
  <c r="K33" i="3" s="1"/>
  <c r="I32" i="3"/>
  <c r="K32" i="3" s="1"/>
  <c r="M26" i="3"/>
  <c r="Q26" i="3"/>
  <c r="Q25" i="3"/>
  <c r="I25" i="3"/>
  <c r="K25" i="3" s="1"/>
  <c r="E28" i="3"/>
  <c r="O18" i="3"/>
  <c r="M18" i="3"/>
  <c r="Q18" i="3"/>
  <c r="Q17" i="3"/>
  <c r="I17" i="3"/>
  <c r="K17" i="3" s="1"/>
  <c r="E20" i="3"/>
  <c r="G14" i="3"/>
  <c r="Q12" i="3"/>
  <c r="I12" i="3"/>
  <c r="K12" i="3" s="1"/>
  <c r="O12" i="3"/>
  <c r="M12" i="3"/>
  <c r="M11" i="3"/>
  <c r="Q11" i="3"/>
  <c r="Q10" i="3"/>
  <c r="I10" i="3"/>
  <c r="K10" i="3" s="1"/>
  <c r="I77" i="1"/>
  <c r="K77" i="1" s="1"/>
  <c r="G79" i="1"/>
  <c r="I69" i="1"/>
  <c r="K69" i="1"/>
  <c r="M17" i="1"/>
  <c r="I63" i="1"/>
  <c r="K63" i="1" s="1"/>
  <c r="I62" i="1"/>
  <c r="K62" i="1" s="1"/>
  <c r="G65" i="1"/>
  <c r="I33" i="1"/>
  <c r="K33" i="1" s="1"/>
  <c r="I32" i="1"/>
  <c r="K32" i="1"/>
  <c r="E28" i="1"/>
  <c r="M26" i="1"/>
  <c r="I26" i="1"/>
  <c r="K26" i="1"/>
  <c r="O25" i="1"/>
  <c r="M25" i="1"/>
  <c r="I25" i="1"/>
  <c r="G28" i="1"/>
  <c r="E20" i="1"/>
  <c r="M18" i="1"/>
  <c r="I18" i="1"/>
  <c r="K18" i="1" s="1"/>
  <c r="O17" i="1"/>
  <c r="I17" i="1"/>
  <c r="G20" i="1"/>
  <c r="O12" i="1"/>
  <c r="I12" i="1"/>
  <c r="K12" i="1"/>
  <c r="M11" i="1"/>
  <c r="I11" i="1"/>
  <c r="K11" i="1" s="1"/>
  <c r="O10" i="1"/>
  <c r="M10" i="1"/>
  <c r="I10" i="1"/>
  <c r="K10" i="1" s="1"/>
  <c r="E14" i="1"/>
  <c r="G8" i="1"/>
  <c r="O8" i="1" s="1"/>
  <c r="M8" i="1"/>
  <c r="Q14" i="3" l="1"/>
  <c r="M20" i="3"/>
  <c r="E14" i="3"/>
  <c r="I62" i="3"/>
  <c r="K62" i="3" s="1"/>
  <c r="E66" i="3"/>
  <c r="I77" i="3"/>
  <c r="M10" i="3"/>
  <c r="I11" i="3"/>
  <c r="K11" i="3" s="1"/>
  <c r="M17" i="3"/>
  <c r="I18" i="3"/>
  <c r="M25" i="3"/>
  <c r="I26" i="3"/>
  <c r="K26" i="3" s="1"/>
  <c r="G72" i="3"/>
  <c r="K77" i="3"/>
  <c r="E80" i="3"/>
  <c r="O20" i="3"/>
  <c r="O10" i="3"/>
  <c r="O17" i="3"/>
  <c r="K18" i="3"/>
  <c r="G20" i="3"/>
  <c r="I20" i="3" s="1"/>
  <c r="O25" i="3"/>
  <c r="G28" i="3"/>
  <c r="I28" i="3" s="1"/>
  <c r="O26" i="3"/>
  <c r="I69" i="3"/>
  <c r="K69" i="3" s="1"/>
  <c r="G73" i="1"/>
  <c r="E22" i="1"/>
  <c r="I28" i="1"/>
  <c r="K28" i="1" s="1"/>
  <c r="O28" i="1"/>
  <c r="I20" i="1"/>
  <c r="K20" i="1" s="1"/>
  <c r="G14" i="1"/>
  <c r="I14" i="1" s="1"/>
  <c r="I61" i="1"/>
  <c r="K61" i="1" s="1"/>
  <c r="E65" i="1"/>
  <c r="I76" i="1"/>
  <c r="K76" i="1" s="1"/>
  <c r="O11" i="1"/>
  <c r="M12" i="1"/>
  <c r="O18" i="1"/>
  <c r="O26" i="1"/>
  <c r="G71" i="1"/>
  <c r="E79" i="1"/>
  <c r="K17" i="1"/>
  <c r="K25" i="1"/>
  <c r="I68" i="1"/>
  <c r="K68" i="1" s="1"/>
  <c r="E71" i="1"/>
  <c r="Q28" i="3" l="1"/>
  <c r="O14" i="1"/>
  <c r="K20" i="3"/>
  <c r="O14" i="3"/>
  <c r="I14" i="3"/>
  <c r="K14" i="3" s="1"/>
  <c r="E22" i="3"/>
  <c r="I66" i="3"/>
  <c r="K66" i="3" s="1"/>
  <c r="E74" i="3"/>
  <c r="M14" i="3"/>
  <c r="Q20" i="3"/>
  <c r="K28" i="3"/>
  <c r="G74" i="3"/>
  <c r="G22" i="3"/>
  <c r="O28" i="3"/>
  <c r="I80" i="3"/>
  <c r="K80" i="3" s="1"/>
  <c r="M28" i="3"/>
  <c r="I72" i="3"/>
  <c r="K72" i="3" s="1"/>
  <c r="I65" i="1"/>
  <c r="K65" i="1" s="1"/>
  <c r="E73" i="1"/>
  <c r="M14" i="1"/>
  <c r="E30" i="1"/>
  <c r="G81" i="1"/>
  <c r="I71" i="1"/>
  <c r="M20" i="1"/>
  <c r="I79" i="1"/>
  <c r="K79" i="1" s="1"/>
  <c r="M28" i="1"/>
  <c r="O20" i="1"/>
  <c r="K71" i="1"/>
  <c r="K14" i="1"/>
  <c r="G22" i="1"/>
  <c r="O22" i="1" s="1"/>
  <c r="G30" i="3" l="1"/>
  <c r="I22" i="3"/>
  <c r="K22" i="3" s="1"/>
  <c r="E30" i="3"/>
  <c r="O22" i="3"/>
  <c r="G82" i="3"/>
  <c r="Q22" i="3"/>
  <c r="I74" i="3"/>
  <c r="K74" i="3" s="1"/>
  <c r="M22" i="3"/>
  <c r="E82" i="3"/>
  <c r="G30" i="1"/>
  <c r="O30" i="1" s="1"/>
  <c r="I22" i="1"/>
  <c r="K22" i="1" s="1"/>
  <c r="M22" i="1"/>
  <c r="I73" i="1"/>
  <c r="K73" i="1" s="1"/>
  <c r="E81" i="1"/>
  <c r="E35" i="1"/>
  <c r="I30" i="1" l="1"/>
  <c r="O30" i="3"/>
  <c r="I30" i="3"/>
  <c r="K30" i="3" s="1"/>
  <c r="E35" i="3"/>
  <c r="Q30" i="3"/>
  <c r="G35" i="3"/>
  <c r="I82" i="3"/>
  <c r="K82" i="3" s="1"/>
  <c r="M30" i="3"/>
  <c r="K30" i="1"/>
  <c r="G35" i="1"/>
  <c r="I81" i="1"/>
  <c r="K81" i="1" s="1"/>
  <c r="M30" i="1"/>
  <c r="I35" i="3" l="1"/>
  <c r="K35" i="3" s="1"/>
  <c r="I35" i="1"/>
  <c r="K35" i="1" s="1"/>
</calcChain>
</file>

<file path=xl/sharedStrings.xml><?xml version="1.0" encoding="utf-8"?>
<sst xmlns="http://schemas.openxmlformats.org/spreadsheetml/2006/main" count="336" uniqueCount="68">
  <si>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</si>
  <si>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</si>
  <si>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</si>
  <si>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</si>
  <si>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</si>
  <si>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</si>
  <si>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</si>
  <si>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</si>
  <si>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</si>
  <si>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</si>
  <si>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</si>
  <si>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</si>
  <si>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</si>
  <si>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</si>
  <si>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</si>
  <si>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</si>
  <si>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</si>
  <si>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</si>
  <si>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</si>
  <si>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</si>
  <si>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</si>
  <si>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</si>
  <si>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</si>
  <si>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</si>
  <si>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</si>
  <si>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</si>
  <si>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</si>
  <si>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</si>
  <si>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SALE OF GAS - THERMS</t>
  </si>
  <si>
    <t>Firm Sales Therms</t>
  </si>
  <si>
    <t xml:space="preserve">    Residential firm</t>
  </si>
  <si>
    <t xml:space="preserve">    Commercial firm</t>
  </si>
  <si>
    <t xml:space="preserve">    Industrial firm</t>
  </si>
  <si>
    <t>Interruptible Sales Therms</t>
  </si>
  <si>
    <t xml:space="preserve">    Commercial interruptible</t>
  </si>
  <si>
    <t xml:space="preserve">    Industrial interruptible</t>
  </si>
  <si>
    <t xml:space="preserve">    Total gas sales - therms</t>
  </si>
  <si>
    <t>Transportation Therms</t>
  </si>
  <si>
    <t xml:space="preserve">    Commercial transportation</t>
  </si>
  <si>
    <t xml:space="preserve">    Industrial transportation</t>
  </si>
  <si>
    <t xml:space="preserve">    Total therms</t>
  </si>
  <si>
    <t>* Note: Sch. 141 Expedited Rate Filing and Sch. 142 Decoupling Riders were included in this report starting in July 2015</t>
  </si>
  <si>
    <t>MONTH OF JULY 2024</t>
  </si>
  <si>
    <t>VARIANCE FROM 2023</t>
  </si>
  <si>
    <t>BDRGAS Bill Discount Rate- Discounts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</si>
  <si>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</si>
  <si>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</si>
  <si>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</si>
  <si>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</si>
  <si>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111CHG Cap &amp; Invest Adjust Charge</t>
  </si>
  <si>
    <t>SCH. 111CRG Cap &amp; Invest Adjust Credit</t>
  </si>
  <si>
    <t>SCH. 120 (Cons. Trk Rev) in above</t>
  </si>
  <si>
    <t>Low Income Surcharge in above</t>
  </si>
  <si>
    <t>SCH. 129DG Bill Discount Rate Rider</t>
  </si>
  <si>
    <t>SCH. 140 (Prop Tax in BillEngy) in above</t>
  </si>
  <si>
    <t>SCH. 141D (Distr Pipe Prov Rec Adj)</t>
  </si>
  <si>
    <t>SCH. 141N_G (Rates Not Subj to Ref Adj)</t>
  </si>
  <si>
    <t>SCH. 141RA_G (Rates Subject to Ref Adj)</t>
  </si>
  <si>
    <t>SCH. 141RB_E Rates Subj Ref Adj Refun El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</si>
  <si>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</si>
  <si>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</si>
  <si>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</si>
  <si>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</si>
  <si>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SCH. 141LNG Liquefied Nat Gas Rate Adj</t>
  </si>
  <si>
    <t>Sch. 141PFG Part Fund Grants Rate Adj</t>
  </si>
  <si>
    <t>MONTH OF AUGUST 2024</t>
  </si>
  <si>
    <t>MONTH OF SEPTEMBER 2024</t>
  </si>
  <si>
    <t>TWELVE MONTHS ENDED SEPTEMBER,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</si>
</sst>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_-* #,##0\ _D_M_-;\-* #,##0\ _D_M_-;_-* &quot;-&quot;??\ _D_M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0" borderId="0"/>
  </cellStyleXfs>
  <cellXfs count="109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4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9" fontId="4" fillId="0" borderId="0" xfId="2" applyNumberFormat="1" applyFont="1" applyAlignment="1" applyProtection="1">
      <alignment horizontal="left"/>
    </xf>
    <xf numFmtId="44" fontId="4" fillId="0" borderId="0" xfId="0" applyNumberFormat="1" applyFont="1" applyFill="1" applyProtection="1"/>
    <xf numFmtId="166" fontId="4" fillId="0" borderId="0" xfId="1" applyNumberFormat="1" applyFont="1" applyAlignment="1" applyProtection="1"/>
    <xf numFmtId="166" fontId="4" fillId="0" borderId="0" xfId="1" applyNumberFormat="1" applyFont="1" applyBorder="1" applyAlignment="1" applyProtection="1"/>
    <xf numFmtId="0" fontId="4" fillId="0" borderId="0" xfId="0" applyFont="1" applyFill="1" applyBorder="1" applyProtection="1"/>
    <xf numFmtId="166" fontId="4" fillId="0" borderId="0" xfId="1" applyNumberFormat="1" applyFont="1" applyBorder="1" applyProtection="1"/>
    <xf numFmtId="167" fontId="4" fillId="0" borderId="0" xfId="4" applyNumberFormat="1" applyFont="1" applyFill="1" applyBorder="1" applyAlignment="1" applyProtection="1">
      <alignment horizontal="right"/>
    </xf>
    <xf numFmtId="166" fontId="4" fillId="0" borderId="1" xfId="1" applyNumberFormat="1" applyFont="1" applyBorder="1" applyAlignment="1" applyProtection="1"/>
    <xf numFmtId="166" fontId="4" fillId="0" borderId="1" xfId="0" applyNumberFormat="1" applyFont="1" applyBorder="1" applyProtection="1"/>
    <xf numFmtId="166" fontId="4" fillId="0" borderId="1" xfId="1" applyNumberFormat="1" applyFont="1" applyBorder="1" applyProtection="1"/>
    <xf numFmtId="0" fontId="4" fillId="0" borderId="1" xfId="0" applyFont="1" applyBorder="1" applyProtection="1"/>
    <xf numFmtId="166" fontId="4" fillId="0" borderId="0" xfId="1" applyNumberFormat="1" applyFont="1" applyProtection="1"/>
    <xf numFmtId="166" fontId="4" fillId="0" borderId="2" xfId="1" applyNumberFormat="1" applyFont="1" applyBorder="1" applyAlignment="1" applyProtection="1"/>
    <xf numFmtId="39" fontId="1" fillId="0" borderId="0" xfId="4" applyNumberFormat="1" applyFont="1" applyFill="1" applyAlignment="1" applyProtection="1"/>
    <xf numFmtId="0" fontId="5" fillId="0" borderId="0" xfId="0" applyFont="1" applyFill="1" applyProtection="1"/>
    <xf numFmtId="44" fontId="4" fillId="0" borderId="0" xfId="1" applyNumberFormat="1" applyFont="1" applyFill="1" applyAlignment="1" applyProtection="1">
      <alignment horizontal="right"/>
    </xf>
    <xf numFmtId="43" fontId="4" fillId="0" borderId="0" xfId="1" applyNumberFormat="1" applyFont="1" applyFill="1" applyAlignment="1" applyProtection="1">
      <alignment horizontal="right"/>
    </xf>
    <xf numFmtId="43" fontId="4" fillId="0" borderId="0" xfId="0" applyNumberFormat="1" applyFont="1" applyFill="1" applyProtection="1"/>
    <xf numFmtId="43" fontId="4" fillId="0" borderId="1" xfId="1" applyNumberFormat="1" applyFont="1" applyFill="1" applyBorder="1" applyAlignment="1" applyProtection="1">
      <alignment horizontal="right"/>
    </xf>
    <xf numFmtId="43" fontId="4" fillId="0" borderId="0" xfId="1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0" applyNumberFormat="1" applyFont="1" applyFill="1" applyBorder="1" applyProtection="1"/>
    <xf numFmtId="44" fontId="4" fillId="0" borderId="2" xfId="1" applyNumberFormat="1" applyFont="1" applyFill="1" applyBorder="1" applyAlignment="1" applyProtection="1">
      <alignment horizontal="right"/>
    </xf>
    <xf numFmtId="44" fontId="4" fillId="0" borderId="0" xfId="0" applyNumberFormat="1" applyFont="1" applyFill="1" applyBorder="1" applyProtection="1"/>
    <xf numFmtId="165" fontId="4" fillId="0" borderId="0" xfId="1" applyNumberFormat="1" applyFont="1" applyFill="1" applyAlignment="1" applyProtection="1">
      <alignment horizontal="right"/>
    </xf>
    <xf numFmtId="165" fontId="4" fillId="0" borderId="0" xfId="0" applyNumberFormat="1" applyFont="1" applyFill="1" applyBorder="1" applyProtection="1"/>
    <xf numFmtId="165" fontId="4" fillId="0" borderId="0" xfId="0" applyNumberFormat="1" applyFont="1" applyFill="1" applyProtection="1"/>
    <xf numFmtId="49" fontId="4" fillId="0" borderId="0" xfId="0" applyNumberFormat="1" applyFont="1" applyFill="1" applyProtection="1"/>
    <xf numFmtId="171" fontId="4" fillId="0" borderId="0" xfId="1" applyNumberFormat="1" applyFont="1" applyFill="1" applyAlignment="1" applyProtection="1">
      <alignment horizontal="right"/>
    </xf>
    <xf numFmtId="170" fontId="4" fillId="0" borderId="0" xfId="1" applyFont="1" applyFill="1" applyAlignment="1" applyProtection="1"/>
    <xf numFmtId="166" fontId="4" fillId="0" borderId="0" xfId="1" applyNumberFormat="1" applyFont="1" applyFill="1" applyBorder="1" applyAlignment="1" applyProtection="1"/>
    <xf numFmtId="166" fontId="4" fillId="0" borderId="0" xfId="1" applyNumberFormat="1" applyFont="1" applyFill="1" applyAlignment="1" applyProtection="1"/>
    <xf numFmtId="175" fontId="4" fillId="0" borderId="0" xfId="1" applyNumberFormat="1" applyFont="1" applyFill="1" applyProtection="1"/>
    <xf numFmtId="166" fontId="4" fillId="0" borderId="1" xfId="1" applyNumberFormat="1" applyFont="1" applyFill="1" applyBorder="1" applyAlignment="1" applyProtection="1"/>
    <xf numFmtId="0" fontId="4" fillId="0" borderId="1" xfId="0" applyFont="1" applyFill="1" applyBorder="1" applyProtection="1"/>
    <xf numFmtId="175" fontId="4" fillId="0" borderId="1" xfId="1" applyNumberFormat="1" applyFont="1" applyFill="1" applyBorder="1" applyProtection="1"/>
    <xf numFmtId="166" fontId="4" fillId="0" borderId="2" xfId="1" applyNumberFormat="1" applyFont="1" applyFill="1" applyBorder="1" applyAlignment="1" applyProtection="1"/>
    <xf numFmtId="39" fontId="1" fillId="0" borderId="0" xfId="4" applyNumberFormat="1" applyFont="1" applyFill="1" applyAlignment="1" applyProtection="1">
      <alignment horizontal="centerContinuous" wrapText="1"/>
    </xf>
    <xf numFmtId="0" fontId="0" fillId="0" borderId="0" xfId="0" applyFill="1" applyAlignment="1">
      <alignment horizontal="centerContinuous" wrapText="1"/>
    </xf>
    <xf numFmtId="0" fontId="2" fillId="0" borderId="0" xfId="5" applyFont="1" applyProtection="1"/>
    <xf numFmtId="0" fontId="2" fillId="0" borderId="0" xfId="5" applyFont="1" applyFill="1" applyProtection="1"/>
    <xf numFmtId="0" fontId="3" fillId="0" borderId="0" xfId="5" applyFont="1" applyProtection="1"/>
    <xf numFmtId="0" fontId="3" fillId="0" borderId="0" xfId="5" applyFont="1" applyFill="1" applyProtection="1"/>
    <xf numFmtId="0" fontId="4" fillId="0" borderId="0" xfId="5" applyFont="1" applyProtection="1"/>
    <xf numFmtId="0" fontId="4" fillId="0" borderId="0" xfId="5" applyFont="1" applyFill="1" applyProtection="1"/>
    <xf numFmtId="0" fontId="1" fillId="0" borderId="0" xfId="5" applyFont="1" applyProtection="1"/>
    <xf numFmtId="0" fontId="1" fillId="0" borderId="0" xfId="5" applyFont="1" applyAlignment="1" applyProtection="1">
      <alignment horizontal="center"/>
    </xf>
    <xf numFmtId="0" fontId="1" fillId="0" borderId="0" xfId="5" applyFont="1" applyFill="1" applyAlignment="1" applyProtection="1">
      <alignment horizontal="center"/>
    </xf>
    <xf numFmtId="0" fontId="1" fillId="0" borderId="0" xfId="5" applyFont="1" applyFill="1" applyProtection="1"/>
    <xf numFmtId="0" fontId="1" fillId="0" borderId="1" xfId="5" applyFont="1" applyBorder="1" applyAlignment="1" applyProtection="1">
      <alignment horizontal="center"/>
    </xf>
    <xf numFmtId="0" fontId="1" fillId="0" borderId="1" xfId="5" applyFont="1" applyFill="1" applyBorder="1" applyAlignment="1" applyProtection="1">
      <alignment horizontal="center"/>
    </xf>
    <xf numFmtId="0" fontId="5" fillId="0" borderId="0" xfId="5" applyFont="1" applyProtection="1"/>
    <xf numFmtId="166" fontId="4" fillId="0" borderId="0" xfId="5" applyNumberFormat="1" applyFont="1" applyProtection="1"/>
    <xf numFmtId="169" fontId="4" fillId="0" borderId="0" xfId="5" applyNumberFormat="1" applyFont="1" applyFill="1" applyProtection="1"/>
    <xf numFmtId="166" fontId="4" fillId="0" borderId="0" xfId="5" applyNumberFormat="1" applyFont="1" applyBorder="1" applyProtection="1"/>
    <xf numFmtId="0" fontId="4" fillId="0" borderId="0" xfId="5" applyFont="1" applyBorder="1" applyProtection="1"/>
    <xf numFmtId="174" fontId="4" fillId="0" borderId="0" xfId="5" applyNumberFormat="1" applyFont="1" applyFill="1" applyProtection="1"/>
    <xf numFmtId="44" fontId="4" fillId="0" borderId="0" xfId="5" applyNumberFormat="1" applyFont="1" applyProtection="1"/>
    <xf numFmtId="0" fontId="4" fillId="0" borderId="0" xfId="5" applyFont="1" applyFill="1" applyBorder="1" applyProtection="1"/>
    <xf numFmtId="166" fontId="4" fillId="0" borderId="1" xfId="5" applyNumberFormat="1" applyFont="1" applyBorder="1" applyProtection="1"/>
    <xf numFmtId="0" fontId="4" fillId="0" borderId="1" xfId="5" applyFont="1" applyBorder="1" applyProtection="1"/>
    <xf numFmtId="0" fontId="7" fillId="0" borderId="0" xfId="5"/>
    <xf numFmtId="0" fontId="1" fillId="0" borderId="1" xfId="5" applyFont="1" applyFill="1" applyBorder="1" applyAlignment="1" applyProtection="1">
      <alignment horizontal="center"/>
    </xf>
    <xf numFmtId="0" fontId="2" fillId="0" borderId="0" xfId="5" applyFont="1" applyAlignment="1" applyProtection="1">
      <alignment horizontal="center"/>
    </xf>
    <xf numFmtId="0" fontId="3" fillId="0" borderId="0" xfId="5" applyFont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/>
    <cellStyle name="Normal_Monthly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D2" sqref="D2"/>
    </sheetView>
  </sheetViews>
  <sheetFormatPr defaultColWidth="9.140625" defaultRowHeight="12" x14ac:dyDescent="0.2"/>
  <cols>
    <col min="1" max="2" width="1.7109375" style="80" customWidth="1"/>
    <col min="3" max="3" width="9.140625" style="80"/>
    <col min="4" max="4" width="23.85546875" style="80" customWidth="1"/>
    <col min="5" max="5" width="16.7109375" style="80" customWidth="1"/>
    <col min="6" max="6" width="0.85546875" style="80" customWidth="1"/>
    <col min="7" max="7" width="16.7109375" style="80" customWidth="1"/>
    <col min="8" max="8" width="0.85546875" style="80" customWidth="1"/>
    <col min="9" max="9" width="16.7109375" style="80" customWidth="1"/>
    <col min="10" max="10" width="0.85546875" style="80" customWidth="1"/>
    <col min="11" max="11" width="7.7109375" style="81" customWidth="1"/>
    <col min="12" max="12" width="0.85546875" style="80" customWidth="1"/>
    <col min="13" max="13" width="7.7109375" style="81" customWidth="1"/>
    <col min="14" max="14" width="0.85546875" style="81" customWidth="1"/>
    <col min="15" max="15" width="7.7109375" style="81" customWidth="1"/>
    <col min="16" max="16384" width="9.140625" style="80"/>
  </cols>
  <sheetData>
    <row r="1" spans="1:15" s="76" customFormat="1" ht="15" x14ac:dyDescent="0.25">
      <c r="E1" s="100" t="s">
        <v>0</v>
      </c>
      <c r="F1" s="100"/>
      <c r="G1" s="100"/>
      <c r="H1" s="100"/>
      <c r="I1" s="100"/>
      <c r="J1" s="100"/>
      <c r="K1" s="100"/>
      <c r="M1" s="77"/>
      <c r="N1" s="77"/>
      <c r="O1" s="77"/>
    </row>
    <row r="2" spans="1:15" s="76" customFormat="1" ht="15" x14ac:dyDescent="0.25">
      <c r="E2" s="100" t="s">
        <v>1</v>
      </c>
      <c r="F2" s="100"/>
      <c r="G2" s="100"/>
      <c r="H2" s="100"/>
      <c r="I2" s="100"/>
      <c r="J2" s="100"/>
      <c r="K2" s="100"/>
      <c r="M2" s="77"/>
      <c r="N2" s="77"/>
      <c r="O2" s="77"/>
    </row>
    <row r="3" spans="1:15" s="76" customFormat="1" ht="15" x14ac:dyDescent="0.25">
      <c r="E3" s="100" t="s">
        <v>42</v>
      </c>
      <c r="F3" s="100"/>
      <c r="G3" s="100"/>
      <c r="H3" s="100"/>
      <c r="I3" s="100"/>
      <c r="J3" s="100"/>
      <c r="K3" s="100"/>
      <c r="M3" s="77"/>
      <c r="N3" s="77"/>
      <c r="O3" s="77"/>
    </row>
    <row r="4" spans="1:15" s="78" customFormat="1" ht="12.75" x14ac:dyDescent="0.2">
      <c r="E4" s="101" t="s">
        <v>2</v>
      </c>
      <c r="F4" s="101"/>
      <c r="G4" s="101"/>
      <c r="H4" s="101"/>
      <c r="I4" s="101"/>
      <c r="J4" s="101"/>
      <c r="K4" s="101"/>
      <c r="M4" s="79"/>
      <c r="N4" s="79"/>
      <c r="O4" s="79"/>
    </row>
    <row r="5" spans="1:15" x14ac:dyDescent="0.2">
      <c r="A5" s="80" t="s">
        <v>3</v>
      </c>
    </row>
    <row r="6" spans="1:15" s="82" customFormat="1" ht="12.75" x14ac:dyDescent="0.2">
      <c r="A6" s="82" t="s">
        <v>3</v>
      </c>
      <c r="I6" s="102" t="s">
        <v>43</v>
      </c>
      <c r="J6" s="102"/>
      <c r="K6" s="102"/>
      <c r="M6" s="99" t="s">
        <v>4</v>
      </c>
      <c r="N6" s="99"/>
      <c r="O6" s="99"/>
    </row>
    <row r="7" spans="1:15" s="82" customFormat="1" ht="12.75" x14ac:dyDescent="0.2">
      <c r="E7" s="83" t="s">
        <v>5</v>
      </c>
      <c r="G7" s="83" t="s">
        <v>5</v>
      </c>
      <c r="I7" s="83"/>
      <c r="K7" s="84"/>
      <c r="M7" s="84"/>
      <c r="N7" s="85"/>
      <c r="O7" s="84"/>
    </row>
    <row r="8" spans="1:15" s="82" customFormat="1" ht="12.75" x14ac:dyDescent="0.2">
      <c r="A8" s="78" t="s">
        <v>6</v>
      </c>
      <c r="E8" s="86">
        <v>2024</v>
      </c>
      <c r="G8" s="86">
        <f>E8-1</f>
        <v>2023</v>
      </c>
      <c r="I8" s="86" t="s">
        <v>8</v>
      </c>
      <c r="K8" s="87" t="s">
        <v>9</v>
      </c>
      <c r="M8" s="87">
        <f>E8</f>
        <v>2024</v>
      </c>
      <c r="N8" s="85"/>
      <c r="O8" s="87">
        <f>G8</f>
        <v>2023</v>
      </c>
    </row>
    <row r="9" spans="1:15" x14ac:dyDescent="0.2">
      <c r="B9" s="88" t="s">
        <v>10</v>
      </c>
    </row>
    <row r="10" spans="1:15" x14ac:dyDescent="0.2">
      <c r="C10" s="80" t="s">
        <v>11</v>
      </c>
      <c r="E10" s="14">
        <v>18694530.399999999</v>
      </c>
      <c r="F10" s="15"/>
      <c r="G10" s="14">
        <v>28062876.43</v>
      </c>
      <c r="H10" s="89"/>
      <c r="I10" s="14">
        <f>E10-G10</f>
        <v>-9368346.0300000012</v>
      </c>
      <c r="K10" s="17">
        <f>IF(G10=0,"n/a",IF(AND(I10/G10&lt;1,I10/G10&gt;-1),I10/G10,"n/a"))</f>
        <v>-0.33383413326742861</v>
      </c>
      <c r="M10" s="18">
        <f>IF(E61=0,"n/a",E10/E61)</f>
        <v>1.4683153158127511</v>
      </c>
      <c r="N10" s="90"/>
      <c r="O10" s="18">
        <f>IF(G61=0,"n/a",G10/G61)</f>
        <v>2.2493119045414853</v>
      </c>
    </row>
    <row r="11" spans="1:15" x14ac:dyDescent="0.2">
      <c r="C11" s="80" t="s">
        <v>12</v>
      </c>
      <c r="E11" s="20">
        <v>14595683.640000001</v>
      </c>
      <c r="F11" s="89"/>
      <c r="G11" s="20">
        <v>14676285.449999999</v>
      </c>
      <c r="H11" s="89"/>
      <c r="I11" s="20">
        <f>E11-G11</f>
        <v>-80601.809999998659</v>
      </c>
      <c r="K11" s="17">
        <f>IF(G11=0,"n/a",IF(AND(I11/G11&lt;1,I11/G11&gt;-1),I11/G11,"n/a"))</f>
        <v>-5.4919761730308032E-3</v>
      </c>
      <c r="M11" s="21">
        <f>IF(E62=0,"n/a",E11/E62)</f>
        <v>1.2815848128381124</v>
      </c>
      <c r="N11" s="90"/>
      <c r="O11" s="21">
        <f>IF(G62=0,"n/a",G11/G62)</f>
        <v>1.4642081547505028</v>
      </c>
    </row>
    <row r="12" spans="1:15" x14ac:dyDescent="0.2">
      <c r="C12" s="80" t="s">
        <v>13</v>
      </c>
      <c r="E12" s="22">
        <v>1372568.63</v>
      </c>
      <c r="F12" s="89"/>
      <c r="G12" s="22">
        <v>1028654.6</v>
      </c>
      <c r="H12" s="89"/>
      <c r="I12" s="22">
        <f>E12-G12</f>
        <v>343914.02999999991</v>
      </c>
      <c r="K12" s="23">
        <f>IF(G12=0,"n/a",IF(AND(I12/G12&lt;1,I12/G12&gt;-1),I12/G12,"n/a"))</f>
        <v>0.33433382789519428</v>
      </c>
      <c r="M12" s="24">
        <f>IF(E63=0,"n/a",E12/E63)</f>
        <v>1.2366006758844743</v>
      </c>
      <c r="N12" s="90"/>
      <c r="O12" s="24">
        <f>IF(G63=0,"n/a",G12/G63)</f>
        <v>1.1507065965793857</v>
      </c>
    </row>
    <row r="13" spans="1:15" ht="6.95" customHeight="1" x14ac:dyDescent="0.2">
      <c r="E13" s="20"/>
      <c r="F13" s="89"/>
      <c r="G13" s="20"/>
      <c r="H13" s="89"/>
      <c r="I13" s="20"/>
      <c r="K13" s="25"/>
      <c r="M13" s="90"/>
      <c r="N13" s="90"/>
      <c r="O13" s="90"/>
    </row>
    <row r="14" spans="1:15" x14ac:dyDescent="0.2">
      <c r="C14" s="80" t="s">
        <v>14</v>
      </c>
      <c r="E14" s="20">
        <f>SUM(E10:E12)</f>
        <v>34662782.670000002</v>
      </c>
      <c r="F14" s="89"/>
      <c r="G14" s="20">
        <f>SUM(G10:G12)</f>
        <v>43767816.479999997</v>
      </c>
      <c r="H14" s="89"/>
      <c r="I14" s="20">
        <f>E14-G14</f>
        <v>-9105033.8099999949</v>
      </c>
      <c r="K14" s="17">
        <f>IF(G14=0,"n/a",IF(AND(I14/G14&lt;1,I14/G14&gt;-1),I14/G14,"n/a"))</f>
        <v>-0.20803034152184866</v>
      </c>
      <c r="M14" s="21">
        <f>IF(E65=0,"n/a",E14/E65)</f>
        <v>1.3738341695702405</v>
      </c>
      <c r="N14" s="90"/>
      <c r="O14" s="21">
        <f>IF(G65=0,"n/a",G14/G65)</f>
        <v>1.8709393729830399</v>
      </c>
    </row>
    <row r="15" spans="1:15" ht="6.95" customHeight="1" x14ac:dyDescent="0.2">
      <c r="E15" s="20"/>
      <c r="F15" s="89"/>
      <c r="G15" s="20"/>
      <c r="H15" s="89"/>
      <c r="I15" s="20"/>
      <c r="K15" s="25"/>
      <c r="M15" s="90"/>
      <c r="N15" s="90"/>
      <c r="O15" s="90"/>
    </row>
    <row r="16" spans="1:15" x14ac:dyDescent="0.2">
      <c r="B16" s="88" t="s">
        <v>15</v>
      </c>
      <c r="E16" s="20"/>
      <c r="F16" s="89"/>
      <c r="G16" s="20"/>
      <c r="H16" s="89"/>
      <c r="I16" s="20"/>
      <c r="K16" s="25"/>
      <c r="M16" s="90"/>
      <c r="N16" s="90"/>
      <c r="O16" s="90"/>
    </row>
    <row r="17" spans="2:15" x14ac:dyDescent="0.2">
      <c r="C17" s="80" t="s">
        <v>16</v>
      </c>
      <c r="E17" s="20">
        <v>1860107.57</v>
      </c>
      <c r="F17" s="89"/>
      <c r="G17" s="20">
        <v>1364473.42</v>
      </c>
      <c r="H17" s="89"/>
      <c r="I17" s="20">
        <f>E17-G17</f>
        <v>495634.15000000014</v>
      </c>
      <c r="K17" s="17">
        <f>IF(G17=0,"n/a",IF(AND(I17/G17&lt;1,I17/G17&gt;-1),I17/G17,"n/a"))</f>
        <v>0.36324207033655531</v>
      </c>
      <c r="M17" s="21">
        <f>IF(E68=0,"n/a",E17/E68)</f>
        <v>0.65683364813620104</v>
      </c>
      <c r="N17" s="90"/>
      <c r="O17" s="21">
        <f>IF(G68=0,"n/a",G17/G68)</f>
        <v>0.7985517634906375</v>
      </c>
    </row>
    <row r="18" spans="2:15" x14ac:dyDescent="0.2">
      <c r="C18" s="80" t="s">
        <v>17</v>
      </c>
      <c r="E18" s="22">
        <v>224914.24</v>
      </c>
      <c r="F18" s="26"/>
      <c r="G18" s="22">
        <v>125626.3</v>
      </c>
      <c r="H18" s="28"/>
      <c r="I18" s="22">
        <f>E18-G18</f>
        <v>99287.939999999988</v>
      </c>
      <c r="K18" s="23">
        <f>IF(G18=0,"n/a",IF(AND(I18/G18&lt;1,I18/G18&gt;-1),I18/G18,"n/a"))</f>
        <v>0.79034358251417092</v>
      </c>
      <c r="M18" s="24">
        <f>IF(E69=0,"n/a",E18/E69)</f>
        <v>0.86149942736322782</v>
      </c>
      <c r="N18" s="90"/>
      <c r="O18" s="24">
        <f>IF(G69=0,"n/a",G18/G69)</f>
        <v>0.7584251483630261</v>
      </c>
    </row>
    <row r="19" spans="2:15" ht="6.95" customHeight="1" x14ac:dyDescent="0.2">
      <c r="E19" s="20"/>
      <c r="F19" s="91"/>
      <c r="G19" s="20"/>
      <c r="H19" s="91"/>
      <c r="I19" s="20"/>
      <c r="K19" s="25"/>
      <c r="M19" s="90"/>
      <c r="N19" s="90"/>
      <c r="O19" s="90"/>
    </row>
    <row r="20" spans="2:15" x14ac:dyDescent="0.2">
      <c r="C20" s="80" t="s">
        <v>18</v>
      </c>
      <c r="E20" s="22">
        <f>SUM(E17:E18)</f>
        <v>2085021.81</v>
      </c>
      <c r="F20" s="26"/>
      <c r="G20" s="22">
        <f>SUM(G17:G18)</f>
        <v>1490099.72</v>
      </c>
      <c r="H20" s="28"/>
      <c r="I20" s="22">
        <f>E20-G20</f>
        <v>594922.09000000008</v>
      </c>
      <c r="K20" s="23">
        <f>IF(G20=0,"n/a",IF(AND(I20/G20&lt;1,I20/G20&gt;-1),I20/G20,"n/a"))</f>
        <v>0.39924985020465614</v>
      </c>
      <c r="M20" s="24">
        <f>IF(E71=0,"n/a",E20/E71)</f>
        <v>0.67410899242290023</v>
      </c>
      <c r="N20" s="90"/>
      <c r="O20" s="24">
        <f>IF(G71=0,"n/a",G20/G71)</f>
        <v>0.79500562868999303</v>
      </c>
    </row>
    <row r="21" spans="2:15" ht="6.95" customHeight="1" x14ac:dyDescent="0.2">
      <c r="E21" s="20"/>
      <c r="F21" s="91"/>
      <c r="G21" s="20"/>
      <c r="H21" s="91"/>
      <c r="I21" s="20"/>
      <c r="K21" s="25"/>
      <c r="M21" s="90"/>
      <c r="N21" s="90"/>
      <c r="O21" s="90"/>
    </row>
    <row r="22" spans="2:15" x14ac:dyDescent="0.2">
      <c r="C22" s="80" t="s">
        <v>19</v>
      </c>
      <c r="E22" s="20">
        <f>E14+E20</f>
        <v>36747804.480000004</v>
      </c>
      <c r="F22" s="91"/>
      <c r="G22" s="20">
        <f>G14+G20</f>
        <v>45257916.199999996</v>
      </c>
      <c r="H22" s="91"/>
      <c r="I22" s="20">
        <f>E22-G22</f>
        <v>-8510111.7199999914</v>
      </c>
      <c r="K22" s="17">
        <f>IF(G22=0,"n/a",IF(AND(I22/G22&lt;1,I22/G22&gt;-1),I22/G22,"n/a"))</f>
        <v>-0.18803587161178209</v>
      </c>
      <c r="M22" s="21">
        <f>IF(E73=0,"n/a",E22/E73)</f>
        <v>1.2974227788727977</v>
      </c>
      <c r="N22" s="90"/>
      <c r="O22" s="21">
        <f>IF(G73=0,"n/a",G22/G73)</f>
        <v>1.7911283615082958</v>
      </c>
    </row>
    <row r="23" spans="2:15" ht="6.95" customHeight="1" x14ac:dyDescent="0.2">
      <c r="E23" s="20"/>
      <c r="F23" s="91"/>
      <c r="G23" s="20"/>
      <c r="H23" s="91"/>
      <c r="I23" s="20"/>
      <c r="K23" s="25"/>
      <c r="M23" s="90"/>
      <c r="N23" s="90"/>
      <c r="O23" s="90"/>
    </row>
    <row r="24" spans="2:15" x14ac:dyDescent="0.2">
      <c r="B24" s="88" t="s">
        <v>20</v>
      </c>
      <c r="E24" s="20"/>
      <c r="F24" s="91"/>
      <c r="G24" s="20"/>
      <c r="H24" s="91"/>
      <c r="I24" s="20"/>
      <c r="K24" s="25"/>
      <c r="M24" s="90"/>
      <c r="N24" s="90"/>
      <c r="O24" s="90"/>
    </row>
    <row r="25" spans="2:15" x14ac:dyDescent="0.2">
      <c r="C25" s="80" t="s">
        <v>21</v>
      </c>
      <c r="E25" s="20">
        <v>1993018.96</v>
      </c>
      <c r="F25" s="91"/>
      <c r="G25" s="20">
        <v>671390.8</v>
      </c>
      <c r="H25" s="91"/>
      <c r="I25" s="20">
        <f>E25-G25</f>
        <v>1321628.1599999999</v>
      </c>
      <c r="K25" s="17" t="str">
        <f>IF(G25=0,"n/a",IF(AND(I25/G25&lt;1,I25/G25&gt;-1),I25/G25,"n/a"))</f>
        <v>n/a</v>
      </c>
      <c r="M25" s="21">
        <f>IF(E76=0,"n/a",E25/E76)</f>
        <v>0.56913023563423859</v>
      </c>
      <c r="N25" s="90"/>
      <c r="O25" s="21">
        <f>IF(G76=0,"n/a",G25/G76)</f>
        <v>0.20135165976441474</v>
      </c>
    </row>
    <row r="26" spans="2:15" x14ac:dyDescent="0.2">
      <c r="C26" s="80" t="s">
        <v>22</v>
      </c>
      <c r="E26" s="22">
        <v>1612609.36</v>
      </c>
      <c r="F26" s="26"/>
      <c r="G26" s="22">
        <v>1356084.71</v>
      </c>
      <c r="H26" s="28"/>
      <c r="I26" s="22">
        <f>E26-G26</f>
        <v>256524.65000000014</v>
      </c>
      <c r="K26" s="23">
        <f>IF(G26=0,"n/a",IF(AND(I26/G26&lt;1,I26/G26&gt;-1),I26/G26,"n/a"))</f>
        <v>0.18916565322825604</v>
      </c>
      <c r="M26" s="24">
        <f>IF(E77=0,"n/a",E26/E77)</f>
        <v>0.14432767687757128</v>
      </c>
      <c r="N26" s="90"/>
      <c r="O26" s="24">
        <f>IF(G77=0,"n/a",G26/G77)</f>
        <v>8.5997425058020854E-2</v>
      </c>
    </row>
    <row r="27" spans="2:15" ht="6.95" customHeight="1" x14ac:dyDescent="0.2">
      <c r="E27" s="20"/>
      <c r="F27" s="91"/>
      <c r="G27" s="20"/>
      <c r="H27" s="91"/>
      <c r="I27" s="20"/>
      <c r="K27" s="25"/>
      <c r="M27" s="90"/>
      <c r="N27" s="90"/>
      <c r="O27" s="90"/>
    </row>
    <row r="28" spans="2:15" x14ac:dyDescent="0.2">
      <c r="C28" s="80" t="s">
        <v>23</v>
      </c>
      <c r="E28" s="22">
        <f>SUM(E25:E26)</f>
        <v>3605628.3200000003</v>
      </c>
      <c r="F28" s="26"/>
      <c r="G28" s="22">
        <f>SUM(G25:G26)</f>
        <v>2027475.51</v>
      </c>
      <c r="H28" s="28"/>
      <c r="I28" s="22">
        <f>E28-G28</f>
        <v>1578152.8100000003</v>
      </c>
      <c r="K28" s="23">
        <f>IF(G28=0,"n/a",IF(AND(I28/G28&lt;1,I28/G28&gt;-1),I28/G28,"n/a"))</f>
        <v>0.77838316774539007</v>
      </c>
      <c r="M28" s="24">
        <f>IF(E79=0,"n/a",E28/E79)</f>
        <v>0.24569670065367105</v>
      </c>
      <c r="N28" s="90"/>
      <c r="O28" s="24">
        <f>IF(G79=0,"n/a",G28/G79)</f>
        <v>0.10613211328000717</v>
      </c>
    </row>
    <row r="29" spans="2:15" ht="6.95" customHeight="1" x14ac:dyDescent="0.2">
      <c r="E29" s="20"/>
      <c r="F29" s="91"/>
      <c r="G29" s="20"/>
      <c r="H29" s="91"/>
      <c r="I29" s="20"/>
      <c r="K29" s="25"/>
      <c r="M29" s="90"/>
      <c r="N29" s="90"/>
      <c r="O29" s="90"/>
    </row>
    <row r="30" spans="2:15" x14ac:dyDescent="0.2">
      <c r="C30" s="80" t="s">
        <v>24</v>
      </c>
      <c r="E30" s="20">
        <f>E22+E28</f>
        <v>40353432.800000004</v>
      </c>
      <c r="F30" s="91"/>
      <c r="G30" s="20">
        <f>G22+G28</f>
        <v>47285391.709999993</v>
      </c>
      <c r="H30" s="91"/>
      <c r="I30" s="20">
        <f>E30-G30</f>
        <v>-6931958.909999989</v>
      </c>
      <c r="K30" s="17">
        <f>IF(G30=0,"n/a",IF(AND(I30/G30&lt;1,I30/G30&gt;-1),I30/G30,"n/a"))</f>
        <v>-0.14659831840906601</v>
      </c>
      <c r="M30" s="18">
        <f>IF(E81=0,"n/a",E30/E81)</f>
        <v>0.93847785376023884</v>
      </c>
      <c r="N30" s="90"/>
      <c r="O30" s="18">
        <f>IF(G81=0,"n/a",G30/G81)</f>
        <v>1.0656789430842233</v>
      </c>
    </row>
    <row r="31" spans="2:15" ht="6.95" customHeight="1" x14ac:dyDescent="0.2">
      <c r="E31" s="20"/>
      <c r="F31" s="91"/>
      <c r="G31" s="20"/>
      <c r="H31" s="91"/>
      <c r="I31" s="20"/>
      <c r="K31" s="25"/>
      <c r="M31" s="93"/>
      <c r="N31" s="93"/>
      <c r="O31" s="93"/>
    </row>
    <row r="32" spans="2:15" x14ac:dyDescent="0.2">
      <c r="B32" s="80" t="s">
        <v>25</v>
      </c>
      <c r="E32" s="20">
        <v>245690.23999999999</v>
      </c>
      <c r="F32" s="91"/>
      <c r="G32" s="20">
        <v>1408810.91</v>
      </c>
      <c r="H32" s="91"/>
      <c r="I32" s="20">
        <f>E32-G32</f>
        <v>-1163120.67</v>
      </c>
      <c r="K32" s="17">
        <f>IF(G32=0,"n/a",IF(AND(I32/G32&lt;1,I32/G32&gt;-1),I32/G32,"n/a"))</f>
        <v>-0.82560453056116667</v>
      </c>
      <c r="M32" s="93"/>
      <c r="N32" s="93"/>
      <c r="O32" s="93"/>
    </row>
    <row r="33" spans="2:15" x14ac:dyDescent="0.2">
      <c r="B33" s="80" t="s">
        <v>26</v>
      </c>
      <c r="E33" s="22">
        <v>17079525.77</v>
      </c>
      <c r="F33" s="26"/>
      <c r="G33" s="22">
        <v>2258157.0299999998</v>
      </c>
      <c r="H33" s="28"/>
      <c r="I33" s="22">
        <f>E33-G33</f>
        <v>14821368.74</v>
      </c>
      <c r="K33" s="23" t="str">
        <f>IF(G33=0,"n/a",IF(AND(I33/G33&lt;1,I33/G33&gt;-1),I33/G33,"n/a"))</f>
        <v>n/a</v>
      </c>
    </row>
    <row r="34" spans="2:15" ht="6.95" customHeight="1" x14ac:dyDescent="0.2">
      <c r="E34" s="32"/>
      <c r="F34" s="91"/>
      <c r="G34" s="32"/>
      <c r="H34" s="91"/>
      <c r="I34" s="32"/>
      <c r="K34" s="33"/>
      <c r="M34" s="93"/>
      <c r="N34" s="93"/>
      <c r="O34" s="93"/>
    </row>
    <row r="35" spans="2:15" ht="12.75" thickBot="1" x14ac:dyDescent="0.25">
      <c r="C35" s="80" t="s">
        <v>27</v>
      </c>
      <c r="E35" s="34">
        <f>SUM(E30:E33)</f>
        <v>57678648.810000002</v>
      </c>
      <c r="F35" s="35"/>
      <c r="G35" s="34">
        <f>SUM(G30:G33)</f>
        <v>50952359.649999991</v>
      </c>
      <c r="H35" s="91"/>
      <c r="I35" s="34">
        <f>E35-G35</f>
        <v>6726289.1600000113</v>
      </c>
      <c r="K35" s="36">
        <f>IF(G35=0,"n/a",IF(AND(I35/G35&lt;1,I35/G35&gt;-1),I35/G35,"n/a"))</f>
        <v>0.13201133777128243</v>
      </c>
    </row>
    <row r="36" spans="2:15" ht="12.75" thickTop="1" x14ac:dyDescent="0.2">
      <c r="C36" s="37"/>
      <c r="E36" s="32"/>
      <c r="F36" s="91"/>
      <c r="G36" s="32"/>
      <c r="H36" s="89"/>
      <c r="I36" s="32"/>
    </row>
    <row r="37" spans="2:15" x14ac:dyDescent="0.2">
      <c r="C37" s="37" t="s">
        <v>44</v>
      </c>
      <c r="E37" s="14">
        <v>-317168.71000000002</v>
      </c>
      <c r="F37" s="14"/>
      <c r="G37" s="14">
        <v>0</v>
      </c>
      <c r="H37" s="89"/>
      <c r="I37" s="32"/>
    </row>
    <row r="38" spans="2:15" x14ac:dyDescent="0.2">
      <c r="C38" s="37" t="s">
        <v>45</v>
      </c>
      <c r="E38" s="14">
        <v>2435242.08</v>
      </c>
      <c r="F38" s="14"/>
      <c r="G38" s="14">
        <v>2512861.4500000002</v>
      </c>
      <c r="H38" s="89"/>
      <c r="I38" s="32"/>
    </row>
    <row r="39" spans="2:15" x14ac:dyDescent="0.2">
      <c r="C39" s="37" t="s">
        <v>46</v>
      </c>
      <c r="E39" s="14">
        <v>15109903.83</v>
      </c>
      <c r="F39" s="14"/>
      <c r="G39" s="14">
        <v>15969240.02</v>
      </c>
      <c r="H39" s="89"/>
      <c r="I39" s="32"/>
    </row>
    <row r="40" spans="2:15" x14ac:dyDescent="0.2">
      <c r="C40" s="37" t="s">
        <v>47</v>
      </c>
      <c r="E40" s="14">
        <v>-4743329.5</v>
      </c>
      <c r="F40" s="14"/>
      <c r="G40" s="14">
        <v>389072.34</v>
      </c>
      <c r="H40" s="89"/>
      <c r="I40" s="32"/>
    </row>
    <row r="41" spans="2:15" x14ac:dyDescent="0.2">
      <c r="C41" s="37" t="s">
        <v>48</v>
      </c>
      <c r="E41" s="14">
        <v>-896889.18</v>
      </c>
      <c r="F41" s="14"/>
      <c r="G41" s="14">
        <v>631093.84</v>
      </c>
      <c r="H41" s="89"/>
      <c r="I41" s="32"/>
    </row>
    <row r="42" spans="2:15" x14ac:dyDescent="0.2">
      <c r="C42" s="37" t="s">
        <v>49</v>
      </c>
      <c r="E42" s="14">
        <v>-9710320.25</v>
      </c>
      <c r="F42" s="14"/>
      <c r="G42" s="14">
        <v>0</v>
      </c>
      <c r="H42" s="89"/>
      <c r="I42" s="32"/>
    </row>
    <row r="43" spans="2:15" x14ac:dyDescent="0.2">
      <c r="C43" s="37" t="s">
        <v>50</v>
      </c>
      <c r="E43" s="14">
        <v>12513022.07</v>
      </c>
      <c r="F43" s="14"/>
      <c r="G43" s="14">
        <v>0</v>
      </c>
      <c r="H43" s="89"/>
      <c r="I43" s="32"/>
    </row>
    <row r="44" spans="2:15" x14ac:dyDescent="0.2">
      <c r="C44" s="37" t="s">
        <v>51</v>
      </c>
      <c r="E44" s="14">
        <v>1023923.64</v>
      </c>
      <c r="F44" s="14"/>
      <c r="G44" s="14">
        <v>720101.92</v>
      </c>
      <c r="H44" s="89"/>
      <c r="I44" s="32"/>
    </row>
    <row r="45" spans="2:15" x14ac:dyDescent="0.2">
      <c r="C45" s="37" t="s">
        <v>52</v>
      </c>
      <c r="E45" s="14">
        <v>1752975.07</v>
      </c>
      <c r="F45" s="14"/>
      <c r="G45" s="14">
        <v>73535.100000000006</v>
      </c>
      <c r="H45" s="89"/>
      <c r="I45" s="32"/>
    </row>
    <row r="46" spans="2:15" x14ac:dyDescent="0.2">
      <c r="C46" s="37" t="s">
        <v>53</v>
      </c>
      <c r="E46" s="14">
        <v>-90919.679999999993</v>
      </c>
      <c r="F46" s="14"/>
      <c r="G46" s="14">
        <v>0</v>
      </c>
      <c r="H46" s="89"/>
      <c r="I46" s="32"/>
    </row>
    <row r="47" spans="2:15" x14ac:dyDescent="0.2">
      <c r="C47" s="37" t="s">
        <v>54</v>
      </c>
      <c r="E47" s="14">
        <v>504434.61</v>
      </c>
      <c r="F47" s="14"/>
      <c r="G47" s="14">
        <v>605983.06999999995</v>
      </c>
      <c r="H47" s="89"/>
      <c r="I47" s="32"/>
    </row>
    <row r="48" spans="2:15" x14ac:dyDescent="0.2">
      <c r="C48" s="37" t="s">
        <v>55</v>
      </c>
      <c r="E48" s="14">
        <v>-61633.16</v>
      </c>
      <c r="F48" s="14"/>
      <c r="G48" s="14">
        <v>-73327.37</v>
      </c>
      <c r="H48" s="89"/>
      <c r="I48" s="32"/>
    </row>
    <row r="49" spans="1:15" x14ac:dyDescent="0.2">
      <c r="C49" s="37" t="s">
        <v>56</v>
      </c>
      <c r="E49" s="14">
        <v>-87826.01</v>
      </c>
      <c r="F49" s="14"/>
      <c r="G49" s="14">
        <v>-42078.6</v>
      </c>
      <c r="H49" s="89"/>
      <c r="I49" s="32"/>
    </row>
    <row r="50" spans="1:15" x14ac:dyDescent="0.2">
      <c r="C50" s="37" t="s">
        <v>57</v>
      </c>
      <c r="E50" s="14">
        <v>1844866.08</v>
      </c>
      <c r="F50" s="14"/>
      <c r="G50" s="14">
        <v>1204675.75</v>
      </c>
      <c r="H50" s="89"/>
      <c r="I50" s="32"/>
    </row>
    <row r="51" spans="1:15" x14ac:dyDescent="0.2">
      <c r="C51" s="37" t="s">
        <v>58</v>
      </c>
      <c r="E51" s="14">
        <v>-38045.57</v>
      </c>
      <c r="F51" s="14"/>
      <c r="G51" s="14">
        <v>0</v>
      </c>
      <c r="H51" s="89"/>
      <c r="I51" s="32"/>
    </row>
    <row r="52" spans="1:15" x14ac:dyDescent="0.2">
      <c r="C52" s="37" t="s">
        <v>59</v>
      </c>
      <c r="E52" s="14">
        <v>687281.37</v>
      </c>
      <c r="F52" s="14"/>
      <c r="G52" s="14">
        <v>-92216.78</v>
      </c>
      <c r="H52" s="89"/>
      <c r="I52" s="32"/>
    </row>
    <row r="53" spans="1:15" x14ac:dyDescent="0.2">
      <c r="C53" s="37" t="s">
        <v>60</v>
      </c>
      <c r="E53" s="14">
        <v>740.24</v>
      </c>
      <c r="F53" s="14"/>
      <c r="G53" s="14">
        <v>2014.26</v>
      </c>
      <c r="H53" s="89"/>
      <c r="I53" s="32"/>
    </row>
    <row r="54" spans="1:15" x14ac:dyDescent="0.2">
      <c r="C54" s="37" t="s">
        <v>61</v>
      </c>
      <c r="E54" s="14">
        <v>0</v>
      </c>
      <c r="F54" s="14"/>
      <c r="G54" s="14">
        <v>8.35</v>
      </c>
      <c r="H54" s="89"/>
      <c r="I54" s="32"/>
    </row>
    <row r="55" spans="1:15" x14ac:dyDescent="0.2">
      <c r="C55" s="37" t="s">
        <v>62</v>
      </c>
      <c r="E55" s="14">
        <v>-48.95</v>
      </c>
      <c r="F55" s="14"/>
      <c r="G55" s="14">
        <v>-34712.97</v>
      </c>
      <c r="H55" s="89"/>
      <c r="I55" s="32"/>
    </row>
    <row r="56" spans="1:15" x14ac:dyDescent="0.2">
      <c r="C56" s="37" t="s">
        <v>63</v>
      </c>
      <c r="E56" s="14">
        <v>1159190.98</v>
      </c>
      <c r="F56" s="14"/>
      <c r="G56" s="14">
        <v>0</v>
      </c>
      <c r="H56" s="89"/>
      <c r="I56" s="32"/>
    </row>
    <row r="57" spans="1:15" x14ac:dyDescent="0.2">
      <c r="C57" s="37" t="s">
        <v>64</v>
      </c>
      <c r="E57" s="14">
        <v>3345.08</v>
      </c>
      <c r="F57" s="14"/>
      <c r="G57" s="14">
        <v>0</v>
      </c>
      <c r="H57" s="89"/>
      <c r="I57" s="32"/>
    </row>
    <row r="58" spans="1:15" x14ac:dyDescent="0.2">
      <c r="C58" s="37"/>
      <c r="E58" s="14"/>
      <c r="F58" s="14"/>
      <c r="G58" s="14"/>
      <c r="H58" s="89"/>
      <c r="I58" s="32"/>
    </row>
    <row r="59" spans="1:15" ht="12.75" x14ac:dyDescent="0.2">
      <c r="A59" s="78" t="s">
        <v>28</v>
      </c>
      <c r="E59" s="39"/>
      <c r="F59" s="89"/>
      <c r="G59" s="89"/>
      <c r="H59" s="89"/>
      <c r="I59" s="89"/>
    </row>
    <row r="60" spans="1:15" x14ac:dyDescent="0.2">
      <c r="B60" s="88" t="s">
        <v>29</v>
      </c>
      <c r="E60" s="40"/>
      <c r="F60" s="91"/>
      <c r="G60" s="91"/>
      <c r="H60" s="91"/>
      <c r="I60" s="91"/>
      <c r="J60" s="92"/>
      <c r="K60" s="95"/>
    </row>
    <row r="61" spans="1:15" x14ac:dyDescent="0.2">
      <c r="C61" s="80" t="s">
        <v>30</v>
      </c>
      <c r="E61" s="40">
        <v>12731959</v>
      </c>
      <c r="F61" s="91"/>
      <c r="G61" s="40">
        <v>12476205</v>
      </c>
      <c r="H61" s="42"/>
      <c r="I61" s="40">
        <f>E61-G61</f>
        <v>255754</v>
      </c>
      <c r="J61" s="92"/>
      <c r="K61" s="43">
        <f>IF(G61=0,"n/a",IF(AND(I61/G61&lt;1,I61/G61&gt;-1),I61/G61,"n/a"))</f>
        <v>2.0499342548475276E-2</v>
      </c>
    </row>
    <row r="62" spans="1:15" x14ac:dyDescent="0.2">
      <c r="C62" s="80" t="s">
        <v>31</v>
      </c>
      <c r="E62" s="40">
        <v>11388777</v>
      </c>
      <c r="F62" s="91"/>
      <c r="G62" s="40">
        <v>10023360</v>
      </c>
      <c r="H62" s="42"/>
      <c r="I62" s="40">
        <f>E62-G62</f>
        <v>1365417</v>
      </c>
      <c r="J62" s="92"/>
      <c r="K62" s="43">
        <f>IF(G62=0,"n/a",IF(AND(I62/G62&lt;1,I62/G62&gt;-1),I62/G62,"n/a"))</f>
        <v>0.13622348194617373</v>
      </c>
    </row>
    <row r="63" spans="1:15" x14ac:dyDescent="0.2">
      <c r="C63" s="80" t="s">
        <v>32</v>
      </c>
      <c r="E63" s="44">
        <v>1109953</v>
      </c>
      <c r="F63" s="96"/>
      <c r="G63" s="44">
        <v>893933</v>
      </c>
      <c r="H63" s="46"/>
      <c r="I63" s="44">
        <f>E63-G63</f>
        <v>216020</v>
      </c>
      <c r="J63" s="97"/>
      <c r="K63" s="23">
        <f>IF(G63=0,"n/a",IF(AND(I63/G63&lt;1,I63/G63&gt;-1),I63/G63,"n/a"))</f>
        <v>0.24165121994601385</v>
      </c>
    </row>
    <row r="64" spans="1:15" ht="6.95" customHeight="1" x14ac:dyDescent="0.2">
      <c r="E64" s="39"/>
      <c r="F64" s="89"/>
      <c r="G64" s="39"/>
      <c r="H64" s="89"/>
      <c r="I64" s="39"/>
      <c r="K64" s="25"/>
      <c r="M64" s="93"/>
      <c r="N64" s="93"/>
      <c r="O64" s="93"/>
    </row>
    <row r="65" spans="2:15" x14ac:dyDescent="0.2">
      <c r="C65" s="80" t="s">
        <v>14</v>
      </c>
      <c r="E65" s="39">
        <f>SUM(E61:E63)</f>
        <v>25230689</v>
      </c>
      <c r="F65" s="89"/>
      <c r="G65" s="39">
        <f>SUM(G61:G63)</f>
        <v>23393498</v>
      </c>
      <c r="H65" s="48"/>
      <c r="I65" s="39">
        <f>E65-G65</f>
        <v>1837191</v>
      </c>
      <c r="K65" s="17">
        <f>IF(G65=0,"n/a",IF(AND(I65/G65&lt;1,I65/G65&gt;-1),I65/G65,"n/a"))</f>
        <v>7.8534257681343769E-2</v>
      </c>
    </row>
    <row r="66" spans="2:15" ht="6.95" customHeight="1" x14ac:dyDescent="0.2">
      <c r="E66" s="39"/>
      <c r="F66" s="89"/>
      <c r="G66" s="39"/>
      <c r="H66" s="89"/>
      <c r="I66" s="39"/>
      <c r="K66" s="25"/>
      <c r="M66" s="93"/>
      <c r="N66" s="93"/>
      <c r="O66" s="93"/>
    </row>
    <row r="67" spans="2:15" x14ac:dyDescent="0.2">
      <c r="B67" s="88" t="s">
        <v>33</v>
      </c>
      <c r="E67" s="39"/>
      <c r="F67" s="89"/>
      <c r="G67" s="39"/>
      <c r="H67" s="48"/>
      <c r="I67" s="39"/>
      <c r="K67" s="25"/>
    </row>
    <row r="68" spans="2:15" x14ac:dyDescent="0.2">
      <c r="C68" s="80" t="s">
        <v>34</v>
      </c>
      <c r="E68" s="40">
        <v>2831931</v>
      </c>
      <c r="F68" s="91"/>
      <c r="G68" s="40">
        <v>1708685</v>
      </c>
      <c r="H68" s="42"/>
      <c r="I68" s="40">
        <f>E68-G68</f>
        <v>1123246</v>
      </c>
      <c r="J68" s="92"/>
      <c r="K68" s="43">
        <f>IF(G68=0,"n/a",IF(AND(I68/G68&lt;1,I68/G68&gt;-1),I68/G68,"n/a"))</f>
        <v>0.65737453070636187</v>
      </c>
    </row>
    <row r="69" spans="2:15" x14ac:dyDescent="0.2">
      <c r="C69" s="80" t="s">
        <v>35</v>
      </c>
      <c r="E69" s="44">
        <v>261073</v>
      </c>
      <c r="F69" s="96"/>
      <c r="G69" s="44">
        <v>165641</v>
      </c>
      <c r="H69" s="46"/>
      <c r="I69" s="44">
        <f>E69-G69</f>
        <v>95432</v>
      </c>
      <c r="J69" s="97"/>
      <c r="K69" s="23">
        <f>IF(G69=0,"n/a",IF(AND(I69/G69&lt;1,I69/G69&gt;-1),I69/G69,"n/a"))</f>
        <v>0.57613755048568893</v>
      </c>
    </row>
    <row r="70" spans="2:15" ht="6.95" customHeight="1" x14ac:dyDescent="0.2">
      <c r="E70" s="39"/>
      <c r="F70" s="89"/>
      <c r="G70" s="39"/>
      <c r="H70" s="89"/>
      <c r="I70" s="39"/>
      <c r="K70" s="25"/>
      <c r="M70" s="93"/>
      <c r="N70" s="93"/>
      <c r="O70" s="93"/>
    </row>
    <row r="71" spans="2:15" x14ac:dyDescent="0.2">
      <c r="C71" s="80" t="s">
        <v>18</v>
      </c>
      <c r="E71" s="44">
        <f>SUM(E68:E69)</f>
        <v>3093004</v>
      </c>
      <c r="F71" s="89"/>
      <c r="G71" s="44">
        <f>SUM(G68:G69)</f>
        <v>1874326</v>
      </c>
      <c r="H71" s="48"/>
      <c r="I71" s="44">
        <f>E71-G71</f>
        <v>1218678</v>
      </c>
      <c r="K71" s="23">
        <f>IF(G71=0,"n/a",IF(AND(I71/G71&lt;1,I71/G71&gt;-1),I71/G71,"n/a"))</f>
        <v>0.65019532354563725</v>
      </c>
    </row>
    <row r="72" spans="2:15" ht="6.95" customHeight="1" x14ac:dyDescent="0.2">
      <c r="E72" s="39"/>
      <c r="F72" s="89"/>
      <c r="G72" s="39"/>
      <c r="H72" s="89"/>
      <c r="I72" s="39"/>
      <c r="K72" s="25"/>
      <c r="M72" s="93"/>
      <c r="N72" s="93"/>
      <c r="O72" s="93"/>
    </row>
    <row r="73" spans="2:15" x14ac:dyDescent="0.2">
      <c r="C73" s="80" t="s">
        <v>36</v>
      </c>
      <c r="E73" s="39">
        <f>E65+E71</f>
        <v>28323693</v>
      </c>
      <c r="F73" s="89"/>
      <c r="G73" s="39">
        <f>G65+G71</f>
        <v>25267824</v>
      </c>
      <c r="H73" s="48"/>
      <c r="I73" s="39">
        <f>E73-G73</f>
        <v>3055869</v>
      </c>
      <c r="K73" s="17">
        <f>IF(G73=0,"n/a",IF(AND(I73/G73&lt;1,I73/G73&gt;-1),I73/G73,"n/a"))</f>
        <v>0.12093914379014196</v>
      </c>
    </row>
    <row r="74" spans="2:15" ht="6.95" customHeight="1" x14ac:dyDescent="0.2">
      <c r="E74" s="39"/>
      <c r="F74" s="89"/>
      <c r="G74" s="39"/>
      <c r="H74" s="89"/>
      <c r="I74" s="39"/>
      <c r="K74" s="25"/>
      <c r="M74" s="93"/>
      <c r="N74" s="93"/>
      <c r="O74" s="93"/>
    </row>
    <row r="75" spans="2:15" x14ac:dyDescent="0.2">
      <c r="B75" s="88" t="s">
        <v>37</v>
      </c>
      <c r="E75" s="39"/>
      <c r="F75" s="89"/>
      <c r="G75" s="39"/>
      <c r="H75" s="48"/>
      <c r="I75" s="39"/>
      <c r="K75" s="25"/>
    </row>
    <row r="76" spans="2:15" x14ac:dyDescent="0.2">
      <c r="C76" s="80" t="s">
        <v>38</v>
      </c>
      <c r="E76" s="40">
        <v>3501868</v>
      </c>
      <c r="F76" s="91"/>
      <c r="G76" s="40">
        <v>3334419</v>
      </c>
      <c r="H76" s="42"/>
      <c r="I76" s="40">
        <f>E76-G76</f>
        <v>167449</v>
      </c>
      <c r="J76" s="92"/>
      <c r="K76" s="43">
        <f>IF(G76=0,"n/a",IF(AND(I76/G76&lt;1,I76/G76&gt;-1),I76/G76,"n/a"))</f>
        <v>5.0218343885396526E-2</v>
      </c>
    </row>
    <row r="77" spans="2:15" x14ac:dyDescent="0.2">
      <c r="C77" s="80" t="s">
        <v>39</v>
      </c>
      <c r="E77" s="44">
        <v>11173251</v>
      </c>
      <c r="F77" s="96"/>
      <c r="G77" s="44">
        <v>15768899</v>
      </c>
      <c r="H77" s="46"/>
      <c r="I77" s="44">
        <f>E77-G77</f>
        <v>-4595648</v>
      </c>
      <c r="J77" s="97"/>
      <c r="K77" s="23">
        <f>IF(G77=0,"n/a",IF(AND(I77/G77&lt;1,I77/G77&gt;-1),I77/G77,"n/a"))</f>
        <v>-0.29143746814536642</v>
      </c>
    </row>
    <row r="78" spans="2:15" ht="6.95" customHeight="1" x14ac:dyDescent="0.2">
      <c r="E78" s="39"/>
      <c r="F78" s="89"/>
      <c r="G78" s="39"/>
      <c r="H78" s="89"/>
      <c r="I78" s="39"/>
      <c r="K78" s="25"/>
      <c r="M78" s="93"/>
      <c r="N78" s="93"/>
      <c r="O78" s="93"/>
    </row>
    <row r="79" spans="2:15" x14ac:dyDescent="0.2">
      <c r="C79" s="80" t="s">
        <v>23</v>
      </c>
      <c r="E79" s="44">
        <f>SUM(E76:E77)</f>
        <v>14675119</v>
      </c>
      <c r="F79" s="89"/>
      <c r="G79" s="44">
        <f>SUM(G76:G77)</f>
        <v>19103318</v>
      </c>
      <c r="H79" s="48"/>
      <c r="I79" s="44">
        <f>E79-G79</f>
        <v>-4428199</v>
      </c>
      <c r="K79" s="23">
        <f>IF(G79=0,"n/a",IF(AND(I79/G79&lt;1,I79/G79&gt;-1),I79/G79,"n/a"))</f>
        <v>-0.23180261146257419</v>
      </c>
    </row>
    <row r="80" spans="2:15" ht="6.95" customHeight="1" x14ac:dyDescent="0.2">
      <c r="E80" s="39"/>
      <c r="F80" s="89"/>
      <c r="G80" s="39"/>
      <c r="H80" s="89"/>
      <c r="I80" s="39"/>
      <c r="K80" s="25"/>
      <c r="M80" s="93"/>
      <c r="N80" s="93"/>
      <c r="O80" s="93"/>
    </row>
    <row r="81" spans="1:15" ht="12.75" thickBot="1" x14ac:dyDescent="0.25">
      <c r="C81" s="80" t="s">
        <v>40</v>
      </c>
      <c r="E81" s="49">
        <f>E73+E79</f>
        <v>42998812</v>
      </c>
      <c r="F81" s="89"/>
      <c r="G81" s="49">
        <f>G73+G79</f>
        <v>44371142</v>
      </c>
      <c r="H81" s="48"/>
      <c r="I81" s="49">
        <f>E81-G81</f>
        <v>-1372330</v>
      </c>
      <c r="K81" s="36">
        <f>IF(G81=0,"n/a",IF(AND(I81/G81&lt;1,I81/G81&gt;-1),I81/G81,"n/a"))</f>
        <v>-3.0928435423185636E-2</v>
      </c>
    </row>
    <row r="82" spans="1:15" ht="12.75" thickTop="1" x14ac:dyDescent="0.2"/>
    <row r="83" spans="1:15" ht="12.75" customHeight="1" x14ac:dyDescent="0.2">
      <c r="A83" s="80" t="s">
        <v>3</v>
      </c>
      <c r="C83" s="50" t="s">
        <v>41</v>
      </c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</row>
    <row r="84" spans="1:15" x14ac:dyDescent="0.2">
      <c r="A84" s="80" t="s">
        <v>3</v>
      </c>
    </row>
    <row r="85" spans="1:15" x14ac:dyDescent="0.2">
      <c r="A85" s="80" t="s">
        <v>3</v>
      </c>
    </row>
    <row r="86" spans="1:15" x14ac:dyDescent="0.2">
      <c r="A86" s="80" t="s">
        <v>3</v>
      </c>
    </row>
    <row r="87" spans="1:15" x14ac:dyDescent="0.2">
      <c r="A87" s="80" t="s">
        <v>3</v>
      </c>
    </row>
    <row r="88" spans="1:15" x14ac:dyDescent="0.2">
      <c r="A88" s="80" t="s">
        <v>3</v>
      </c>
    </row>
    <row r="89" spans="1:15" x14ac:dyDescent="0.2">
      <c r="A89" s="80" t="s">
        <v>3</v>
      </c>
    </row>
    <row r="90" spans="1:15" x14ac:dyDescent="0.2">
      <c r="A90" s="80" t="s">
        <v>3</v>
      </c>
    </row>
    <row r="91" spans="1:15" x14ac:dyDescent="0.2">
      <c r="A91" s="80" t="s">
        <v>3</v>
      </c>
    </row>
    <row r="92" spans="1:15" x14ac:dyDescent="0.2">
      <c r="A92" s="80" t="s">
        <v>3</v>
      </c>
    </row>
    <row r="93" spans="1:15" x14ac:dyDescent="0.2">
      <c r="A93" s="80" t="s">
        <v>3</v>
      </c>
    </row>
    <row r="94" spans="1:15" x14ac:dyDescent="0.2">
      <c r="A94" s="80" t="s">
        <v>3</v>
      </c>
    </row>
    <row r="95" spans="1:15" x14ac:dyDescent="0.2">
      <c r="A95" s="80" t="s">
        <v>3</v>
      </c>
    </row>
    <row r="96" spans="1:15" x14ac:dyDescent="0.2">
      <c r="A96" s="80" t="s">
        <v>3</v>
      </c>
    </row>
    <row r="97" spans="1:1" x14ac:dyDescent="0.2">
      <c r="A97" s="80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O1" sqref="O1:P1048576"/>
    </sheetView>
  </sheetViews>
  <sheetFormatPr defaultColWidth="9.140625" defaultRowHeight="12" x14ac:dyDescent="0.2"/>
  <cols>
    <col min="1" max="2" width="1.7109375" style="80" customWidth="1"/>
    <col min="3" max="3" width="9.140625" style="80"/>
    <col min="4" max="4" width="23.85546875" style="80" customWidth="1"/>
    <col min="5" max="5" width="16.7109375" style="80" customWidth="1"/>
    <col min="6" max="6" width="0.85546875" style="80" customWidth="1"/>
    <col min="7" max="7" width="16.7109375" style="80" customWidth="1"/>
    <col min="8" max="8" width="0.85546875" style="80" customWidth="1"/>
    <col min="9" max="9" width="16.7109375" style="80" customWidth="1"/>
    <col min="10" max="10" width="0.85546875" style="80" customWidth="1"/>
    <col min="11" max="11" width="7.7109375" style="81" customWidth="1"/>
    <col min="12" max="12" width="0.85546875" style="80" customWidth="1"/>
    <col min="13" max="13" width="7.7109375" style="81" customWidth="1"/>
    <col min="14" max="14" width="0.85546875" style="81" customWidth="1"/>
    <col min="15" max="15" width="7.7109375" style="81" customWidth="1"/>
    <col min="16" max="16384" width="9.140625" style="80"/>
  </cols>
  <sheetData>
    <row r="1" spans="1:15" s="76" customFormat="1" ht="15" x14ac:dyDescent="0.25">
      <c r="E1" s="100" t="s">
        <v>0</v>
      </c>
      <c r="F1" s="100"/>
      <c r="G1" s="100"/>
      <c r="H1" s="100"/>
      <c r="I1" s="100"/>
      <c r="J1" s="100"/>
      <c r="K1" s="100"/>
      <c r="M1" s="77"/>
      <c r="N1" s="77"/>
      <c r="O1" s="77"/>
    </row>
    <row r="2" spans="1:15" s="76" customFormat="1" ht="15" x14ac:dyDescent="0.25">
      <c r="E2" s="100" t="s">
        <v>1</v>
      </c>
      <c r="F2" s="100"/>
      <c r="G2" s="100"/>
      <c r="H2" s="100"/>
      <c r="I2" s="100"/>
      <c r="J2" s="100"/>
      <c r="K2" s="100"/>
      <c r="M2" s="77"/>
      <c r="N2" s="77"/>
      <c r="O2" s="77"/>
    </row>
    <row r="3" spans="1:15" s="76" customFormat="1" ht="15" x14ac:dyDescent="0.25">
      <c r="E3" s="100" t="s">
        <v>65</v>
      </c>
      <c r="F3" s="100"/>
      <c r="G3" s="100"/>
      <c r="H3" s="100"/>
      <c r="I3" s="100"/>
      <c r="J3" s="100"/>
      <c r="K3" s="100"/>
      <c r="M3" s="77"/>
      <c r="N3" s="77"/>
      <c r="O3" s="77"/>
    </row>
    <row r="4" spans="1:15" s="78" customFormat="1" ht="12.75" x14ac:dyDescent="0.2">
      <c r="E4" s="101" t="s">
        <v>2</v>
      </c>
      <c r="F4" s="101"/>
      <c r="G4" s="101"/>
      <c r="H4" s="101"/>
      <c r="I4" s="101"/>
      <c r="J4" s="101"/>
      <c r="K4" s="101"/>
      <c r="M4" s="79"/>
      <c r="N4" s="79"/>
      <c r="O4" s="79"/>
    </row>
    <row r="5" spans="1:15" x14ac:dyDescent="0.2">
      <c r="A5" s="80" t="s">
        <v>3</v>
      </c>
    </row>
    <row r="6" spans="1:15" s="82" customFormat="1" ht="12.75" x14ac:dyDescent="0.2">
      <c r="A6" s="82" t="s">
        <v>3</v>
      </c>
      <c r="I6" s="102" t="s">
        <v>43</v>
      </c>
      <c r="J6" s="102"/>
      <c r="K6" s="102"/>
      <c r="M6" s="99" t="s">
        <v>4</v>
      </c>
      <c r="N6" s="99"/>
      <c r="O6" s="99"/>
    </row>
    <row r="7" spans="1:15" s="82" customFormat="1" ht="12.75" x14ac:dyDescent="0.2">
      <c r="E7" s="83" t="s">
        <v>5</v>
      </c>
      <c r="G7" s="83" t="s">
        <v>5</v>
      </c>
      <c r="I7" s="83"/>
      <c r="K7" s="84"/>
      <c r="M7" s="84"/>
      <c r="N7" s="85"/>
      <c r="O7" s="84"/>
    </row>
    <row r="8" spans="1:15" s="82" customFormat="1" ht="12.75" x14ac:dyDescent="0.2">
      <c r="A8" s="78" t="s">
        <v>6</v>
      </c>
      <c r="E8" s="86">
        <v>2024</v>
      </c>
      <c r="G8" s="86">
        <f>E8-1</f>
        <v>2023</v>
      </c>
      <c r="I8" s="86" t="s">
        <v>8</v>
      </c>
      <c r="K8" s="87" t="s">
        <v>9</v>
      </c>
      <c r="M8" s="87">
        <f>E8</f>
        <v>2024</v>
      </c>
      <c r="N8" s="85"/>
      <c r="O8" s="87">
        <f>G8</f>
        <v>2023</v>
      </c>
    </row>
    <row r="9" spans="1:15" x14ac:dyDescent="0.2">
      <c r="B9" s="88" t="s">
        <v>10</v>
      </c>
    </row>
    <row r="10" spans="1:15" x14ac:dyDescent="0.2">
      <c r="C10" s="80" t="s">
        <v>11</v>
      </c>
      <c r="E10" s="14">
        <v>28788991.670000002</v>
      </c>
      <c r="G10" s="14">
        <v>27566539.77</v>
      </c>
      <c r="H10" s="89"/>
      <c r="I10" s="14">
        <f>E10-G10</f>
        <v>1222451.9000000022</v>
      </c>
      <c r="K10" s="17">
        <f>IF(G10=0,"n/a",IF(AND(I10/G10&lt;1,I10/G10&gt;-1),I10/G10,"n/a"))</f>
        <v>4.4345496758006864E-2</v>
      </c>
      <c r="M10" s="18">
        <f>IF(E61=0,"n/a",E10/E61)</f>
        <v>2.1125462026514228</v>
      </c>
      <c r="N10" s="90"/>
      <c r="O10" s="18">
        <f>IF(G61=0,"n/a",G10/G61)</f>
        <v>2.2560553694187639</v>
      </c>
    </row>
    <row r="11" spans="1:15" x14ac:dyDescent="0.2">
      <c r="C11" s="80" t="s">
        <v>12</v>
      </c>
      <c r="E11" s="20">
        <v>14365237.82</v>
      </c>
      <c r="G11" s="20">
        <v>14601564.310000001</v>
      </c>
      <c r="H11" s="89"/>
      <c r="I11" s="20">
        <f>E11-G11</f>
        <v>-236326.49000000022</v>
      </c>
      <c r="K11" s="17">
        <f>IF(G11=0,"n/a",IF(AND(I11/G11&lt;1,I11/G11&gt;-1),I11/G11,"n/a"))</f>
        <v>-1.6185011755086413E-2</v>
      </c>
      <c r="M11" s="21">
        <f>IF(E62=0,"n/a",E11/E62)</f>
        <v>1.575545505914477</v>
      </c>
      <c r="N11" s="90"/>
      <c r="O11" s="21">
        <f>IF(G62=0,"n/a",G11/G62)</f>
        <v>1.4829196931660062</v>
      </c>
    </row>
    <row r="12" spans="1:15" x14ac:dyDescent="0.2">
      <c r="C12" s="80" t="s">
        <v>13</v>
      </c>
      <c r="E12" s="22">
        <v>1057516.8700000001</v>
      </c>
      <c r="G12" s="22">
        <v>998667.37</v>
      </c>
      <c r="H12" s="89"/>
      <c r="I12" s="22">
        <f>E12-G12</f>
        <v>58849.500000000116</v>
      </c>
      <c r="K12" s="23">
        <f>IF(G12=0,"n/a",IF(AND(I12/G12&lt;1,I12/G12&gt;-1),I12/G12,"n/a"))</f>
        <v>5.8928029259632378E-2</v>
      </c>
      <c r="M12" s="24">
        <f>IF(E63=0,"n/a",E12/E63)</f>
        <v>1.2333176707403404</v>
      </c>
      <c r="N12" s="90"/>
      <c r="O12" s="24">
        <f>IF(G63=0,"n/a",G12/G63)</f>
        <v>1.1706416526197583</v>
      </c>
    </row>
    <row r="13" spans="1:15" ht="6.95" customHeight="1" x14ac:dyDescent="0.2">
      <c r="E13" s="20"/>
      <c r="G13" s="20"/>
      <c r="H13" s="89"/>
      <c r="I13" s="20"/>
      <c r="K13" s="25"/>
      <c r="M13" s="90"/>
      <c r="N13" s="90"/>
      <c r="O13" s="90"/>
    </row>
    <row r="14" spans="1:15" x14ac:dyDescent="0.2">
      <c r="C14" s="80" t="s">
        <v>14</v>
      </c>
      <c r="E14" s="20">
        <f>SUM(E10:E12)</f>
        <v>44211746.359999999</v>
      </c>
      <c r="G14" s="20">
        <f>SUM(G10:G12)</f>
        <v>43166771.449999996</v>
      </c>
      <c r="H14" s="89"/>
      <c r="I14" s="20">
        <f>E14-G14</f>
        <v>1044974.9100000039</v>
      </c>
      <c r="K14" s="17">
        <f>IF(G14=0,"n/a",IF(AND(I14/G14&lt;1,I14/G14&gt;-1),I14/G14,"n/a"))</f>
        <v>2.4207854210509968E-2</v>
      </c>
      <c r="M14" s="21">
        <f>IF(E65=0,"n/a",E14/E65)</f>
        <v>1.87316382795333</v>
      </c>
      <c r="N14" s="90"/>
      <c r="O14" s="21">
        <f>IF(G65=0,"n/a",G14/G65)</f>
        <v>1.8834900924152895</v>
      </c>
    </row>
    <row r="15" spans="1:15" ht="6.95" customHeight="1" x14ac:dyDescent="0.2">
      <c r="E15" s="20"/>
      <c r="G15" s="20"/>
      <c r="H15" s="89"/>
      <c r="I15" s="20"/>
      <c r="K15" s="25"/>
      <c r="M15" s="90"/>
      <c r="N15" s="90"/>
      <c r="O15" s="90"/>
    </row>
    <row r="16" spans="1:15" x14ac:dyDescent="0.2">
      <c r="B16" s="88" t="s">
        <v>15</v>
      </c>
      <c r="E16" s="20"/>
      <c r="G16" s="20"/>
      <c r="H16" s="89"/>
      <c r="I16" s="20"/>
      <c r="K16" s="25"/>
      <c r="M16" s="90"/>
      <c r="N16" s="90"/>
      <c r="O16" s="90"/>
    </row>
    <row r="17" spans="2:15" x14ac:dyDescent="0.2">
      <c r="C17" s="80" t="s">
        <v>16</v>
      </c>
      <c r="E17" s="20">
        <v>281893.53999999998</v>
      </c>
      <c r="G17" s="20">
        <v>2086050.52</v>
      </c>
      <c r="H17" s="89"/>
      <c r="I17" s="20">
        <f>E17-G17</f>
        <v>-1804156.98</v>
      </c>
      <c r="K17" s="17">
        <f>IF(G17=0,"n/a",IF(AND(I17/G17&lt;1,I17/G17&gt;-1),I17/G17,"n/a"))</f>
        <v>-0.86486734750795968</v>
      </c>
      <c r="M17" s="21">
        <f>IF(E68=0,"n/a",E17/E68)</f>
        <v>0.40743361527210076</v>
      </c>
      <c r="N17" s="90"/>
      <c r="O17" s="21">
        <f>IF(G68=0,"n/a",G17/G68)</f>
        <v>0.77554227904272299</v>
      </c>
    </row>
    <row r="18" spans="2:15" x14ac:dyDescent="0.2">
      <c r="C18" s="80" t="s">
        <v>17</v>
      </c>
      <c r="E18" s="22">
        <v>139694.20000000001</v>
      </c>
      <c r="F18" s="27"/>
      <c r="G18" s="22">
        <v>221520.41</v>
      </c>
      <c r="H18" s="28"/>
      <c r="I18" s="22">
        <f>E18-G18</f>
        <v>-81826.209999999992</v>
      </c>
      <c r="K18" s="23">
        <f>IF(G18=0,"n/a",IF(AND(I18/G18&lt;1,I18/G18&gt;-1),I18/G18,"n/a"))</f>
        <v>-0.36938451856422616</v>
      </c>
      <c r="M18" s="24">
        <f>IF(E69=0,"n/a",E18/E69)</f>
        <v>0.78076783348889722</v>
      </c>
      <c r="N18" s="90"/>
      <c r="O18" s="24">
        <f>IF(G69=0,"n/a",G18/G69)</f>
        <v>0.74423367792265382</v>
      </c>
    </row>
    <row r="19" spans="2:15" ht="6.95" customHeight="1" x14ac:dyDescent="0.2">
      <c r="E19" s="20"/>
      <c r="F19" s="92"/>
      <c r="G19" s="20"/>
      <c r="H19" s="91"/>
      <c r="I19" s="20"/>
      <c r="K19" s="25"/>
      <c r="M19" s="90"/>
      <c r="N19" s="90"/>
      <c r="O19" s="90"/>
    </row>
    <row r="20" spans="2:15" x14ac:dyDescent="0.2">
      <c r="C20" s="80" t="s">
        <v>18</v>
      </c>
      <c r="E20" s="22">
        <f>SUM(E17:E18)</f>
        <v>421587.74</v>
      </c>
      <c r="F20" s="27"/>
      <c r="G20" s="22">
        <f>SUM(G17:G18)</f>
        <v>2307570.9300000002</v>
      </c>
      <c r="H20" s="28"/>
      <c r="I20" s="22">
        <f>E20-G20</f>
        <v>-1885983.1900000002</v>
      </c>
      <c r="K20" s="23">
        <f>IF(G20=0,"n/a",IF(AND(I20/G20&lt;1,I20/G20&gt;-1),I20/G20,"n/a"))</f>
        <v>-0.81730236998608752</v>
      </c>
      <c r="M20" s="24">
        <f>IF(E71=0,"n/a",E20/E71)</f>
        <v>0.48414120430181612</v>
      </c>
      <c r="N20" s="90"/>
      <c r="O20" s="24">
        <f>IF(G71=0,"n/a",G20/G71)</f>
        <v>0.77242289983581292</v>
      </c>
    </row>
    <row r="21" spans="2:15" ht="6.95" customHeight="1" x14ac:dyDescent="0.2">
      <c r="E21" s="20"/>
      <c r="F21" s="92"/>
      <c r="G21" s="20"/>
      <c r="H21" s="91"/>
      <c r="I21" s="20"/>
      <c r="K21" s="25"/>
      <c r="M21" s="90"/>
      <c r="N21" s="90"/>
      <c r="O21" s="90"/>
    </row>
    <row r="22" spans="2:15" x14ac:dyDescent="0.2">
      <c r="C22" s="80" t="s">
        <v>19</v>
      </c>
      <c r="E22" s="20">
        <f>E14+E20</f>
        <v>44633334.100000001</v>
      </c>
      <c r="F22" s="92"/>
      <c r="G22" s="20">
        <f>G14+G20</f>
        <v>45474342.379999995</v>
      </c>
      <c r="H22" s="91"/>
      <c r="I22" s="20">
        <f>E22-G22</f>
        <v>-841008.27999999374</v>
      </c>
      <c r="K22" s="17">
        <f>IF(G22=0,"n/a",IF(AND(I22/G22&lt;1,I22/G22&gt;-1),I22/G22,"n/a"))</f>
        <v>-1.8494127369060677E-2</v>
      </c>
      <c r="M22" s="21">
        <f>IF(E73=0,"n/a",E22/E73)</f>
        <v>1.8237408353449305</v>
      </c>
      <c r="N22" s="90"/>
      <c r="O22" s="21">
        <f>IF(G73=0,"n/a",G22/G73)</f>
        <v>1.7553630593006306</v>
      </c>
    </row>
    <row r="23" spans="2:15" ht="6.95" customHeight="1" x14ac:dyDescent="0.2">
      <c r="E23" s="20"/>
      <c r="F23" s="92"/>
      <c r="G23" s="20"/>
      <c r="H23" s="91"/>
      <c r="I23" s="20"/>
      <c r="K23" s="25"/>
      <c r="M23" s="90"/>
      <c r="N23" s="90"/>
      <c r="O23" s="90"/>
    </row>
    <row r="24" spans="2:15" x14ac:dyDescent="0.2">
      <c r="B24" s="88" t="s">
        <v>20</v>
      </c>
      <c r="E24" s="20"/>
      <c r="F24" s="92"/>
      <c r="G24" s="20"/>
      <c r="H24" s="91"/>
      <c r="I24" s="20"/>
      <c r="K24" s="25"/>
      <c r="M24" s="90"/>
      <c r="N24" s="90"/>
      <c r="O24" s="90"/>
    </row>
    <row r="25" spans="2:15" x14ac:dyDescent="0.2">
      <c r="C25" s="80" t="s">
        <v>21</v>
      </c>
      <c r="E25" s="20">
        <v>1666956.05</v>
      </c>
      <c r="F25" s="92"/>
      <c r="G25" s="20">
        <v>692376.41</v>
      </c>
      <c r="H25" s="91"/>
      <c r="I25" s="20">
        <f>E25-G25</f>
        <v>974579.64</v>
      </c>
      <c r="K25" s="17" t="str">
        <f>IF(G25=0,"n/a",IF(AND(I25/G25&lt;1,I25/G25&gt;-1),I25/G25,"n/a"))</f>
        <v>n/a</v>
      </c>
      <c r="M25" s="21">
        <f>IF(E76=0,"n/a",E25/E76)</f>
        <v>0.48121287606031282</v>
      </c>
      <c r="N25" s="90"/>
      <c r="O25" s="21">
        <f>IF(G76=0,"n/a",G25/G76)</f>
        <v>0.20094754173344348</v>
      </c>
    </row>
    <row r="26" spans="2:15" x14ac:dyDescent="0.2">
      <c r="C26" s="80" t="s">
        <v>22</v>
      </c>
      <c r="E26" s="22">
        <v>1933569.08</v>
      </c>
      <c r="F26" s="27"/>
      <c r="G26" s="22">
        <v>1040947.34</v>
      </c>
      <c r="H26" s="28"/>
      <c r="I26" s="22">
        <f>E26-G26</f>
        <v>892621.74000000011</v>
      </c>
      <c r="K26" s="23">
        <f>IF(G26=0,"n/a",IF(AND(I26/G26&lt;1,I26/G26&gt;-1),I26/G26,"n/a"))</f>
        <v>0.85750902634517534</v>
      </c>
      <c r="M26" s="24">
        <f>IF(E77=0,"n/a",E26/E77)</f>
        <v>0.20334330084794336</v>
      </c>
      <c r="N26" s="90"/>
      <c r="O26" s="24">
        <f>IF(G77=0,"n/a",G26/G77)</f>
        <v>9.4860232642592579E-2</v>
      </c>
    </row>
    <row r="27" spans="2:15" ht="6.95" customHeight="1" x14ac:dyDescent="0.2">
      <c r="E27" s="20"/>
      <c r="F27" s="92"/>
      <c r="G27" s="20"/>
      <c r="H27" s="91"/>
      <c r="I27" s="20"/>
      <c r="K27" s="25"/>
      <c r="M27" s="90"/>
      <c r="N27" s="90"/>
      <c r="O27" s="90"/>
    </row>
    <row r="28" spans="2:15" x14ac:dyDescent="0.2">
      <c r="C28" s="80" t="s">
        <v>23</v>
      </c>
      <c r="E28" s="22">
        <f>SUM(E25:E26)</f>
        <v>3600525.13</v>
      </c>
      <c r="F28" s="27"/>
      <c r="G28" s="22">
        <f>SUM(G25:G26)</f>
        <v>1733323.75</v>
      </c>
      <c r="H28" s="28"/>
      <c r="I28" s="22">
        <f>E28-G28</f>
        <v>1867201.38</v>
      </c>
      <c r="K28" s="23" t="str">
        <f>IF(G28=0,"n/a",IF(AND(I28/G28&lt;1,I28/G28&gt;-1),I28/G28,"n/a"))</f>
        <v>n/a</v>
      </c>
      <c r="M28" s="24">
        <f>IF(E79=0,"n/a",E28/E79)</f>
        <v>0.27754071352402016</v>
      </c>
      <c r="N28" s="90"/>
      <c r="O28" s="24">
        <f>IF(G79=0,"n/a",G28/G79)</f>
        <v>0.12021073451268575</v>
      </c>
    </row>
    <row r="29" spans="2:15" ht="6.95" customHeight="1" x14ac:dyDescent="0.2">
      <c r="E29" s="20"/>
      <c r="F29" s="92"/>
      <c r="G29" s="20"/>
      <c r="H29" s="91"/>
      <c r="I29" s="20"/>
      <c r="K29" s="25"/>
      <c r="M29" s="90"/>
      <c r="N29" s="90"/>
      <c r="O29" s="90"/>
    </row>
    <row r="30" spans="2:15" x14ac:dyDescent="0.2">
      <c r="C30" s="80" t="s">
        <v>24</v>
      </c>
      <c r="E30" s="20">
        <f>E22+E28</f>
        <v>48233859.230000004</v>
      </c>
      <c r="F30" s="92"/>
      <c r="G30" s="20">
        <f>G22+G28</f>
        <v>47207666.129999995</v>
      </c>
      <c r="H30" s="91"/>
      <c r="I30" s="20">
        <f>E30-G30</f>
        <v>1026193.1000000089</v>
      </c>
      <c r="K30" s="17">
        <f>IF(G30=0,"n/a",IF(AND(I30/G30&lt;1,I30/G30&gt;-1),I30/G30,"n/a"))</f>
        <v>2.1737848619207075E-2</v>
      </c>
      <c r="M30" s="18">
        <f>IF(E81=0,"n/a",E30/E81)</f>
        <v>1.2880749645580736</v>
      </c>
      <c r="N30" s="90"/>
      <c r="O30" s="18">
        <f>IF(G81=0,"n/a",G30/G81)</f>
        <v>1.1706801695425093</v>
      </c>
    </row>
    <row r="31" spans="2:15" ht="6.95" customHeight="1" x14ac:dyDescent="0.2">
      <c r="E31" s="20"/>
      <c r="F31" s="92"/>
      <c r="G31" s="20"/>
      <c r="H31" s="91"/>
      <c r="I31" s="20"/>
      <c r="K31" s="25"/>
      <c r="M31" s="93"/>
      <c r="N31" s="93"/>
      <c r="O31" s="93"/>
    </row>
    <row r="32" spans="2:15" x14ac:dyDescent="0.2">
      <c r="B32" s="80" t="s">
        <v>25</v>
      </c>
      <c r="E32" s="20">
        <v>520273.38</v>
      </c>
      <c r="F32" s="92"/>
      <c r="G32" s="20">
        <v>1449704.37</v>
      </c>
      <c r="H32" s="91"/>
      <c r="I32" s="20">
        <f>E32-G32</f>
        <v>-929430.99000000011</v>
      </c>
      <c r="K32" s="17">
        <f>IF(G32=0,"n/a",IF(AND(I32/G32&lt;1,I32/G32&gt;-1),I32/G32,"n/a"))</f>
        <v>-0.64111760248056648</v>
      </c>
      <c r="M32" s="93"/>
      <c r="N32" s="93"/>
      <c r="O32" s="93"/>
    </row>
    <row r="33" spans="2:15" x14ac:dyDescent="0.2">
      <c r="B33" s="80" t="s">
        <v>26</v>
      </c>
      <c r="E33" s="22">
        <v>11145841.970000001</v>
      </c>
      <c r="F33" s="27"/>
      <c r="G33" s="22">
        <v>2197566.7200000002</v>
      </c>
      <c r="H33" s="28"/>
      <c r="I33" s="22">
        <f>E33-G33</f>
        <v>8948275.25</v>
      </c>
      <c r="K33" s="23" t="str">
        <f>IF(G33=0,"n/a",IF(AND(I33/G33&lt;1,I33/G33&gt;-1),I33/G33,"n/a"))</f>
        <v>n/a</v>
      </c>
    </row>
    <row r="34" spans="2:15" ht="6.95" customHeight="1" x14ac:dyDescent="0.2">
      <c r="E34" s="32"/>
      <c r="F34" s="92"/>
      <c r="G34" s="32"/>
      <c r="H34" s="91"/>
      <c r="I34" s="32"/>
      <c r="K34" s="33"/>
      <c r="M34" s="93"/>
      <c r="N34" s="93"/>
      <c r="O34" s="93"/>
    </row>
    <row r="35" spans="2:15" ht="12.75" thickBot="1" x14ac:dyDescent="0.25">
      <c r="C35" s="80" t="s">
        <v>27</v>
      </c>
      <c r="E35" s="34">
        <f>SUM(E30:E33)</f>
        <v>59899974.580000006</v>
      </c>
      <c r="F35" s="92"/>
      <c r="G35" s="34">
        <f>SUM(G30:G33)</f>
        <v>50854937.219999991</v>
      </c>
      <c r="H35" s="91"/>
      <c r="I35" s="34">
        <f>E35-G35</f>
        <v>9045037.3600000143</v>
      </c>
      <c r="K35" s="36">
        <f>IF(G35=0,"n/a",IF(AND(I35/G35&lt;1,I35/G35&gt;-1),I35/G35,"n/a"))</f>
        <v>0.17785957184198084</v>
      </c>
    </row>
    <row r="36" spans="2:15" ht="12.75" thickTop="1" x14ac:dyDescent="0.2">
      <c r="C36" s="37"/>
      <c r="E36" s="32"/>
      <c r="G36" s="32"/>
      <c r="H36" s="89"/>
      <c r="I36" s="32"/>
    </row>
    <row r="37" spans="2:15" x14ac:dyDescent="0.2">
      <c r="C37" s="37" t="s">
        <v>44</v>
      </c>
      <c r="E37" s="14">
        <v>-127161.9</v>
      </c>
      <c r="F37" s="94"/>
      <c r="G37" s="14">
        <v>0</v>
      </c>
      <c r="H37" s="89"/>
      <c r="I37" s="32"/>
    </row>
    <row r="38" spans="2:15" x14ac:dyDescent="0.2">
      <c r="C38" s="37" t="s">
        <v>45</v>
      </c>
      <c r="E38" s="14">
        <v>2379703.9900000002</v>
      </c>
      <c r="F38" s="94"/>
      <c r="G38" s="14">
        <v>2305275.0099999998</v>
      </c>
      <c r="H38" s="89"/>
      <c r="I38" s="32"/>
    </row>
    <row r="39" spans="2:15" x14ac:dyDescent="0.2">
      <c r="C39" s="37" t="s">
        <v>46</v>
      </c>
      <c r="E39" s="14">
        <v>13167773.59</v>
      </c>
      <c r="F39" s="94"/>
      <c r="G39" s="14">
        <v>16283338.16</v>
      </c>
      <c r="H39" s="89"/>
      <c r="I39" s="32"/>
    </row>
    <row r="40" spans="2:15" x14ac:dyDescent="0.2">
      <c r="C40" s="37" t="s">
        <v>47</v>
      </c>
      <c r="E40" s="14">
        <v>-4097292.3</v>
      </c>
      <c r="F40" s="94"/>
      <c r="G40" s="14">
        <v>399368.56</v>
      </c>
      <c r="H40" s="89"/>
      <c r="I40" s="32"/>
    </row>
    <row r="41" spans="2:15" x14ac:dyDescent="0.2">
      <c r="C41" s="37" t="s">
        <v>48</v>
      </c>
      <c r="E41" s="14">
        <v>-802510.79</v>
      </c>
      <c r="F41" s="94"/>
      <c r="G41" s="14">
        <v>647417.75</v>
      </c>
      <c r="H41" s="89"/>
      <c r="I41" s="32"/>
    </row>
    <row r="42" spans="2:15" x14ac:dyDescent="0.2">
      <c r="C42" s="37" t="s">
        <v>49</v>
      </c>
      <c r="E42" s="14">
        <v>-6868389.3200000003</v>
      </c>
      <c r="F42" s="94"/>
      <c r="G42" s="14">
        <v>0</v>
      </c>
      <c r="H42" s="89"/>
      <c r="I42" s="32"/>
    </row>
    <row r="43" spans="2:15" x14ac:dyDescent="0.2">
      <c r="C43" s="37" t="s">
        <v>50</v>
      </c>
      <c r="E43" s="14">
        <v>12398279.1</v>
      </c>
      <c r="F43" s="94"/>
      <c r="G43" s="14">
        <v>0</v>
      </c>
      <c r="H43" s="89"/>
      <c r="I43" s="32"/>
    </row>
    <row r="44" spans="2:15" x14ac:dyDescent="0.2">
      <c r="C44" s="37" t="s">
        <v>51</v>
      </c>
      <c r="E44" s="14">
        <v>890614.14</v>
      </c>
      <c r="F44" s="94"/>
      <c r="G44" s="14">
        <v>736033.94</v>
      </c>
      <c r="H44" s="89"/>
      <c r="I44" s="32"/>
    </row>
    <row r="45" spans="2:15" x14ac:dyDescent="0.2">
      <c r="C45" s="37" t="s">
        <v>52</v>
      </c>
      <c r="E45" s="14">
        <v>1707274.75</v>
      </c>
      <c r="F45" s="94"/>
      <c r="G45" s="14">
        <v>72140.960000000006</v>
      </c>
      <c r="H45" s="89"/>
      <c r="I45" s="32"/>
    </row>
    <row r="46" spans="2:15" x14ac:dyDescent="0.2">
      <c r="C46" s="37" t="s">
        <v>53</v>
      </c>
      <c r="E46" s="14">
        <v>546051.02</v>
      </c>
      <c r="F46" s="94"/>
      <c r="G46" s="14">
        <v>0</v>
      </c>
      <c r="H46" s="89"/>
      <c r="I46" s="32"/>
    </row>
    <row r="47" spans="2:15" x14ac:dyDescent="0.2">
      <c r="C47" s="37" t="s">
        <v>54</v>
      </c>
      <c r="E47" s="14">
        <v>416717.5</v>
      </c>
      <c r="F47" s="94"/>
      <c r="G47" s="14">
        <v>586842.61</v>
      </c>
      <c r="H47" s="89"/>
      <c r="I47" s="32"/>
    </row>
    <row r="48" spans="2:15" x14ac:dyDescent="0.2">
      <c r="C48" s="37" t="s">
        <v>55</v>
      </c>
      <c r="E48" s="14">
        <v>-50883.55</v>
      </c>
      <c r="F48" s="94"/>
      <c r="G48" s="14">
        <v>-74497.86</v>
      </c>
      <c r="H48" s="89"/>
      <c r="I48" s="32"/>
    </row>
    <row r="49" spans="1:15" x14ac:dyDescent="0.2">
      <c r="C49" s="37" t="s">
        <v>56</v>
      </c>
      <c r="E49" s="14">
        <v>-86941.77</v>
      </c>
      <c r="F49" s="94"/>
      <c r="G49" s="14">
        <v>-40086.949999999997</v>
      </c>
      <c r="H49" s="89"/>
      <c r="I49" s="32"/>
    </row>
    <row r="50" spans="1:15" x14ac:dyDescent="0.2">
      <c r="C50" s="37" t="s">
        <v>57</v>
      </c>
      <c r="E50" s="14">
        <v>1731307.51</v>
      </c>
      <c r="F50" s="94"/>
      <c r="G50" s="14">
        <v>1146792.8600000001</v>
      </c>
      <c r="H50" s="89"/>
      <c r="I50" s="32"/>
    </row>
    <row r="51" spans="1:15" x14ac:dyDescent="0.2">
      <c r="C51" s="37" t="s">
        <v>58</v>
      </c>
      <c r="E51" s="14">
        <v>-35684</v>
      </c>
      <c r="F51" s="94"/>
      <c r="G51" s="14">
        <v>0</v>
      </c>
      <c r="H51" s="89"/>
      <c r="I51" s="32"/>
    </row>
    <row r="52" spans="1:15" x14ac:dyDescent="0.2">
      <c r="C52" s="37" t="s">
        <v>59</v>
      </c>
      <c r="E52" s="14">
        <v>705298.23</v>
      </c>
      <c r="F52" s="94"/>
      <c r="G52" s="14">
        <v>-100396.64</v>
      </c>
      <c r="H52" s="89"/>
      <c r="I52" s="32"/>
    </row>
    <row r="53" spans="1:15" x14ac:dyDescent="0.2">
      <c r="C53" s="37" t="s">
        <v>60</v>
      </c>
      <c r="E53" s="14">
        <v>-121.28</v>
      </c>
      <c r="F53" s="94"/>
      <c r="G53" s="14">
        <v>1616.99</v>
      </c>
      <c r="H53" s="89"/>
      <c r="I53" s="32"/>
    </row>
    <row r="54" spans="1:15" x14ac:dyDescent="0.2">
      <c r="C54" s="37" t="s">
        <v>61</v>
      </c>
      <c r="E54" s="14">
        <v>0</v>
      </c>
      <c r="F54" s="94"/>
      <c r="G54" s="14">
        <v>-101.98</v>
      </c>
      <c r="H54" s="89"/>
      <c r="I54" s="32"/>
    </row>
    <row r="55" spans="1:15" x14ac:dyDescent="0.2">
      <c r="C55" s="37" t="s">
        <v>62</v>
      </c>
      <c r="E55" s="14">
        <v>16.440000000000001</v>
      </c>
      <c r="F55" s="94"/>
      <c r="G55" s="14">
        <v>-33711</v>
      </c>
      <c r="H55" s="89"/>
      <c r="I55" s="32"/>
    </row>
    <row r="56" spans="1:15" x14ac:dyDescent="0.2">
      <c r="C56" s="37" t="s">
        <v>63</v>
      </c>
      <c r="E56" s="14">
        <v>1001753.76</v>
      </c>
      <c r="F56" s="94"/>
      <c r="G56" s="14">
        <v>0</v>
      </c>
      <c r="H56" s="89"/>
      <c r="I56" s="32"/>
    </row>
    <row r="57" spans="1:15" x14ac:dyDescent="0.2">
      <c r="C57" s="37" t="s">
        <v>64</v>
      </c>
      <c r="E57" s="14">
        <v>3013.87</v>
      </c>
      <c r="F57" s="94"/>
      <c r="G57" s="14">
        <v>0</v>
      </c>
      <c r="H57" s="89"/>
      <c r="I57" s="32"/>
    </row>
    <row r="58" spans="1:15" x14ac:dyDescent="0.2">
      <c r="C58" s="37"/>
      <c r="E58" s="14"/>
      <c r="F58" s="94"/>
      <c r="G58" s="14"/>
      <c r="H58" s="89"/>
      <c r="I58" s="32"/>
    </row>
    <row r="59" spans="1:15" ht="12.75" x14ac:dyDescent="0.2">
      <c r="A59" s="78" t="s">
        <v>28</v>
      </c>
      <c r="E59" s="39"/>
      <c r="G59" s="89"/>
      <c r="H59" s="89"/>
      <c r="I59" s="89"/>
    </row>
    <row r="60" spans="1:15" x14ac:dyDescent="0.2">
      <c r="B60" s="88" t="s">
        <v>29</v>
      </c>
      <c r="E60" s="40"/>
      <c r="F60" s="92"/>
      <c r="G60" s="91"/>
      <c r="H60" s="91"/>
      <c r="I60" s="91"/>
      <c r="J60" s="92"/>
      <c r="K60" s="95"/>
    </row>
    <row r="61" spans="1:15" x14ac:dyDescent="0.2">
      <c r="C61" s="80" t="s">
        <v>30</v>
      </c>
      <c r="E61" s="40">
        <v>13627627</v>
      </c>
      <c r="F61" s="92"/>
      <c r="G61" s="40">
        <v>12218911</v>
      </c>
      <c r="H61" s="42"/>
      <c r="I61" s="40">
        <f>E61-G61</f>
        <v>1408716</v>
      </c>
      <c r="J61" s="92"/>
      <c r="K61" s="43">
        <f>IF(G61=0,"n/a",IF(AND(I61/G61&lt;1,I61/G61&gt;-1),I61/G61,"n/a"))</f>
        <v>0.1152898159254945</v>
      </c>
    </row>
    <row r="62" spans="1:15" x14ac:dyDescent="0.2">
      <c r="C62" s="80" t="s">
        <v>31</v>
      </c>
      <c r="E62" s="40">
        <v>9117628</v>
      </c>
      <c r="F62" s="92"/>
      <c r="G62" s="40">
        <v>9846497</v>
      </c>
      <c r="H62" s="42"/>
      <c r="I62" s="40">
        <f>E62-G62</f>
        <v>-728869</v>
      </c>
      <c r="J62" s="92"/>
      <c r="K62" s="43">
        <f>IF(G62=0,"n/a",IF(AND(I62/G62&lt;1,I62/G62&gt;-1),I62/G62,"n/a"))</f>
        <v>-7.4023177989085864E-2</v>
      </c>
    </row>
    <row r="63" spans="1:15" x14ac:dyDescent="0.2">
      <c r="C63" s="80" t="s">
        <v>32</v>
      </c>
      <c r="E63" s="44">
        <v>857457</v>
      </c>
      <c r="F63" s="97"/>
      <c r="G63" s="44">
        <v>853094</v>
      </c>
      <c r="H63" s="46"/>
      <c r="I63" s="44">
        <f>E63-G63</f>
        <v>4363</v>
      </c>
      <c r="J63" s="97"/>
      <c r="K63" s="23">
        <f>IF(G63=0,"n/a",IF(AND(I63/G63&lt;1,I63/G63&gt;-1),I63/G63,"n/a"))</f>
        <v>5.114325033349197E-3</v>
      </c>
    </row>
    <row r="64" spans="1:15" ht="6.95" customHeight="1" x14ac:dyDescent="0.2">
      <c r="E64" s="39"/>
      <c r="G64" s="39"/>
      <c r="H64" s="89"/>
      <c r="I64" s="39"/>
      <c r="K64" s="25"/>
      <c r="M64" s="93"/>
      <c r="N64" s="93"/>
      <c r="O64" s="93"/>
    </row>
    <row r="65" spans="2:15" x14ac:dyDescent="0.2">
      <c r="C65" s="80" t="s">
        <v>14</v>
      </c>
      <c r="E65" s="39">
        <f>SUM(E61:E63)</f>
        <v>23602712</v>
      </c>
      <c r="G65" s="39">
        <f>SUM(G61:G63)</f>
        <v>22918502</v>
      </c>
      <c r="H65" s="48"/>
      <c r="I65" s="39">
        <f>E65-G65</f>
        <v>684210</v>
      </c>
      <c r="K65" s="17">
        <f>IF(G65=0,"n/a",IF(AND(I65/G65&lt;1,I65/G65&gt;-1),I65/G65,"n/a"))</f>
        <v>2.9854045434557632E-2</v>
      </c>
    </row>
    <row r="66" spans="2:15" ht="6.95" customHeight="1" x14ac:dyDescent="0.2">
      <c r="E66" s="39"/>
      <c r="G66" s="39"/>
      <c r="H66" s="89"/>
      <c r="I66" s="39"/>
      <c r="K66" s="25"/>
      <c r="M66" s="93"/>
      <c r="N66" s="93"/>
      <c r="O66" s="93"/>
    </row>
    <row r="67" spans="2:15" x14ac:dyDescent="0.2">
      <c r="B67" s="88" t="s">
        <v>33</v>
      </c>
      <c r="E67" s="39"/>
      <c r="G67" s="39"/>
      <c r="H67" s="48"/>
      <c r="I67" s="39"/>
      <c r="K67" s="25"/>
    </row>
    <row r="68" spans="2:15" x14ac:dyDescent="0.2">
      <c r="C68" s="80" t="s">
        <v>34</v>
      </c>
      <c r="E68" s="40">
        <v>691876</v>
      </c>
      <c r="F68" s="92"/>
      <c r="G68" s="40">
        <v>2689796</v>
      </c>
      <c r="H68" s="42"/>
      <c r="I68" s="40">
        <f>E68-G68</f>
        <v>-1997920</v>
      </c>
      <c r="J68" s="92"/>
      <c r="K68" s="43">
        <f>IF(G68=0,"n/a",IF(AND(I68/G68&lt;1,I68/G68&gt;-1),I68/G68,"n/a"))</f>
        <v>-0.74277751918732871</v>
      </c>
    </row>
    <row r="69" spans="2:15" x14ac:dyDescent="0.2">
      <c r="C69" s="80" t="s">
        <v>35</v>
      </c>
      <c r="E69" s="44">
        <v>178919</v>
      </c>
      <c r="F69" s="97"/>
      <c r="G69" s="44">
        <v>297649</v>
      </c>
      <c r="H69" s="46"/>
      <c r="I69" s="44">
        <f>E69-G69</f>
        <v>-118730</v>
      </c>
      <c r="J69" s="97"/>
      <c r="K69" s="23">
        <f>IF(G69=0,"n/a",IF(AND(I69/G69&lt;1,I69/G69&gt;-1),I69/G69,"n/a"))</f>
        <v>-0.39889265544315622</v>
      </c>
    </row>
    <row r="70" spans="2:15" ht="6.95" customHeight="1" x14ac:dyDescent="0.2">
      <c r="E70" s="39"/>
      <c r="G70" s="39"/>
      <c r="H70" s="89"/>
      <c r="I70" s="39"/>
      <c r="K70" s="25"/>
      <c r="M70" s="93"/>
      <c r="N70" s="93"/>
      <c r="O70" s="93"/>
    </row>
    <row r="71" spans="2:15" x14ac:dyDescent="0.2">
      <c r="C71" s="80" t="s">
        <v>18</v>
      </c>
      <c r="E71" s="44">
        <f>SUM(E68:E69)</f>
        <v>870795</v>
      </c>
      <c r="G71" s="44">
        <f>SUM(G68:G69)</f>
        <v>2987445</v>
      </c>
      <c r="H71" s="48"/>
      <c r="I71" s="44">
        <f>E71-G71</f>
        <v>-2116650</v>
      </c>
      <c r="K71" s="23">
        <f>IF(G71=0,"n/a",IF(AND(I71/G71&lt;1,I71/G71&gt;-1),I71/G71,"n/a"))</f>
        <v>-0.70851513584350512</v>
      </c>
    </row>
    <row r="72" spans="2:15" ht="6.95" customHeight="1" x14ac:dyDescent="0.2">
      <c r="E72" s="39"/>
      <c r="G72" s="39"/>
      <c r="H72" s="89"/>
      <c r="I72" s="39"/>
      <c r="K72" s="25"/>
      <c r="M72" s="93"/>
      <c r="N72" s="93"/>
      <c r="O72" s="93"/>
    </row>
    <row r="73" spans="2:15" x14ac:dyDescent="0.2">
      <c r="C73" s="80" t="s">
        <v>36</v>
      </c>
      <c r="E73" s="39">
        <f>E65+E71</f>
        <v>24473507</v>
      </c>
      <c r="G73" s="39">
        <f>G65+G71</f>
        <v>25905947</v>
      </c>
      <c r="H73" s="48"/>
      <c r="I73" s="39">
        <f>E73-G73</f>
        <v>-1432440</v>
      </c>
      <c r="K73" s="17">
        <f>IF(G73=0,"n/a",IF(AND(I73/G73&lt;1,I73/G73&gt;-1),I73/G73,"n/a"))</f>
        <v>-5.52938674660301E-2</v>
      </c>
    </row>
    <row r="74" spans="2:15" ht="6.95" customHeight="1" x14ac:dyDescent="0.2">
      <c r="E74" s="39"/>
      <c r="G74" s="39"/>
      <c r="H74" s="89"/>
      <c r="I74" s="39"/>
      <c r="K74" s="25"/>
      <c r="M74" s="93"/>
      <c r="N74" s="93"/>
      <c r="O74" s="93"/>
    </row>
    <row r="75" spans="2:15" x14ac:dyDescent="0.2">
      <c r="B75" s="88" t="s">
        <v>37</v>
      </c>
      <c r="E75" s="39"/>
      <c r="G75" s="39"/>
      <c r="H75" s="48"/>
      <c r="I75" s="39"/>
      <c r="K75" s="25"/>
    </row>
    <row r="76" spans="2:15" x14ac:dyDescent="0.2">
      <c r="C76" s="80" t="s">
        <v>38</v>
      </c>
      <c r="E76" s="40">
        <v>3464072</v>
      </c>
      <c r="F76" s="92"/>
      <c r="G76" s="40">
        <v>3445558</v>
      </c>
      <c r="H76" s="42"/>
      <c r="I76" s="40">
        <f>E76-G76</f>
        <v>18514</v>
      </c>
      <c r="J76" s="92"/>
      <c r="K76" s="43">
        <f>IF(G76=0,"n/a",IF(AND(I76/G76&lt;1,I76/G76&gt;-1),I76/G76,"n/a"))</f>
        <v>5.3732951237506375E-3</v>
      </c>
    </row>
    <row r="77" spans="2:15" x14ac:dyDescent="0.2">
      <c r="C77" s="80" t="s">
        <v>39</v>
      </c>
      <c r="E77" s="44">
        <v>9508890</v>
      </c>
      <c r="F77" s="97"/>
      <c r="G77" s="44">
        <v>10973485</v>
      </c>
      <c r="H77" s="46"/>
      <c r="I77" s="44">
        <f>E77-G77</f>
        <v>-1464595</v>
      </c>
      <c r="J77" s="97"/>
      <c r="K77" s="23">
        <f>IF(G77=0,"n/a",IF(AND(I77/G77&lt;1,I77/G77&gt;-1),I77/G77,"n/a"))</f>
        <v>-0.13346671545092556</v>
      </c>
    </row>
    <row r="78" spans="2:15" ht="6.95" customHeight="1" x14ac:dyDescent="0.2">
      <c r="E78" s="39"/>
      <c r="G78" s="39"/>
      <c r="H78" s="89"/>
      <c r="I78" s="39"/>
      <c r="K78" s="25"/>
      <c r="M78" s="93"/>
      <c r="N78" s="93"/>
      <c r="O78" s="93"/>
    </row>
    <row r="79" spans="2:15" x14ac:dyDescent="0.2">
      <c r="C79" s="80" t="s">
        <v>23</v>
      </c>
      <c r="E79" s="44">
        <f>SUM(E76:E77)</f>
        <v>12972962</v>
      </c>
      <c r="G79" s="44">
        <f>SUM(G76:G77)</f>
        <v>14419043</v>
      </c>
      <c r="H79" s="48"/>
      <c r="I79" s="44">
        <f>E79-G79</f>
        <v>-1446081</v>
      </c>
      <c r="K79" s="23">
        <f>IF(G79=0,"n/a",IF(AND(I79/G79&lt;1,I79/G79&gt;-1),I79/G79,"n/a"))</f>
        <v>-0.10028966554853883</v>
      </c>
    </row>
    <row r="80" spans="2:15" ht="6.95" customHeight="1" x14ac:dyDescent="0.2">
      <c r="E80" s="39"/>
      <c r="G80" s="39"/>
      <c r="H80" s="89"/>
      <c r="I80" s="39"/>
      <c r="K80" s="25"/>
      <c r="M80" s="93"/>
      <c r="N80" s="93"/>
      <c r="O80" s="93"/>
    </row>
    <row r="81" spans="1:15" ht="12.75" thickBot="1" x14ac:dyDescent="0.25">
      <c r="C81" s="80" t="s">
        <v>40</v>
      </c>
      <c r="E81" s="49">
        <f>E73+E79</f>
        <v>37446469</v>
      </c>
      <c r="G81" s="49">
        <f>G73+G79</f>
        <v>40324990</v>
      </c>
      <c r="H81" s="48"/>
      <c r="I81" s="49">
        <f>E81-G81</f>
        <v>-2878521</v>
      </c>
      <c r="K81" s="36">
        <f>IF(G81=0,"n/a",IF(AND(I81/G81&lt;1,I81/G81&gt;-1),I81/G81,"n/a"))</f>
        <v>-7.1383055519666588E-2</v>
      </c>
    </row>
    <row r="82" spans="1:15" ht="12.75" thickTop="1" x14ac:dyDescent="0.2"/>
    <row r="83" spans="1:15" ht="12.75" customHeight="1" x14ac:dyDescent="0.2">
      <c r="A83" s="80" t="s">
        <v>3</v>
      </c>
      <c r="C83" s="50" t="s">
        <v>41</v>
      </c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</row>
    <row r="84" spans="1:15" x14ac:dyDescent="0.2">
      <c r="A84" s="80" t="s">
        <v>3</v>
      </c>
    </row>
    <row r="85" spans="1:15" x14ac:dyDescent="0.2">
      <c r="A85" s="80" t="s">
        <v>3</v>
      </c>
    </row>
    <row r="86" spans="1:15" x14ac:dyDescent="0.2">
      <c r="A86" s="80" t="s">
        <v>3</v>
      </c>
    </row>
    <row r="87" spans="1:15" x14ac:dyDescent="0.2">
      <c r="A87" s="80" t="s">
        <v>3</v>
      </c>
    </row>
    <row r="88" spans="1:15" x14ac:dyDescent="0.2">
      <c r="A88" s="80" t="s">
        <v>3</v>
      </c>
    </row>
    <row r="89" spans="1:15" x14ac:dyDescent="0.2">
      <c r="A89" s="80" t="s">
        <v>3</v>
      </c>
    </row>
    <row r="90" spans="1:15" x14ac:dyDescent="0.2">
      <c r="A90" s="80" t="s">
        <v>3</v>
      </c>
    </row>
    <row r="91" spans="1:15" x14ac:dyDescent="0.2">
      <c r="A91" s="80" t="s">
        <v>3</v>
      </c>
    </row>
    <row r="92" spans="1:15" x14ac:dyDescent="0.2">
      <c r="A92" s="80" t="s">
        <v>3</v>
      </c>
    </row>
    <row r="93" spans="1:15" x14ac:dyDescent="0.2">
      <c r="A93" s="80" t="s">
        <v>3</v>
      </c>
    </row>
    <row r="94" spans="1:15" x14ac:dyDescent="0.2">
      <c r="A94" s="80" t="s">
        <v>3</v>
      </c>
    </row>
    <row r="95" spans="1:15" x14ac:dyDescent="0.2">
      <c r="A95" s="80" t="s">
        <v>3</v>
      </c>
    </row>
    <row r="96" spans="1:15" x14ac:dyDescent="0.2">
      <c r="A96" s="80" t="s">
        <v>3</v>
      </c>
    </row>
    <row r="97" spans="1:1" x14ac:dyDescent="0.2">
      <c r="A97" s="80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O1" sqref="O1:P104857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104" t="s">
        <v>0</v>
      </c>
      <c r="F1" s="104"/>
      <c r="G1" s="104"/>
      <c r="H1" s="104"/>
      <c r="I1" s="104"/>
      <c r="J1" s="104"/>
      <c r="K1" s="104"/>
      <c r="M1" s="2"/>
      <c r="N1" s="2"/>
      <c r="O1" s="2"/>
    </row>
    <row r="2" spans="1:15" s="1" customFormat="1" ht="15" x14ac:dyDescent="0.25">
      <c r="E2" s="104" t="s">
        <v>1</v>
      </c>
      <c r="F2" s="104"/>
      <c r="G2" s="104"/>
      <c r="H2" s="104"/>
      <c r="I2" s="104"/>
      <c r="J2" s="104"/>
      <c r="K2" s="104"/>
      <c r="M2" s="2"/>
      <c r="N2" s="2"/>
      <c r="O2" s="2"/>
    </row>
    <row r="3" spans="1:15" s="1" customFormat="1" ht="15" x14ac:dyDescent="0.25">
      <c r="E3" s="104" t="s">
        <v>66</v>
      </c>
      <c r="F3" s="104"/>
      <c r="G3" s="104"/>
      <c r="H3" s="104"/>
      <c r="I3" s="104"/>
      <c r="J3" s="104"/>
      <c r="K3" s="104"/>
      <c r="M3" s="2"/>
      <c r="N3" s="2"/>
      <c r="O3" s="2"/>
    </row>
    <row r="4" spans="1:15" s="3" customFormat="1" ht="12.75" x14ac:dyDescent="0.2">
      <c r="E4" s="105" t="s">
        <v>2</v>
      </c>
      <c r="F4" s="105"/>
      <c r="G4" s="105"/>
      <c r="H4" s="105"/>
      <c r="I4" s="105"/>
      <c r="J4" s="105"/>
      <c r="K4" s="105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106" t="s">
        <v>43</v>
      </c>
      <c r="J6" s="106"/>
      <c r="K6" s="106"/>
      <c r="M6" s="103" t="s">
        <v>4</v>
      </c>
      <c r="N6" s="103"/>
      <c r="O6" s="103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2024</v>
      </c>
      <c r="G8" s="11">
        <f>E8-1</f>
        <v>2023</v>
      </c>
      <c r="I8" s="11" t="s">
        <v>8</v>
      </c>
      <c r="K8" s="12" t="s">
        <v>9</v>
      </c>
      <c r="M8" s="12">
        <f>E8</f>
        <v>2024</v>
      </c>
      <c r="N8" s="10"/>
      <c r="O8" s="12">
        <f>G8</f>
        <v>2023</v>
      </c>
    </row>
    <row r="9" spans="1:15" x14ac:dyDescent="0.2">
      <c r="B9" s="13" t="s">
        <v>10</v>
      </c>
    </row>
    <row r="10" spans="1:15" x14ac:dyDescent="0.2">
      <c r="C10" s="5" t="s">
        <v>11</v>
      </c>
      <c r="E10" s="14">
        <v>31033426.57</v>
      </c>
      <c r="F10" s="15"/>
      <c r="G10" s="14">
        <v>35763745.420000002</v>
      </c>
      <c r="H10" s="16"/>
      <c r="I10" s="14">
        <f>E10-G10</f>
        <v>-4730318.8500000015</v>
      </c>
      <c r="K10" s="17">
        <f>IF(G10=0,"n/a",IF(AND(I10/G10&lt;1,I10/G10&gt;-1),I10/G10,"n/a"))</f>
        <v>-0.13226575668874677</v>
      </c>
      <c r="M10" s="18">
        <f>IF(E61=0,"n/a",E10/E61)</f>
        <v>1.7997917952590843</v>
      </c>
      <c r="N10" s="19"/>
      <c r="O10" s="18">
        <f>IF(G61=0,"n/a",G10/G61)</f>
        <v>1.9342359121544315</v>
      </c>
    </row>
    <row r="11" spans="1:15" x14ac:dyDescent="0.2">
      <c r="C11" s="5" t="s">
        <v>12</v>
      </c>
      <c r="E11" s="20">
        <v>17283565.43</v>
      </c>
      <c r="F11" s="16"/>
      <c r="G11" s="20">
        <v>16832767.460000001</v>
      </c>
      <c r="H11" s="16"/>
      <c r="I11" s="20">
        <f>E11-G11</f>
        <v>450797.96999999881</v>
      </c>
      <c r="K11" s="17">
        <f>IF(G11=0,"n/a",IF(AND(I11/G11&lt;1,I11/G11&gt;-1),I11/G11,"n/a"))</f>
        <v>2.6780977701452709E-2</v>
      </c>
      <c r="M11" s="21">
        <f>IF(E62=0,"n/a",E11/E62)</f>
        <v>1.3718994705147705</v>
      </c>
      <c r="N11" s="19"/>
      <c r="O11" s="21">
        <f>IF(G62=0,"n/a",G11/G62)</f>
        <v>1.4068388255102944</v>
      </c>
    </row>
    <row r="12" spans="1:15" x14ac:dyDescent="0.2">
      <c r="C12" s="5" t="s">
        <v>13</v>
      </c>
      <c r="E12" s="22">
        <v>885849.91</v>
      </c>
      <c r="F12" s="16"/>
      <c r="G12" s="22">
        <v>1089515.47</v>
      </c>
      <c r="H12" s="16"/>
      <c r="I12" s="22">
        <f>E12-G12</f>
        <v>-203665.55999999994</v>
      </c>
      <c r="K12" s="23">
        <f>IF(G12=0,"n/a",IF(AND(I12/G12&lt;1,I12/G12&gt;-1),I12/G12,"n/a"))</f>
        <v>-0.18693223327980826</v>
      </c>
      <c r="M12" s="24">
        <f>IF(E63=0,"n/a",E12/E63)</f>
        <v>1.1812812672521622</v>
      </c>
      <c r="N12" s="19"/>
      <c r="O12" s="24">
        <f>IF(G63=0,"n/a",G12/G63)</f>
        <v>1.1592193282049645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14</v>
      </c>
      <c r="E14" s="20">
        <f>SUM(E10:E12)</f>
        <v>49202841.909999996</v>
      </c>
      <c r="F14" s="16"/>
      <c r="G14" s="20">
        <f>SUM(G10:G12)</f>
        <v>53686028.350000001</v>
      </c>
      <c r="H14" s="16"/>
      <c r="I14" s="20">
        <f>E14-G14</f>
        <v>-4483186.4400000051</v>
      </c>
      <c r="K14" s="17">
        <f>IF(G14=0,"n/a",IF(AND(I14/G14&lt;1,I14/G14&gt;-1),I14/G14,"n/a"))</f>
        <v>-8.3507507964127592E-2</v>
      </c>
      <c r="M14" s="21">
        <f>IF(E65=0,"n/a",E14/E65)</f>
        <v>1.6084108066933613</v>
      </c>
      <c r="N14" s="19"/>
      <c r="O14" s="21">
        <f>IF(G65=0,"n/a",G14/G65)</f>
        <v>1.7100355792708224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15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16</v>
      </c>
      <c r="E17" s="20">
        <v>1227148.5900000001</v>
      </c>
      <c r="F17" s="16"/>
      <c r="G17" s="20">
        <v>1517179.82</v>
      </c>
      <c r="H17" s="16"/>
      <c r="I17" s="20">
        <f>E17-G17</f>
        <v>-290031.23</v>
      </c>
      <c r="K17" s="17">
        <f>IF(G17=0,"n/a",IF(AND(I17/G17&lt;1,I17/G17&gt;-1),I17/G17,"n/a"))</f>
        <v>-0.19116470320571491</v>
      </c>
      <c r="M17" s="21">
        <f>IF(E68=0,"n/a",E17/E68)</f>
        <v>0.63590835011869373</v>
      </c>
      <c r="N17" s="19"/>
      <c r="O17" s="21">
        <f>IF(G68=0,"n/a",G17/G68)</f>
        <v>0.81279478801534966</v>
      </c>
    </row>
    <row r="18" spans="2:15" x14ac:dyDescent="0.2">
      <c r="C18" s="5" t="s">
        <v>17</v>
      </c>
      <c r="E18" s="22">
        <v>131327.56</v>
      </c>
      <c r="F18" s="26"/>
      <c r="G18" s="22">
        <v>430670.3</v>
      </c>
      <c r="H18" s="28"/>
      <c r="I18" s="22">
        <f>E18-G18</f>
        <v>-299342.74</v>
      </c>
      <c r="K18" s="23">
        <f>IF(G18=0,"n/a",IF(AND(I18/G18&lt;1,I18/G18&gt;-1),I18/G18,"n/a"))</f>
        <v>-0.69506241781706335</v>
      </c>
      <c r="M18" s="24">
        <f>IF(E69=0,"n/a",E18/E69)</f>
        <v>0.77048008495209708</v>
      </c>
      <c r="N18" s="19"/>
      <c r="O18" s="24">
        <f>IF(G69=0,"n/a",G18/G69)</f>
        <v>0.72788936400358306</v>
      </c>
    </row>
    <row r="19" spans="2:15" ht="6.95" customHeight="1" x14ac:dyDescent="0.2">
      <c r="E19" s="20"/>
      <c r="F19" s="29"/>
      <c r="G19" s="20"/>
      <c r="H19" s="29"/>
      <c r="I19" s="20"/>
      <c r="K19" s="25"/>
      <c r="M19" s="19"/>
      <c r="N19" s="19"/>
      <c r="O19" s="19"/>
    </row>
    <row r="20" spans="2:15" x14ac:dyDescent="0.2">
      <c r="C20" s="5" t="s">
        <v>18</v>
      </c>
      <c r="E20" s="22">
        <f>SUM(E17:E18)</f>
        <v>1358476.1500000001</v>
      </c>
      <c r="F20" s="26"/>
      <c r="G20" s="22">
        <f>SUM(G17:G18)</f>
        <v>1947850.12</v>
      </c>
      <c r="H20" s="28"/>
      <c r="I20" s="22">
        <f>E20-G20</f>
        <v>-589373.97</v>
      </c>
      <c r="K20" s="23">
        <f>IF(G20=0,"n/a",IF(AND(I20/G20&lt;1,I20/G20&gt;-1),I20/G20,"n/a"))</f>
        <v>-0.30257665307431353</v>
      </c>
      <c r="M20" s="24">
        <f>IF(E71=0,"n/a",E20/E71)</f>
        <v>0.64682995382357733</v>
      </c>
      <c r="N20" s="19"/>
      <c r="O20" s="24">
        <f>IF(G71=0,"n/a",G20/G71)</f>
        <v>0.7923594562238564</v>
      </c>
    </row>
    <row r="21" spans="2:15" ht="6.95" customHeight="1" x14ac:dyDescent="0.2">
      <c r="E21" s="20"/>
      <c r="F21" s="29"/>
      <c r="G21" s="20"/>
      <c r="H21" s="29"/>
      <c r="I21" s="20"/>
      <c r="K21" s="25"/>
      <c r="M21" s="19"/>
      <c r="N21" s="19"/>
      <c r="O21" s="19"/>
    </row>
    <row r="22" spans="2:15" x14ac:dyDescent="0.2">
      <c r="C22" s="5" t="s">
        <v>19</v>
      </c>
      <c r="E22" s="20">
        <f>E14+E20</f>
        <v>50561318.059999995</v>
      </c>
      <c r="F22" s="29"/>
      <c r="G22" s="20">
        <f>G14+G20</f>
        <v>55633878.469999999</v>
      </c>
      <c r="H22" s="29"/>
      <c r="I22" s="20">
        <f>E22-G22</f>
        <v>-5072560.4100000039</v>
      </c>
      <c r="K22" s="17">
        <f>IF(G22=0,"n/a",IF(AND(I22/G22&lt;1,I22/G22&gt;-1),I22/G22,"n/a"))</f>
        <v>-9.1177544142196199E-2</v>
      </c>
      <c r="M22" s="21">
        <f>IF(E73=0,"n/a",E22/E73)</f>
        <v>1.5466351745775533</v>
      </c>
      <c r="N22" s="19"/>
      <c r="O22" s="21">
        <f>IF(G73=0,"n/a",G22/G73)</f>
        <v>1.6433969784517615</v>
      </c>
    </row>
    <row r="23" spans="2:15" ht="6.95" customHeight="1" x14ac:dyDescent="0.2">
      <c r="E23" s="20"/>
      <c r="F23" s="29"/>
      <c r="G23" s="20"/>
      <c r="H23" s="29"/>
      <c r="I23" s="20"/>
      <c r="K23" s="25"/>
      <c r="M23" s="19"/>
      <c r="N23" s="19"/>
      <c r="O23" s="19"/>
    </row>
    <row r="24" spans="2:15" x14ac:dyDescent="0.2">
      <c r="B24" s="13" t="s">
        <v>20</v>
      </c>
      <c r="E24" s="20"/>
      <c r="F24" s="29"/>
      <c r="G24" s="20"/>
      <c r="H24" s="29"/>
      <c r="I24" s="20"/>
      <c r="K24" s="25"/>
      <c r="M24" s="19"/>
      <c r="N24" s="19"/>
      <c r="O24" s="19"/>
    </row>
    <row r="25" spans="2:15" x14ac:dyDescent="0.2">
      <c r="C25" s="5" t="s">
        <v>21</v>
      </c>
      <c r="E25" s="20">
        <v>725635.99</v>
      </c>
      <c r="F25" s="29"/>
      <c r="G25" s="20">
        <v>690876.82</v>
      </c>
      <c r="H25" s="29"/>
      <c r="I25" s="20">
        <f>E25-G25</f>
        <v>34759.170000000042</v>
      </c>
      <c r="K25" s="17">
        <f>IF(G25=0,"n/a",IF(AND(I25/G25&lt;1,I25/G25&gt;-1),I25/G25,"n/a"))</f>
        <v>5.0311674952417777E-2</v>
      </c>
      <c r="M25" s="21">
        <f>IF(E76=0,"n/a",E25/E76)</f>
        <v>0.2026014087582233</v>
      </c>
      <c r="N25" s="19"/>
      <c r="O25" s="21">
        <f>IF(G76=0,"n/a",G25/G76)</f>
        <v>0.19827513499319113</v>
      </c>
    </row>
    <row r="26" spans="2:15" x14ac:dyDescent="0.2">
      <c r="C26" s="5" t="s">
        <v>22</v>
      </c>
      <c r="E26" s="22">
        <v>-143692.10999999999</v>
      </c>
      <c r="F26" s="26"/>
      <c r="G26" s="22">
        <v>1121671.3999999999</v>
      </c>
      <c r="H26" s="28"/>
      <c r="I26" s="22">
        <f>E26-G26</f>
        <v>-1265363.5099999998</v>
      </c>
      <c r="K26" s="23" t="str">
        <f>IF(G26=0,"n/a",IF(AND(I26/G26&lt;1,I26/G26&gt;-1),I26/G26,"n/a"))</f>
        <v>n/a</v>
      </c>
      <c r="M26" s="24">
        <f>IF(E77=0,"n/a",E26/E77)</f>
        <v>-1.62516621545187E-2</v>
      </c>
      <c r="N26" s="19"/>
      <c r="O26" s="24">
        <f>IF(G77=0,"n/a",G26/G77)</f>
        <v>0.10489470610965287</v>
      </c>
    </row>
    <row r="27" spans="2:15" ht="6.95" customHeight="1" x14ac:dyDescent="0.2">
      <c r="E27" s="20"/>
      <c r="F27" s="29"/>
      <c r="G27" s="20"/>
      <c r="H27" s="29"/>
      <c r="I27" s="20"/>
      <c r="K27" s="25"/>
      <c r="M27" s="19"/>
      <c r="N27" s="19"/>
      <c r="O27" s="19"/>
    </row>
    <row r="28" spans="2:15" x14ac:dyDescent="0.2">
      <c r="C28" s="5" t="s">
        <v>23</v>
      </c>
      <c r="E28" s="22">
        <f>SUM(E25:E26)</f>
        <v>581943.88</v>
      </c>
      <c r="F28" s="26"/>
      <c r="G28" s="22">
        <f>SUM(G25:G26)</f>
        <v>1812548.2199999997</v>
      </c>
      <c r="H28" s="28"/>
      <c r="I28" s="22">
        <f>E28-G28</f>
        <v>-1230604.3399999999</v>
      </c>
      <c r="K28" s="23">
        <f>IF(G28=0,"n/a",IF(AND(I28/G28&lt;1,I28/G28&gt;-1),I28/G28,"n/a"))</f>
        <v>-0.67893605611220653</v>
      </c>
      <c r="M28" s="24">
        <f>IF(E79=0,"n/a",E28/E79)</f>
        <v>4.6843010312654122E-2</v>
      </c>
      <c r="N28" s="19"/>
      <c r="O28" s="24">
        <f>IF(G79=0,"n/a",G28/G79)</f>
        <v>0.12784462378814454</v>
      </c>
    </row>
    <row r="29" spans="2:15" ht="6.95" customHeight="1" x14ac:dyDescent="0.2">
      <c r="E29" s="20"/>
      <c r="F29" s="29"/>
      <c r="G29" s="20"/>
      <c r="H29" s="29"/>
      <c r="I29" s="20"/>
      <c r="K29" s="25"/>
      <c r="M29" s="19"/>
      <c r="N29" s="19"/>
      <c r="O29" s="19"/>
    </row>
    <row r="30" spans="2:15" x14ac:dyDescent="0.2">
      <c r="C30" s="5" t="s">
        <v>24</v>
      </c>
      <c r="E30" s="20">
        <f>E22+E28</f>
        <v>51143261.939999998</v>
      </c>
      <c r="F30" s="29"/>
      <c r="G30" s="20">
        <f>G22+G28</f>
        <v>57446426.689999998</v>
      </c>
      <c r="H30" s="29"/>
      <c r="I30" s="20">
        <f>E30-G30</f>
        <v>-6303164.75</v>
      </c>
      <c r="K30" s="17">
        <f>IF(G30=0,"n/a",IF(AND(I30/G30&lt;1,I30/G30&gt;-1),I30/G30,"n/a"))</f>
        <v>-0.10972248603057543</v>
      </c>
      <c r="M30" s="18">
        <f>IF(E81=0,"n/a",E30/E81)</f>
        <v>1.1336336230512731</v>
      </c>
      <c r="N30" s="19"/>
      <c r="O30" s="18">
        <f>IF(G81=0,"n/a",G30/G81)</f>
        <v>1.1960351184832356</v>
      </c>
    </row>
    <row r="31" spans="2:15" ht="6.95" customHeight="1" x14ac:dyDescent="0.2">
      <c r="E31" s="20"/>
      <c r="F31" s="29"/>
      <c r="G31" s="20"/>
      <c r="H31" s="29"/>
      <c r="I31" s="20"/>
      <c r="K31" s="25"/>
      <c r="M31" s="31"/>
      <c r="N31" s="31"/>
      <c r="O31" s="31"/>
    </row>
    <row r="32" spans="2:15" x14ac:dyDescent="0.2">
      <c r="B32" s="5" t="s">
        <v>25</v>
      </c>
      <c r="E32" s="20">
        <v>705802.05</v>
      </c>
      <c r="F32" s="29"/>
      <c r="G32" s="20">
        <v>1345879.19</v>
      </c>
      <c r="H32" s="29"/>
      <c r="I32" s="20">
        <f>E32-G32</f>
        <v>-640077.1399999999</v>
      </c>
      <c r="K32" s="17">
        <f>IF(G32=0,"n/a",IF(AND(I32/G32&lt;1,I32/G32&gt;-1),I32/G32,"n/a"))</f>
        <v>-0.4755829087453235</v>
      </c>
      <c r="M32" s="31"/>
      <c r="N32" s="31"/>
      <c r="O32" s="31"/>
    </row>
    <row r="33" spans="2:15" x14ac:dyDescent="0.2">
      <c r="B33" s="5" t="s">
        <v>26</v>
      </c>
      <c r="E33" s="22">
        <v>14662393.43</v>
      </c>
      <c r="F33" s="26"/>
      <c r="G33" s="22">
        <v>666995.79</v>
      </c>
      <c r="H33" s="28"/>
      <c r="I33" s="22">
        <f>E33-G33</f>
        <v>13995397.640000001</v>
      </c>
      <c r="K33" s="23" t="str">
        <f>IF(G33=0,"n/a",IF(AND(I33/G33&lt;1,I33/G33&gt;-1),I33/G33,"n/a"))</f>
        <v>n/a</v>
      </c>
    </row>
    <row r="34" spans="2:15" ht="6.95" customHeight="1" x14ac:dyDescent="0.2">
      <c r="E34" s="32"/>
      <c r="F34" s="29"/>
      <c r="G34" s="32"/>
      <c r="H34" s="29"/>
      <c r="I34" s="32"/>
      <c r="K34" s="33"/>
      <c r="M34" s="31"/>
      <c r="N34" s="31"/>
      <c r="O34" s="31"/>
    </row>
    <row r="35" spans="2:15" ht="12.75" thickBot="1" x14ac:dyDescent="0.25">
      <c r="C35" s="5" t="s">
        <v>27</v>
      </c>
      <c r="E35" s="34">
        <f>SUM(E30:E33)</f>
        <v>66511457.419999994</v>
      </c>
      <c r="F35" s="35"/>
      <c r="G35" s="34">
        <f>SUM(G30:G33)</f>
        <v>59459301.669999994</v>
      </c>
      <c r="H35" s="29"/>
      <c r="I35" s="34">
        <f>E35-G35</f>
        <v>7052155.75</v>
      </c>
      <c r="K35" s="36">
        <f>IF(G35=0,"n/a",IF(AND(I35/G35&lt;1,I35/G35&gt;-1),I35/G35,"n/a"))</f>
        <v>0.11860475235884149</v>
      </c>
    </row>
    <row r="36" spans="2:15" ht="12.75" thickTop="1" x14ac:dyDescent="0.2">
      <c r="C36" s="37"/>
      <c r="E36" s="32"/>
      <c r="F36" s="29"/>
      <c r="G36" s="32"/>
      <c r="H36" s="16"/>
      <c r="I36" s="32"/>
    </row>
    <row r="37" spans="2:15" x14ac:dyDescent="0.2">
      <c r="C37" s="37" t="s">
        <v>44</v>
      </c>
      <c r="E37" s="14">
        <v>-132253.97</v>
      </c>
      <c r="F37" s="14"/>
      <c r="G37" s="14">
        <v>0</v>
      </c>
      <c r="H37" s="16"/>
      <c r="I37" s="32"/>
    </row>
    <row r="38" spans="2:15" x14ac:dyDescent="0.2">
      <c r="C38" s="37" t="s">
        <v>45</v>
      </c>
      <c r="E38" s="14">
        <v>2588147.8199999998</v>
      </c>
      <c r="F38" s="14"/>
      <c r="G38" s="14">
        <v>2453932.19</v>
      </c>
      <c r="H38" s="16"/>
      <c r="I38" s="32"/>
    </row>
    <row r="39" spans="2:15" x14ac:dyDescent="0.2">
      <c r="C39" s="37" t="s">
        <v>46</v>
      </c>
      <c r="E39" s="14">
        <v>17707769.260000002</v>
      </c>
      <c r="F39" s="14"/>
      <c r="G39" s="14">
        <v>21590221.789999999</v>
      </c>
      <c r="H39" s="16"/>
      <c r="I39" s="32"/>
    </row>
    <row r="40" spans="2:15" x14ac:dyDescent="0.2">
      <c r="C40" s="37" t="s">
        <v>47</v>
      </c>
      <c r="E40" s="14">
        <v>-5470638.4000000004</v>
      </c>
      <c r="F40" s="14"/>
      <c r="G40" s="14">
        <v>521298.22</v>
      </c>
      <c r="H40" s="16"/>
      <c r="I40" s="32"/>
    </row>
    <row r="41" spans="2:15" x14ac:dyDescent="0.2">
      <c r="C41" s="37" t="s">
        <v>48</v>
      </c>
      <c r="E41" s="14">
        <v>-1065388.55</v>
      </c>
      <c r="F41" s="14"/>
      <c r="G41" s="14">
        <v>845222.41</v>
      </c>
      <c r="H41" s="16"/>
      <c r="I41" s="32"/>
    </row>
    <row r="42" spans="2:15" x14ac:dyDescent="0.2">
      <c r="C42" s="37" t="s">
        <v>49</v>
      </c>
      <c r="E42" s="14">
        <v>15205640.01</v>
      </c>
      <c r="F42" s="14"/>
      <c r="G42" s="14">
        <v>0</v>
      </c>
      <c r="H42" s="16"/>
      <c r="I42" s="32"/>
    </row>
    <row r="43" spans="2:15" x14ac:dyDescent="0.2">
      <c r="C43" s="37" t="s">
        <v>50</v>
      </c>
      <c r="E43" s="14">
        <v>-7643815.3399999999</v>
      </c>
      <c r="F43" s="14"/>
      <c r="G43" s="14">
        <v>0</v>
      </c>
      <c r="H43" s="16"/>
      <c r="I43" s="32"/>
    </row>
    <row r="44" spans="2:15" x14ac:dyDescent="0.2">
      <c r="C44" s="37" t="s">
        <v>51</v>
      </c>
      <c r="E44" s="14">
        <v>1187177.56</v>
      </c>
      <c r="F44" s="14"/>
      <c r="G44" s="14">
        <v>966413.76</v>
      </c>
      <c r="H44" s="16"/>
      <c r="I44" s="32"/>
    </row>
    <row r="45" spans="2:15" x14ac:dyDescent="0.2">
      <c r="C45" s="37" t="s">
        <v>52</v>
      </c>
      <c r="E45" s="14">
        <v>2228858.67</v>
      </c>
      <c r="F45" s="14"/>
      <c r="G45" s="14">
        <v>96057.64</v>
      </c>
      <c r="H45" s="16"/>
      <c r="I45" s="32"/>
    </row>
    <row r="46" spans="2:15" x14ac:dyDescent="0.2">
      <c r="C46" s="37" t="s">
        <v>53</v>
      </c>
      <c r="E46" s="14">
        <v>153239.79</v>
      </c>
      <c r="F46" s="14"/>
      <c r="G46" s="14">
        <v>0</v>
      </c>
      <c r="H46" s="16"/>
      <c r="I46" s="32"/>
    </row>
    <row r="47" spans="2:15" x14ac:dyDescent="0.2">
      <c r="C47" s="37" t="s">
        <v>54</v>
      </c>
      <c r="E47" s="14">
        <v>548799.06999999995</v>
      </c>
      <c r="F47" s="14"/>
      <c r="G47" s="14">
        <v>775870.78</v>
      </c>
      <c r="H47" s="16"/>
      <c r="I47" s="32"/>
    </row>
    <row r="48" spans="2:15" x14ac:dyDescent="0.2">
      <c r="C48" s="37" t="s">
        <v>55</v>
      </c>
      <c r="E48" s="14">
        <v>-55428.51</v>
      </c>
      <c r="F48" s="14"/>
      <c r="G48" s="14">
        <v>-100102.33</v>
      </c>
      <c r="H48" s="16"/>
      <c r="I48" s="32"/>
    </row>
    <row r="49" spans="1:15" x14ac:dyDescent="0.2">
      <c r="C49" s="37" t="s">
        <v>56</v>
      </c>
      <c r="E49" s="14">
        <v>-116953.13</v>
      </c>
      <c r="F49" s="14"/>
      <c r="G49" s="14">
        <v>-53349.66</v>
      </c>
      <c r="H49" s="16"/>
      <c r="I49" s="32"/>
    </row>
    <row r="50" spans="1:15" x14ac:dyDescent="0.2">
      <c r="C50" s="37" t="s">
        <v>57</v>
      </c>
      <c r="E50" s="14">
        <v>2256837.15</v>
      </c>
      <c r="F50" s="14"/>
      <c r="G50" s="14">
        <v>1525930.87</v>
      </c>
      <c r="H50" s="16"/>
      <c r="I50" s="32"/>
    </row>
    <row r="51" spans="1:15" x14ac:dyDescent="0.2">
      <c r="C51" s="37" t="s">
        <v>58</v>
      </c>
      <c r="E51" s="14">
        <v>-46506.96</v>
      </c>
      <c r="F51" s="14"/>
      <c r="G51" s="14">
        <v>0</v>
      </c>
      <c r="H51" s="16"/>
      <c r="I51" s="32"/>
    </row>
    <row r="52" spans="1:15" x14ac:dyDescent="0.2">
      <c r="C52" s="37" t="s">
        <v>59</v>
      </c>
      <c r="E52" s="14">
        <v>901175.41</v>
      </c>
      <c r="F52" s="14"/>
      <c r="G52" s="14">
        <v>-133819.68</v>
      </c>
      <c r="H52" s="16"/>
      <c r="I52" s="32"/>
    </row>
    <row r="53" spans="1:15" x14ac:dyDescent="0.2">
      <c r="C53" s="37" t="s">
        <v>60</v>
      </c>
      <c r="E53" s="14">
        <v>264.72000000000003</v>
      </c>
      <c r="F53" s="14"/>
      <c r="G53" s="14">
        <v>1159.99</v>
      </c>
      <c r="H53" s="16"/>
      <c r="I53" s="32"/>
    </row>
    <row r="54" spans="1:15" x14ac:dyDescent="0.2">
      <c r="C54" s="37" t="s">
        <v>62</v>
      </c>
      <c r="E54" s="14">
        <v>-13.2</v>
      </c>
      <c r="F54" s="14"/>
      <c r="G54" s="14">
        <v>-45101.19</v>
      </c>
      <c r="H54" s="16"/>
      <c r="I54" s="32"/>
    </row>
    <row r="55" spans="1:15" x14ac:dyDescent="0.2">
      <c r="C55" s="37" t="s">
        <v>63</v>
      </c>
      <c r="E55" s="14">
        <v>1391260.26</v>
      </c>
      <c r="F55" s="14"/>
      <c r="G55" s="14">
        <v>0</v>
      </c>
      <c r="H55" s="16"/>
      <c r="I55" s="32"/>
    </row>
    <row r="56" spans="1:15" x14ac:dyDescent="0.2">
      <c r="C56" s="37" t="s">
        <v>64</v>
      </c>
      <c r="E56" s="14">
        <v>3624.07</v>
      </c>
      <c r="F56" s="14"/>
      <c r="G56" s="14">
        <v>0</v>
      </c>
      <c r="H56" s="16"/>
      <c r="I56" s="32"/>
    </row>
    <row r="57" spans="1:15" x14ac:dyDescent="0.2">
      <c r="C57" s="37"/>
      <c r="E57" s="14"/>
      <c r="F57" s="14"/>
      <c r="G57" s="14"/>
      <c r="H57" s="16"/>
      <c r="I57" s="32"/>
    </row>
    <row r="58" spans="1:15" x14ac:dyDescent="0.2">
      <c r="C58" s="37"/>
      <c r="E58" s="14"/>
      <c r="F58" s="14"/>
      <c r="G58" s="14"/>
      <c r="H58" s="16"/>
      <c r="I58" s="32"/>
    </row>
    <row r="59" spans="1:15" ht="12.75" x14ac:dyDescent="0.2">
      <c r="A59" s="3" t="s">
        <v>28</v>
      </c>
      <c r="E59" s="39"/>
      <c r="F59" s="16"/>
      <c r="G59" s="16"/>
      <c r="H59" s="16"/>
      <c r="I59" s="16"/>
    </row>
    <row r="60" spans="1:15" x14ac:dyDescent="0.2">
      <c r="B60" s="13" t="s">
        <v>29</v>
      </c>
      <c r="E60" s="40"/>
      <c r="F60" s="29"/>
      <c r="G60" s="29"/>
      <c r="H60" s="29"/>
      <c r="I60" s="29"/>
      <c r="J60" s="30"/>
      <c r="K60" s="41"/>
    </row>
    <row r="61" spans="1:15" x14ac:dyDescent="0.2">
      <c r="C61" s="5" t="s">
        <v>30</v>
      </c>
      <c r="E61" s="40">
        <v>17242787</v>
      </c>
      <c r="F61" s="29"/>
      <c r="G61" s="40">
        <v>18489857</v>
      </c>
      <c r="H61" s="42"/>
      <c r="I61" s="40">
        <f>E61-G61</f>
        <v>-1247070</v>
      </c>
      <c r="J61" s="30"/>
      <c r="K61" s="43">
        <f>IF(G61=0,"n/a",IF(AND(I61/G61&lt;1,I61/G61&gt;-1),I61/G61,"n/a"))</f>
        <v>-6.7446167917902228E-2</v>
      </c>
    </row>
    <row r="62" spans="1:15" x14ac:dyDescent="0.2">
      <c r="C62" s="5" t="s">
        <v>31</v>
      </c>
      <c r="E62" s="40">
        <v>12598274</v>
      </c>
      <c r="F62" s="29"/>
      <c r="G62" s="40">
        <v>11964958</v>
      </c>
      <c r="H62" s="42"/>
      <c r="I62" s="40">
        <f>E62-G62</f>
        <v>633316</v>
      </c>
      <c r="J62" s="30"/>
      <c r="K62" s="43">
        <f>IF(G62=0,"n/a",IF(AND(I62/G62&lt;1,I62/G62&gt;-1),I62/G62,"n/a"))</f>
        <v>5.2930900384272138E-2</v>
      </c>
    </row>
    <row r="63" spans="1:15" x14ac:dyDescent="0.2">
      <c r="C63" s="5" t="s">
        <v>32</v>
      </c>
      <c r="E63" s="44">
        <v>749906</v>
      </c>
      <c r="F63" s="45"/>
      <c r="G63" s="44">
        <v>939870</v>
      </c>
      <c r="H63" s="46"/>
      <c r="I63" s="44">
        <f>E63-G63</f>
        <v>-189964</v>
      </c>
      <c r="J63" s="47"/>
      <c r="K63" s="23">
        <f>IF(G63=0,"n/a",IF(AND(I63/G63&lt;1,I63/G63&gt;-1),I63/G63,"n/a"))</f>
        <v>-0.20211731409663039</v>
      </c>
    </row>
    <row r="64" spans="1:15" ht="6.95" customHeight="1" x14ac:dyDescent="0.2">
      <c r="E64" s="39"/>
      <c r="F64" s="16"/>
      <c r="G64" s="39"/>
      <c r="H64" s="16"/>
      <c r="I64" s="39"/>
      <c r="K64" s="25"/>
      <c r="M64" s="31"/>
      <c r="N64" s="31"/>
      <c r="O64" s="31"/>
    </row>
    <row r="65" spans="2:15" x14ac:dyDescent="0.2">
      <c r="C65" s="5" t="s">
        <v>14</v>
      </c>
      <c r="E65" s="39">
        <f>SUM(E61:E63)</f>
        <v>30590967</v>
      </c>
      <c r="F65" s="16"/>
      <c r="G65" s="39">
        <f>SUM(G61:G63)</f>
        <v>31394685</v>
      </c>
      <c r="H65" s="48"/>
      <c r="I65" s="39">
        <f>E65-G65</f>
        <v>-803718</v>
      </c>
      <c r="K65" s="17">
        <f>IF(G65=0,"n/a",IF(AND(I65/G65&lt;1,I65/G65&gt;-1),I65/G65,"n/a"))</f>
        <v>-2.5600447973916605E-2</v>
      </c>
    </row>
    <row r="66" spans="2:15" ht="6.95" customHeight="1" x14ac:dyDescent="0.2">
      <c r="E66" s="39"/>
      <c r="F66" s="16"/>
      <c r="G66" s="39"/>
      <c r="H66" s="16"/>
      <c r="I66" s="39"/>
      <c r="K66" s="25"/>
      <c r="M66" s="31"/>
      <c r="N66" s="31"/>
      <c r="O66" s="31"/>
    </row>
    <row r="67" spans="2:15" x14ac:dyDescent="0.2">
      <c r="B67" s="13" t="s">
        <v>33</v>
      </c>
      <c r="E67" s="39"/>
      <c r="F67" s="16"/>
      <c r="G67" s="39"/>
      <c r="H67" s="48"/>
      <c r="I67" s="39"/>
      <c r="K67" s="25"/>
    </row>
    <row r="68" spans="2:15" x14ac:dyDescent="0.2">
      <c r="C68" s="5" t="s">
        <v>34</v>
      </c>
      <c r="E68" s="40">
        <v>1929757</v>
      </c>
      <c r="F68" s="29"/>
      <c r="G68" s="40">
        <v>1866621</v>
      </c>
      <c r="H68" s="42"/>
      <c r="I68" s="40">
        <f>E68-G68</f>
        <v>63136</v>
      </c>
      <c r="J68" s="30"/>
      <c r="K68" s="43">
        <f>IF(G68=0,"n/a",IF(AND(I68/G68&lt;1,I68/G68&gt;-1),I68/G68,"n/a"))</f>
        <v>3.3823684615141479E-2</v>
      </c>
    </row>
    <row r="69" spans="2:15" x14ac:dyDescent="0.2">
      <c r="C69" s="5" t="s">
        <v>35</v>
      </c>
      <c r="E69" s="44">
        <v>170449</v>
      </c>
      <c r="F69" s="45"/>
      <c r="G69" s="44">
        <v>591670</v>
      </c>
      <c r="H69" s="46"/>
      <c r="I69" s="44">
        <f>E69-G69</f>
        <v>-421221</v>
      </c>
      <c r="J69" s="47"/>
      <c r="K69" s="23">
        <f>IF(G69=0,"n/a",IF(AND(I69/G69&lt;1,I69/G69&gt;-1),I69/G69,"n/a"))</f>
        <v>-0.71191880609123326</v>
      </c>
    </row>
    <row r="70" spans="2:15" ht="6.95" customHeight="1" x14ac:dyDescent="0.2">
      <c r="E70" s="39"/>
      <c r="F70" s="16"/>
      <c r="G70" s="39"/>
      <c r="H70" s="16"/>
      <c r="I70" s="39"/>
      <c r="K70" s="25"/>
      <c r="M70" s="31"/>
      <c r="N70" s="31"/>
      <c r="O70" s="31"/>
    </row>
    <row r="71" spans="2:15" x14ac:dyDescent="0.2">
      <c r="C71" s="5" t="s">
        <v>18</v>
      </c>
      <c r="E71" s="44">
        <f>SUM(E68:E69)</f>
        <v>2100206</v>
      </c>
      <c r="F71" s="16"/>
      <c r="G71" s="44">
        <f>SUM(G68:G69)</f>
        <v>2458291</v>
      </c>
      <c r="H71" s="48"/>
      <c r="I71" s="44">
        <f>E71-G71</f>
        <v>-358085</v>
      </c>
      <c r="K71" s="23">
        <f>IF(G71=0,"n/a",IF(AND(I71/G71&lt;1,I71/G71&gt;-1),I71/G71,"n/a"))</f>
        <v>-0.1456642033022128</v>
      </c>
    </row>
    <row r="72" spans="2:15" ht="6.95" customHeight="1" x14ac:dyDescent="0.2">
      <c r="E72" s="39"/>
      <c r="F72" s="16"/>
      <c r="G72" s="39"/>
      <c r="H72" s="16"/>
      <c r="I72" s="39"/>
      <c r="K72" s="25"/>
      <c r="M72" s="31"/>
      <c r="N72" s="31"/>
      <c r="O72" s="31"/>
    </row>
    <row r="73" spans="2:15" x14ac:dyDescent="0.2">
      <c r="C73" s="5" t="s">
        <v>36</v>
      </c>
      <c r="E73" s="39">
        <f>E65+E71</f>
        <v>32691173</v>
      </c>
      <c r="F73" s="16"/>
      <c r="G73" s="39">
        <f>G65+G71</f>
        <v>33852976</v>
      </c>
      <c r="H73" s="48"/>
      <c r="I73" s="39">
        <f>E73-G73</f>
        <v>-1161803</v>
      </c>
      <c r="K73" s="17">
        <f>IF(G73=0,"n/a",IF(AND(I73/G73&lt;1,I73/G73&gt;-1),I73/G73,"n/a"))</f>
        <v>-3.4319080248661149E-2</v>
      </c>
    </row>
    <row r="74" spans="2:15" ht="6.95" customHeight="1" x14ac:dyDescent="0.2">
      <c r="E74" s="39"/>
      <c r="F74" s="16"/>
      <c r="G74" s="39"/>
      <c r="H74" s="16"/>
      <c r="I74" s="39"/>
      <c r="K74" s="25"/>
      <c r="M74" s="31"/>
      <c r="N74" s="31"/>
      <c r="O74" s="31"/>
    </row>
    <row r="75" spans="2:15" x14ac:dyDescent="0.2">
      <c r="B75" s="13" t="s">
        <v>37</v>
      </c>
      <c r="E75" s="39"/>
      <c r="F75" s="16"/>
      <c r="G75" s="39"/>
      <c r="H75" s="48"/>
      <c r="I75" s="39"/>
      <c r="K75" s="25"/>
    </row>
    <row r="76" spans="2:15" x14ac:dyDescent="0.2">
      <c r="C76" s="5" t="s">
        <v>38</v>
      </c>
      <c r="E76" s="40">
        <v>3581594</v>
      </c>
      <c r="F76" s="29"/>
      <c r="G76" s="40">
        <v>3484435</v>
      </c>
      <c r="H76" s="42"/>
      <c r="I76" s="40">
        <f>E76-G76</f>
        <v>97159</v>
      </c>
      <c r="J76" s="30"/>
      <c r="K76" s="43">
        <f>IF(G76=0,"n/a",IF(AND(I76/G76&lt;1,I76/G76&gt;-1),I76/G76,"n/a"))</f>
        <v>2.7883717159309901E-2</v>
      </c>
    </row>
    <row r="77" spans="2:15" x14ac:dyDescent="0.2">
      <c r="C77" s="5" t="s">
        <v>39</v>
      </c>
      <c r="E77" s="44">
        <v>8841687</v>
      </c>
      <c r="F77" s="45"/>
      <c r="G77" s="44">
        <v>10693308</v>
      </c>
      <c r="H77" s="46"/>
      <c r="I77" s="44">
        <f>E77-G77</f>
        <v>-1851621</v>
      </c>
      <c r="J77" s="47"/>
      <c r="K77" s="23">
        <f>IF(G77=0,"n/a",IF(AND(I77/G77&lt;1,I77/G77&gt;-1),I77/G77,"n/a"))</f>
        <v>-0.17315698752902284</v>
      </c>
    </row>
    <row r="78" spans="2:15" ht="6.95" customHeight="1" x14ac:dyDescent="0.2">
      <c r="E78" s="39"/>
      <c r="F78" s="16"/>
      <c r="G78" s="39"/>
      <c r="H78" s="16"/>
      <c r="I78" s="39"/>
      <c r="K78" s="25"/>
      <c r="M78" s="31"/>
      <c r="N78" s="31"/>
      <c r="O78" s="31"/>
    </row>
    <row r="79" spans="2:15" x14ac:dyDescent="0.2">
      <c r="C79" s="5" t="s">
        <v>23</v>
      </c>
      <c r="E79" s="44">
        <f>SUM(E76:E77)</f>
        <v>12423281</v>
      </c>
      <c r="F79" s="16"/>
      <c r="G79" s="44">
        <f>SUM(G76:G77)</f>
        <v>14177743</v>
      </c>
      <c r="H79" s="48"/>
      <c r="I79" s="44">
        <f>E79-G79</f>
        <v>-1754462</v>
      </c>
      <c r="K79" s="23">
        <f>IF(G79=0,"n/a",IF(AND(I79/G79&lt;1,I79/G79&gt;-1),I79/G79,"n/a"))</f>
        <v>-0.12374762329942079</v>
      </c>
    </row>
    <row r="80" spans="2:15" ht="6.95" customHeight="1" x14ac:dyDescent="0.2">
      <c r="E80" s="39"/>
      <c r="F80" s="16"/>
      <c r="G80" s="39"/>
      <c r="H80" s="16"/>
      <c r="I80" s="39"/>
      <c r="K80" s="25"/>
      <c r="M80" s="31"/>
      <c r="N80" s="31"/>
      <c r="O80" s="31"/>
    </row>
    <row r="81" spans="1:15" ht="12.75" thickBot="1" x14ac:dyDescent="0.25">
      <c r="C81" s="5" t="s">
        <v>40</v>
      </c>
      <c r="E81" s="49">
        <f>E73+E79</f>
        <v>45114454</v>
      </c>
      <c r="F81" s="16"/>
      <c r="G81" s="49">
        <f>G73+G79</f>
        <v>48030719</v>
      </c>
      <c r="H81" s="48"/>
      <c r="I81" s="49">
        <f>E81-G81</f>
        <v>-2916265</v>
      </c>
      <c r="K81" s="36">
        <f>IF(G81=0,"n/a",IF(AND(I81/G81&lt;1,I81/G81&gt;-1),I81/G81,"n/a"))</f>
        <v>-6.0716663433666274E-2</v>
      </c>
    </row>
    <row r="82" spans="1:15" ht="12.75" thickTop="1" x14ac:dyDescent="0.2"/>
    <row r="83" spans="1:15" ht="12.75" customHeight="1" x14ac:dyDescent="0.2">
      <c r="A83" s="5" t="s">
        <v>3</v>
      </c>
      <c r="C83" s="50" t="s">
        <v>41</v>
      </c>
      <c r="D83"/>
      <c r="E83"/>
      <c r="F83"/>
      <c r="G83"/>
      <c r="H83"/>
      <c r="I83"/>
      <c r="J83"/>
      <c r="K83"/>
      <c r="L83"/>
      <c r="M83"/>
      <c r="N83"/>
      <c r="O83"/>
    </row>
    <row r="84" spans="1:15" x14ac:dyDescent="0.2">
      <c r="A84" s="5" t="s">
        <v>3</v>
      </c>
    </row>
    <row r="85" spans="1:15" x14ac:dyDescent="0.2">
      <c r="A85" s="5" t="s">
        <v>3</v>
      </c>
    </row>
    <row r="86" spans="1:15" x14ac:dyDescent="0.2">
      <c r="A86" s="5" t="s">
        <v>3</v>
      </c>
    </row>
    <row r="87" spans="1:15" x14ac:dyDescent="0.2">
      <c r="A87" s="5" t="s">
        <v>3</v>
      </c>
    </row>
    <row r="88" spans="1:15" x14ac:dyDescent="0.2">
      <c r="A88" s="5" t="s">
        <v>3</v>
      </c>
    </row>
    <row r="89" spans="1:15" x14ac:dyDescent="0.2">
      <c r="A89" s="5" t="s">
        <v>3</v>
      </c>
    </row>
    <row r="90" spans="1:15" x14ac:dyDescent="0.2">
      <c r="A90" s="5" t="s">
        <v>3</v>
      </c>
    </row>
    <row r="91" spans="1:15" x14ac:dyDescent="0.2">
      <c r="A91" s="5" t="s">
        <v>3</v>
      </c>
    </row>
    <row r="92" spans="1:15" x14ac:dyDescent="0.2">
      <c r="A92" s="5" t="s">
        <v>3</v>
      </c>
    </row>
    <row r="93" spans="1:15" x14ac:dyDescent="0.2">
      <c r="A93" s="5" t="s">
        <v>3</v>
      </c>
    </row>
    <row r="94" spans="1:15" x14ac:dyDescent="0.2">
      <c r="A94" s="5" t="s">
        <v>3</v>
      </c>
    </row>
    <row r="95" spans="1:15" x14ac:dyDescent="0.2">
      <c r="A95" s="5" t="s">
        <v>3</v>
      </c>
    </row>
    <row r="96" spans="1:15" x14ac:dyDescent="0.2">
      <c r="A96" s="5" t="s">
        <v>3</v>
      </c>
    </row>
    <row r="97" spans="1:1" x14ac:dyDescent="0.2">
      <c r="A97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zoomScale="87"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T16" sqref="T16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23.85546875" style="6" customWidth="1"/>
    <col min="5" max="5" width="16.7109375" style="6" customWidth="1"/>
    <col min="6" max="6" width="0.85546875" style="6" customWidth="1"/>
    <col min="7" max="7" width="16.7109375" style="6" customWidth="1"/>
    <col min="8" max="8" width="0.85546875" style="6" customWidth="1"/>
    <col min="9" max="9" width="16.7109375" style="6" customWidth="1"/>
    <col min="10" max="10" width="0.85546875" style="6" customWidth="1"/>
    <col min="11" max="11" width="7.7109375" style="6" customWidth="1"/>
    <col min="12" max="12" width="0.85546875" style="6" customWidth="1"/>
    <col min="13" max="13" width="10.7109375" style="6" customWidth="1"/>
    <col min="14" max="14" width="0.85546875" style="6" customWidth="1"/>
    <col min="15" max="15" width="7.7109375" style="6" hidden="1" customWidth="1"/>
    <col min="16" max="16" width="0.85546875" style="6" hidden="1" customWidth="1"/>
    <col min="17" max="17" width="10.7109375" style="6" customWidth="1"/>
    <col min="18" max="16384" width="9.140625" style="6"/>
  </cols>
  <sheetData>
    <row r="1" spans="1:17" s="2" customFormat="1" ht="15" x14ac:dyDescent="0.25">
      <c r="E1" s="107" t="s">
        <v>0</v>
      </c>
      <c r="F1" s="107"/>
      <c r="G1" s="107"/>
      <c r="H1" s="107"/>
      <c r="I1" s="107"/>
      <c r="J1" s="107"/>
      <c r="K1" s="107"/>
    </row>
    <row r="2" spans="1:17" s="2" customFormat="1" ht="15" x14ac:dyDescent="0.25">
      <c r="E2" s="107" t="s">
        <v>1</v>
      </c>
      <c r="F2" s="107"/>
      <c r="G2" s="107"/>
      <c r="H2" s="107"/>
      <c r="I2" s="107"/>
      <c r="J2" s="107"/>
      <c r="K2" s="107"/>
    </row>
    <row r="3" spans="1:17" s="2" customFormat="1" ht="15" x14ac:dyDescent="0.25">
      <c r="E3" s="107" t="s">
        <v>67</v>
      </c>
      <c r="F3" s="107"/>
      <c r="G3" s="107"/>
      <c r="H3" s="107"/>
      <c r="I3" s="107"/>
      <c r="J3" s="107"/>
      <c r="K3" s="107"/>
    </row>
    <row r="4" spans="1:17" s="4" customFormat="1" ht="12.75" x14ac:dyDescent="0.2">
      <c r="E4" s="108" t="s">
        <v>2</v>
      </c>
      <c r="F4" s="108"/>
      <c r="G4" s="108"/>
      <c r="H4" s="108"/>
      <c r="I4" s="108"/>
      <c r="J4" s="108"/>
      <c r="K4" s="108"/>
    </row>
    <row r="5" spans="1:17" x14ac:dyDescent="0.2">
      <c r="A5" s="6" t="s">
        <v>3</v>
      </c>
    </row>
    <row r="6" spans="1:17" s="10" customFormat="1" ht="12.75" x14ac:dyDescent="0.2">
      <c r="A6" s="10" t="s">
        <v>3</v>
      </c>
      <c r="I6" s="103" t="s">
        <v>43</v>
      </c>
      <c r="J6" s="103"/>
      <c r="K6" s="103"/>
      <c r="M6" s="103" t="s">
        <v>4</v>
      </c>
      <c r="N6" s="103"/>
      <c r="O6" s="103"/>
      <c r="P6" s="103"/>
      <c r="Q6" s="103"/>
    </row>
    <row r="7" spans="1:17" s="10" customFormat="1" ht="12.75" x14ac:dyDescent="0.2">
      <c r="E7" s="9" t="s">
        <v>5</v>
      </c>
      <c r="G7" s="9" t="s">
        <v>5</v>
      </c>
      <c r="I7" s="9"/>
      <c r="K7" s="9"/>
      <c r="M7" s="9"/>
      <c r="O7" s="9"/>
      <c r="Q7" s="9"/>
    </row>
    <row r="8" spans="1:17" s="10" customFormat="1" ht="12.75" x14ac:dyDescent="0.2">
      <c r="A8" s="4" t="s">
        <v>6</v>
      </c>
      <c r="E8" s="12">
        <v>2024</v>
      </c>
      <c r="G8" s="12">
        <v>2023</v>
      </c>
      <c r="I8" s="12" t="s">
        <v>8</v>
      </c>
      <c r="K8" s="12" t="s">
        <v>9</v>
      </c>
      <c r="M8" s="12">
        <v>2024</v>
      </c>
      <c r="O8" s="12" t="s">
        <v>7</v>
      </c>
      <c r="Q8" s="12">
        <v>2023</v>
      </c>
    </row>
    <row r="9" spans="1:17" x14ac:dyDescent="0.2">
      <c r="B9" s="51" t="s">
        <v>10</v>
      </c>
    </row>
    <row r="10" spans="1:17" x14ac:dyDescent="0.2">
      <c r="C10" s="6" t="s">
        <v>11</v>
      </c>
      <c r="E10" s="52">
        <v>778526814.48000002</v>
      </c>
      <c r="F10" s="38"/>
      <c r="G10" s="52">
        <v>896615569.52999997</v>
      </c>
      <c r="H10" s="38"/>
      <c r="I10" s="52">
        <f>E10-G10</f>
        <v>-118088755.04999995</v>
      </c>
      <c r="K10" s="17">
        <f>IF(G10=0,"n/a",IF(AND(I10/G10&lt;1,I10/G10&gt;-1),I10/G10,"n/a"))</f>
        <v>-0.13170500163397933</v>
      </c>
      <c r="M10" s="18">
        <f>IF(E62=0,"n/a",E10/E62)</f>
        <v>1.3531309164393632</v>
      </c>
      <c r="N10" s="19"/>
      <c r="O10" s="18" t="e">
        <f>IF(#REF!=0,"n/a",#REF!/#REF!)</f>
        <v>#REF!</v>
      </c>
      <c r="P10" s="19"/>
      <c r="Q10" s="18">
        <f>IF(G62=0,"n/a",G10/G62)</f>
        <v>1.4505489826168312</v>
      </c>
    </row>
    <row r="11" spans="1:17" x14ac:dyDescent="0.2">
      <c r="C11" s="6" t="s">
        <v>12</v>
      </c>
      <c r="E11" s="53">
        <v>329553345.25999999</v>
      </c>
      <c r="F11" s="54"/>
      <c r="G11" s="53">
        <v>370261877.93000001</v>
      </c>
      <c r="H11" s="54"/>
      <c r="I11" s="53">
        <f>E11-G11</f>
        <v>-40708532.670000017</v>
      </c>
      <c r="K11" s="17">
        <f>IF(G11=0,"n/a",IF(AND(I11/G11&lt;1,I11/G11&gt;-1),I11/G11,"n/a"))</f>
        <v>-0.10994524442426175</v>
      </c>
      <c r="M11" s="21">
        <f>IF(E63=0,"n/a",E11/E63)</f>
        <v>1.1601906731396681</v>
      </c>
      <c r="N11" s="19"/>
      <c r="O11" s="21" t="e">
        <f>IF(#REF!=0,"n/a",#REF!/#REF!)</f>
        <v>#REF!</v>
      </c>
      <c r="P11" s="19"/>
      <c r="Q11" s="21">
        <f>IF(G63=0,"n/a",G11/G63)</f>
        <v>1.2549309635732089</v>
      </c>
    </row>
    <row r="12" spans="1:17" x14ac:dyDescent="0.2">
      <c r="C12" s="6" t="s">
        <v>13</v>
      </c>
      <c r="E12" s="55">
        <v>24308402.52</v>
      </c>
      <c r="F12" s="54"/>
      <c r="G12" s="55">
        <v>25855393.710000001</v>
      </c>
      <c r="H12" s="54"/>
      <c r="I12" s="55">
        <f>E12-G12</f>
        <v>-1546991.1900000013</v>
      </c>
      <c r="K12" s="23">
        <f>IF(G12=0,"n/a",IF(AND(I12/G12&lt;1,I12/G12&gt;-1),I12/G12,"n/a"))</f>
        <v>-5.9832436022882025E-2</v>
      </c>
      <c r="M12" s="24">
        <f>IF(E64=0,"n/a",E12/E64)</f>
        <v>1.1423027545591142</v>
      </c>
      <c r="N12" s="19"/>
      <c r="O12" s="24" t="e">
        <f>IF(#REF!=0,"n/a",#REF!/#REF!)</f>
        <v>#REF!</v>
      </c>
      <c r="P12" s="19"/>
      <c r="Q12" s="24">
        <f>IF(G64=0,"n/a",G12/G64)</f>
        <v>1.1279254653946786</v>
      </c>
    </row>
    <row r="13" spans="1:17" ht="6.95" customHeight="1" x14ac:dyDescent="0.2">
      <c r="E13" s="53"/>
      <c r="F13" s="54"/>
      <c r="G13" s="53"/>
      <c r="H13" s="54"/>
      <c r="I13" s="53"/>
      <c r="K13" s="25"/>
      <c r="M13" s="19"/>
      <c r="N13" s="19"/>
      <c r="O13" s="19"/>
      <c r="P13" s="19"/>
      <c r="Q13" s="19"/>
    </row>
    <row r="14" spans="1:17" x14ac:dyDescent="0.2">
      <c r="C14" s="6" t="s">
        <v>14</v>
      </c>
      <c r="E14" s="53">
        <f>SUM(E10:E12)</f>
        <v>1132388562.26</v>
      </c>
      <c r="F14" s="54"/>
      <c r="G14" s="53">
        <f>SUM(G10:G12)</f>
        <v>1292732841.1700001</v>
      </c>
      <c r="H14" s="54"/>
      <c r="I14" s="53">
        <f>E14-G14</f>
        <v>-160344278.91000009</v>
      </c>
      <c r="K14" s="17">
        <f>IF(G14=0,"n/a",IF(AND(I14/G14&lt;1,I14/G14&gt;-1),I14/G14,"n/a"))</f>
        <v>-0.12403512450792151</v>
      </c>
      <c r="M14" s="21">
        <f>IF(E66=0,"n/a",E14/E66)</f>
        <v>1.285806682440251</v>
      </c>
      <c r="N14" s="19"/>
      <c r="O14" s="21" t="e">
        <f>IF(#REF!=0,"n/a",#REF!/#REF!)</f>
        <v>#REF!</v>
      </c>
      <c r="P14" s="19"/>
      <c r="Q14" s="21">
        <f>IF(G66=0,"n/a",G14/G66)</f>
        <v>1.3809918700060371</v>
      </c>
    </row>
    <row r="15" spans="1:17" ht="6.95" customHeight="1" x14ac:dyDescent="0.2">
      <c r="E15" s="53"/>
      <c r="F15" s="54"/>
      <c r="G15" s="53"/>
      <c r="H15" s="54"/>
      <c r="I15" s="53"/>
      <c r="K15" s="25"/>
      <c r="M15" s="19"/>
      <c r="N15" s="19"/>
      <c r="O15" s="19"/>
      <c r="P15" s="19"/>
      <c r="Q15" s="19"/>
    </row>
    <row r="16" spans="1:17" x14ac:dyDescent="0.2">
      <c r="B16" s="51" t="s">
        <v>15</v>
      </c>
      <c r="E16" s="53"/>
      <c r="F16" s="54"/>
      <c r="G16" s="53"/>
      <c r="H16" s="54"/>
      <c r="I16" s="53"/>
      <c r="K16" s="25"/>
      <c r="M16" s="19"/>
      <c r="N16" s="19"/>
      <c r="O16" s="19"/>
      <c r="P16" s="19"/>
      <c r="Q16" s="19"/>
    </row>
    <row r="17" spans="2:17" x14ac:dyDescent="0.2">
      <c r="C17" s="6" t="s">
        <v>16</v>
      </c>
      <c r="E17" s="53">
        <v>25612434.870000001</v>
      </c>
      <c r="F17" s="54"/>
      <c r="G17" s="53">
        <v>32986721.670000002</v>
      </c>
      <c r="H17" s="54"/>
      <c r="I17" s="53">
        <f>E17-G17</f>
        <v>-7374286.8000000007</v>
      </c>
      <c r="K17" s="17">
        <f>IF(G17=0,"n/a",IF(AND(I17/G17&lt;1,I17/G17&gt;-1),I17/G17,"n/a"))</f>
        <v>-0.22355318827292242</v>
      </c>
      <c r="M17" s="21">
        <f>IF(E69=0,"n/a",E17/E69)</f>
        <v>0.62721582832543032</v>
      </c>
      <c r="N17" s="19"/>
      <c r="O17" s="21" t="e">
        <f>IF(#REF!=0,"n/a",#REF!/#REF!)</f>
        <v>#REF!</v>
      </c>
      <c r="P17" s="19"/>
      <c r="Q17" s="21">
        <f>IF(G69=0,"n/a",G17/G69)</f>
        <v>0.73961532974281186</v>
      </c>
    </row>
    <row r="18" spans="2:17" x14ac:dyDescent="0.2">
      <c r="C18" s="6" t="s">
        <v>17</v>
      </c>
      <c r="E18" s="55">
        <v>2463902.5499999998</v>
      </c>
      <c r="F18" s="56"/>
      <c r="G18" s="55">
        <v>3773880.85</v>
      </c>
      <c r="H18" s="57"/>
      <c r="I18" s="55">
        <f>E18-G18</f>
        <v>-1309978.3000000003</v>
      </c>
      <c r="K18" s="23">
        <f>IF(G18=0,"n/a",IF(AND(I18/G18&lt;1,I18/G18&gt;-1),I18/G18,"n/a"))</f>
        <v>-0.34711702676039713</v>
      </c>
      <c r="M18" s="24">
        <f>IF(E70=0,"n/a",E18/E70)</f>
        <v>0.77525606644559664</v>
      </c>
      <c r="N18" s="19"/>
      <c r="O18" s="24" t="e">
        <f>IF(#REF!=0,"n/a",#REF!/#REF!)</f>
        <v>#REF!</v>
      </c>
      <c r="P18" s="19"/>
      <c r="Q18" s="24">
        <f>IF(G70=0,"n/a",G18/G70)</f>
        <v>0.72473531154808279</v>
      </c>
    </row>
    <row r="19" spans="2:17" ht="6.95" customHeight="1" x14ac:dyDescent="0.2">
      <c r="E19" s="53"/>
      <c r="F19" s="58"/>
      <c r="G19" s="53"/>
      <c r="H19" s="58"/>
      <c r="I19" s="53"/>
      <c r="K19" s="25"/>
      <c r="M19" s="19"/>
      <c r="N19" s="19"/>
      <c r="O19" s="19"/>
      <c r="P19" s="19"/>
      <c r="Q19" s="19"/>
    </row>
    <row r="20" spans="2:17" x14ac:dyDescent="0.2">
      <c r="C20" s="6" t="s">
        <v>18</v>
      </c>
      <c r="E20" s="55">
        <f>SUM(E17:E18)</f>
        <v>28076337.420000002</v>
      </c>
      <c r="F20" s="56"/>
      <c r="G20" s="55">
        <f>SUM(G17:G18)</f>
        <v>36760602.520000003</v>
      </c>
      <c r="H20" s="57"/>
      <c r="I20" s="55">
        <f>E20-G20</f>
        <v>-8684265.1000000015</v>
      </c>
      <c r="K20" s="23">
        <f>IF(G20=0,"n/a",IF(AND(I20/G20&lt;1,I20/G20&gt;-1),I20/G20,"n/a"))</f>
        <v>-0.23623837762929031</v>
      </c>
      <c r="M20" s="24">
        <f>IF(E72=0,"n/a",E20/E72)</f>
        <v>0.63790574172112202</v>
      </c>
      <c r="N20" s="19"/>
      <c r="O20" s="24" t="e">
        <f>IF(#REF!=0,"n/a",#REF!/#REF!)</f>
        <v>#REF!</v>
      </c>
      <c r="P20" s="19"/>
      <c r="Q20" s="24">
        <f>IF(G72=0,"n/a",G20/G72)</f>
        <v>0.73805964689082715</v>
      </c>
    </row>
    <row r="21" spans="2:17" ht="6.95" customHeight="1" x14ac:dyDescent="0.2">
      <c r="E21" s="53"/>
      <c r="F21" s="58"/>
      <c r="G21" s="53"/>
      <c r="H21" s="58"/>
      <c r="I21" s="53"/>
      <c r="K21" s="25"/>
      <c r="M21" s="19"/>
      <c r="N21" s="19"/>
      <c r="O21" s="19"/>
      <c r="P21" s="19"/>
      <c r="Q21" s="19"/>
    </row>
    <row r="22" spans="2:17" x14ac:dyDescent="0.2">
      <c r="C22" s="6" t="s">
        <v>19</v>
      </c>
      <c r="E22" s="53">
        <f>E14+E20</f>
        <v>1160464899.6800001</v>
      </c>
      <c r="F22" s="58"/>
      <c r="G22" s="53">
        <f>G14+G20</f>
        <v>1329493443.6900001</v>
      </c>
      <c r="H22" s="58"/>
      <c r="I22" s="53">
        <f>E22-G22</f>
        <v>-169028544.00999999</v>
      </c>
      <c r="K22" s="17">
        <f>IF(G22=0,"n/a",IF(AND(I22/G22&lt;1,I22/G22&gt;-1),I22/G22,"n/a"))</f>
        <v>-0.12713755363912319</v>
      </c>
      <c r="M22" s="21">
        <f>IF(E74=0,"n/a",E22/E74)</f>
        <v>1.2549681815389602</v>
      </c>
      <c r="N22" s="19"/>
      <c r="O22" s="21" t="e">
        <f>IF(#REF!=0,"n/a",#REF!/#REF!)</f>
        <v>#REF!</v>
      </c>
      <c r="P22" s="19"/>
      <c r="Q22" s="21">
        <f>IF(G74=0,"n/a",G22/G74)</f>
        <v>1.3485112196270896</v>
      </c>
    </row>
    <row r="23" spans="2:17" ht="6.95" customHeight="1" x14ac:dyDescent="0.2">
      <c r="E23" s="53"/>
      <c r="F23" s="58"/>
      <c r="G23" s="53"/>
      <c r="H23" s="58"/>
      <c r="I23" s="53"/>
      <c r="K23" s="25"/>
      <c r="M23" s="19"/>
      <c r="N23" s="19"/>
      <c r="O23" s="19"/>
      <c r="P23" s="19"/>
      <c r="Q23" s="19"/>
    </row>
    <row r="24" spans="2:17" x14ac:dyDescent="0.2">
      <c r="B24" s="51" t="s">
        <v>20</v>
      </c>
      <c r="E24" s="53"/>
      <c r="F24" s="58"/>
      <c r="G24" s="53"/>
      <c r="H24" s="58"/>
      <c r="I24" s="53"/>
      <c r="K24" s="25"/>
      <c r="M24" s="19"/>
      <c r="N24" s="19"/>
      <c r="O24" s="19"/>
      <c r="P24" s="19"/>
      <c r="Q24" s="19"/>
    </row>
    <row r="25" spans="2:17" x14ac:dyDescent="0.2">
      <c r="C25" s="6" t="s">
        <v>21</v>
      </c>
      <c r="E25" s="53">
        <v>13768394.01</v>
      </c>
      <c r="F25" s="58"/>
      <c r="G25" s="53">
        <v>8349561.7300000004</v>
      </c>
      <c r="H25" s="58"/>
      <c r="I25" s="53">
        <f>E25-G25</f>
        <v>5418832.2799999993</v>
      </c>
      <c r="K25" s="17">
        <f>IF(G25=0,"n/a",IF(AND(I25/G25&lt;1,I25/G25&gt;-1),I25/G25,"n/a"))</f>
        <v>0.64899601383029704</v>
      </c>
      <c r="M25" s="21">
        <f>IF(E77=0,"n/a",E25/E77)</f>
        <v>0.27432131147815347</v>
      </c>
      <c r="N25" s="19"/>
      <c r="O25" s="21" t="e">
        <f>IF(#REF!=0,"n/a",#REF!/#REF!)</f>
        <v>#REF!</v>
      </c>
      <c r="P25" s="19"/>
      <c r="Q25" s="21">
        <f>IF(G77=0,"n/a",G25/G77)</f>
        <v>0.16652321776600429</v>
      </c>
    </row>
    <row r="26" spans="2:17" x14ac:dyDescent="0.2">
      <c r="C26" s="6" t="s">
        <v>22</v>
      </c>
      <c r="E26" s="55">
        <v>22803545.399999999</v>
      </c>
      <c r="F26" s="56"/>
      <c r="G26" s="55">
        <v>13311324.880000001</v>
      </c>
      <c r="H26" s="57"/>
      <c r="I26" s="55">
        <f>E26-G26</f>
        <v>9492220.5199999977</v>
      </c>
      <c r="K26" s="23">
        <f>IF(G26=0,"n/a",IF(AND(I26/G26&lt;1,I26/G26&gt;-1),I26/G26,"n/a"))</f>
        <v>0.71309359553397045</v>
      </c>
      <c r="M26" s="24">
        <f>IF(E78=0,"n/a",E26/E78)</f>
        <v>0.16805716822772415</v>
      </c>
      <c r="N26" s="19"/>
      <c r="O26" s="24" t="e">
        <f>IF(#REF!=0,"n/a",#REF!/#REF!)</f>
        <v>#REF!</v>
      </c>
      <c r="P26" s="19"/>
      <c r="Q26" s="24">
        <f>IF(G78=0,"n/a",G26/G78)</f>
        <v>8.3887445067699948E-2</v>
      </c>
    </row>
    <row r="27" spans="2:17" ht="6.95" customHeight="1" x14ac:dyDescent="0.2">
      <c r="E27" s="53"/>
      <c r="F27" s="58"/>
      <c r="G27" s="53"/>
      <c r="H27" s="58"/>
      <c r="I27" s="53"/>
      <c r="K27" s="25"/>
      <c r="M27" s="19"/>
      <c r="N27" s="19"/>
      <c r="O27" s="19"/>
      <c r="P27" s="19"/>
      <c r="Q27" s="19"/>
    </row>
    <row r="28" spans="2:17" x14ac:dyDescent="0.2">
      <c r="C28" s="6" t="s">
        <v>23</v>
      </c>
      <c r="E28" s="55">
        <f>SUM(E25:E26)</f>
        <v>36571939.409999996</v>
      </c>
      <c r="F28" s="56"/>
      <c r="G28" s="55">
        <f>SUM(G25:G26)</f>
        <v>21660886.609999999</v>
      </c>
      <c r="H28" s="57"/>
      <c r="I28" s="55">
        <f>E28-G28</f>
        <v>14911052.799999997</v>
      </c>
      <c r="K28" s="23">
        <f>IF(G28=0,"n/a",IF(AND(I28/G28&lt;1,I28/G28&gt;-1),I28/G28,"n/a"))</f>
        <v>0.68838607894822446</v>
      </c>
      <c r="M28" s="24">
        <f>IF(E80=0,"n/a",E28/E80)</f>
        <v>0.19675029545410086</v>
      </c>
      <c r="N28" s="19"/>
      <c r="O28" s="24" t="e">
        <f>IF(#REF!=0,"n/a",#REF!/#REF!)</f>
        <v>#REF!</v>
      </c>
      <c r="P28" s="19"/>
      <c r="Q28" s="24">
        <f>IF(G80=0,"n/a",G28/G80)</f>
        <v>0.10372929582634247</v>
      </c>
    </row>
    <row r="29" spans="2:17" ht="6.95" customHeight="1" x14ac:dyDescent="0.2">
      <c r="E29" s="53"/>
      <c r="F29" s="58"/>
      <c r="G29" s="53"/>
      <c r="H29" s="58"/>
      <c r="I29" s="53"/>
      <c r="K29" s="25"/>
      <c r="M29" s="19"/>
      <c r="N29" s="19"/>
      <c r="O29" s="19"/>
      <c r="P29" s="19"/>
      <c r="Q29" s="19"/>
    </row>
    <row r="30" spans="2:17" x14ac:dyDescent="0.2">
      <c r="C30" s="6" t="s">
        <v>24</v>
      </c>
      <c r="E30" s="53">
        <f>E22+E28</f>
        <v>1197036839.0900002</v>
      </c>
      <c r="F30" s="58"/>
      <c r="G30" s="53">
        <f>G22+G28</f>
        <v>1351154330.3</v>
      </c>
      <c r="H30" s="58"/>
      <c r="I30" s="53">
        <f>E30-G30</f>
        <v>-154117491.2099998</v>
      </c>
      <c r="K30" s="17">
        <f>IF(G30=0,"n/a",IF(AND(I30/G30&lt;1,I30/G30&gt;-1),I30/G30,"n/a"))</f>
        <v>-0.1140635734600212</v>
      </c>
      <c r="M30" s="18">
        <f>IF(E82=0,"n/a",E30/E82)</f>
        <v>1.0778516247707546</v>
      </c>
      <c r="N30" s="19"/>
      <c r="O30" s="18" t="e">
        <f>IF(#REF!=0,"n/a",#REF!/#REF!)</f>
        <v>#REF!</v>
      </c>
      <c r="P30" s="19"/>
      <c r="Q30" s="18">
        <f>IF(G82=0,"n/a",G30/G82)</f>
        <v>1.1309394817712157</v>
      </c>
    </row>
    <row r="31" spans="2:17" ht="6.95" customHeight="1" x14ac:dyDescent="0.2">
      <c r="E31" s="53"/>
      <c r="F31" s="58"/>
      <c r="G31" s="53"/>
      <c r="H31" s="58"/>
      <c r="I31" s="53"/>
      <c r="K31" s="25"/>
      <c r="M31" s="31"/>
      <c r="N31" s="31"/>
      <c r="O31" s="31"/>
      <c r="P31" s="31"/>
      <c r="Q31" s="31"/>
    </row>
    <row r="32" spans="2:17" x14ac:dyDescent="0.2">
      <c r="B32" s="6" t="s">
        <v>25</v>
      </c>
      <c r="E32" s="53">
        <v>30757012.629999999</v>
      </c>
      <c r="F32" s="58"/>
      <c r="G32" s="53">
        <v>-6667031.1699999999</v>
      </c>
      <c r="H32" s="58"/>
      <c r="I32" s="53">
        <f>E32-G32</f>
        <v>37424043.799999997</v>
      </c>
      <c r="K32" s="17" t="str">
        <f>IF(G32=0,"n/a",IF(AND(I32/G32&lt;1,I32/G32&gt;-1),I32/G32,"n/a"))</f>
        <v>n/a</v>
      </c>
      <c r="M32" s="31"/>
      <c r="N32" s="31"/>
      <c r="O32" s="31"/>
      <c r="P32" s="31"/>
      <c r="Q32" s="31"/>
    </row>
    <row r="33" spans="2:17" x14ac:dyDescent="0.2">
      <c r="B33" s="6" t="s">
        <v>26</v>
      </c>
      <c r="E33" s="55">
        <v>267343865.28</v>
      </c>
      <c r="F33" s="56"/>
      <c r="G33" s="55">
        <v>22745854.5</v>
      </c>
      <c r="H33" s="57"/>
      <c r="I33" s="55">
        <f>E33-G33</f>
        <v>244598010.78</v>
      </c>
      <c r="K33" s="23" t="str">
        <f>IF(G33=0,"n/a",IF(AND(I33/G33&lt;1,I33/G33&gt;-1),I33/G33,"n/a"))</f>
        <v>n/a</v>
      </c>
    </row>
    <row r="34" spans="2:17" ht="6.95" customHeight="1" x14ac:dyDescent="0.2">
      <c r="E34" s="53"/>
      <c r="F34" s="41"/>
      <c r="G34" s="53"/>
      <c r="H34" s="41"/>
      <c r="I34" s="53"/>
      <c r="K34" s="33"/>
      <c r="M34" s="31"/>
      <c r="N34" s="31"/>
      <c r="O34" s="31"/>
      <c r="P34" s="31"/>
      <c r="Q34" s="31"/>
    </row>
    <row r="35" spans="2:17" ht="12.75" thickBot="1" x14ac:dyDescent="0.25">
      <c r="C35" s="6" t="s">
        <v>27</v>
      </c>
      <c r="E35" s="59">
        <f>SUM(E30:E33)</f>
        <v>1495137717.0000002</v>
      </c>
      <c r="F35" s="60"/>
      <c r="G35" s="59">
        <f>SUM(G30:G33)</f>
        <v>1367233153.6299999</v>
      </c>
      <c r="H35" s="60"/>
      <c r="I35" s="59">
        <f>E35-G35</f>
        <v>127904563.37000036</v>
      </c>
      <c r="K35" s="36">
        <f>IF(G35=0,"n/a",IF(AND(I35/G35&lt;1,I35/G35&gt;-1),I35/G35,"n/a"))</f>
        <v>9.3549928211157068E-2</v>
      </c>
    </row>
    <row r="36" spans="2:17" ht="12.75" thickTop="1" x14ac:dyDescent="0.2">
      <c r="E36" s="61"/>
      <c r="F36" s="62"/>
      <c r="G36" s="61"/>
      <c r="H36" s="63"/>
      <c r="I36" s="61"/>
    </row>
    <row r="37" spans="2:17" x14ac:dyDescent="0.2">
      <c r="C37" s="64" t="s">
        <v>44</v>
      </c>
      <c r="E37" s="52">
        <v>-2325515.85</v>
      </c>
      <c r="F37" s="52"/>
      <c r="G37" s="65">
        <v>0</v>
      </c>
      <c r="H37" s="63"/>
      <c r="I37" s="61"/>
    </row>
    <row r="38" spans="2:17" x14ac:dyDescent="0.2">
      <c r="C38" s="64" t="s">
        <v>45</v>
      </c>
      <c r="E38" s="52">
        <v>55971984.140000001</v>
      </c>
      <c r="F38" s="52"/>
      <c r="G38" s="65">
        <v>63056562.799999997</v>
      </c>
      <c r="H38" s="63"/>
      <c r="I38" s="61"/>
    </row>
    <row r="39" spans="2:17" x14ac:dyDescent="0.2">
      <c r="C39" s="64" t="s">
        <v>46</v>
      </c>
      <c r="E39" s="52">
        <v>509855482</v>
      </c>
      <c r="F39" s="52"/>
      <c r="G39" s="65">
        <v>579923445.96000004</v>
      </c>
      <c r="H39" s="63"/>
      <c r="I39" s="61"/>
    </row>
    <row r="40" spans="2:17" x14ac:dyDescent="0.2">
      <c r="C40" s="64" t="s">
        <v>47</v>
      </c>
      <c r="E40" s="52">
        <v>-206872952.53</v>
      </c>
      <c r="F40" s="52"/>
      <c r="G40" s="65">
        <v>14273476.939999999</v>
      </c>
      <c r="H40" s="63"/>
      <c r="I40" s="61"/>
    </row>
    <row r="41" spans="2:17" x14ac:dyDescent="0.2">
      <c r="C41" s="64" t="s">
        <v>48</v>
      </c>
      <c r="E41" s="52">
        <v>-4751745.6500000004</v>
      </c>
      <c r="F41" s="52"/>
      <c r="G41" s="65">
        <v>24601517.34</v>
      </c>
      <c r="H41" s="63"/>
      <c r="I41" s="61"/>
    </row>
    <row r="42" spans="2:17" x14ac:dyDescent="0.2">
      <c r="C42" s="64" t="s">
        <v>49</v>
      </c>
      <c r="E42" s="52">
        <v>387739929.01999998</v>
      </c>
      <c r="F42" s="52"/>
      <c r="G42" s="65">
        <v>0</v>
      </c>
      <c r="H42" s="63"/>
      <c r="I42" s="61"/>
    </row>
    <row r="43" spans="2:17" x14ac:dyDescent="0.2">
      <c r="C43" s="64" t="s">
        <v>50</v>
      </c>
      <c r="E43" s="52">
        <v>-277142380.88999999</v>
      </c>
      <c r="F43" s="52"/>
      <c r="G43" s="65">
        <v>0</v>
      </c>
      <c r="H43" s="63"/>
      <c r="I43" s="61"/>
    </row>
    <row r="44" spans="2:17" x14ac:dyDescent="0.2">
      <c r="C44" s="64" t="s">
        <v>51</v>
      </c>
      <c r="E44" s="52">
        <v>27869882.100000001</v>
      </c>
      <c r="F44" s="52"/>
      <c r="G44" s="65">
        <v>24016354.859999999</v>
      </c>
      <c r="H44" s="63"/>
      <c r="I44" s="61"/>
    </row>
    <row r="45" spans="2:17" x14ac:dyDescent="0.2">
      <c r="C45" s="64" t="s">
        <v>52</v>
      </c>
      <c r="E45" s="52">
        <v>15992887.880000001</v>
      </c>
      <c r="F45" s="52"/>
      <c r="G45" s="65">
        <v>2819474.72</v>
      </c>
      <c r="H45" s="63"/>
      <c r="I45" s="61"/>
    </row>
    <row r="46" spans="2:17" x14ac:dyDescent="0.2">
      <c r="C46" s="64" t="s">
        <v>53</v>
      </c>
      <c r="E46" s="52">
        <v>15501113.210000001</v>
      </c>
      <c r="F46" s="52"/>
      <c r="G46" s="65">
        <v>0</v>
      </c>
      <c r="H46" s="63"/>
      <c r="I46" s="61"/>
    </row>
    <row r="47" spans="2:17" x14ac:dyDescent="0.2">
      <c r="C47" s="64" t="s">
        <v>54</v>
      </c>
      <c r="E47" s="52">
        <v>19550726.879999999</v>
      </c>
      <c r="F47" s="52"/>
      <c r="G47" s="65">
        <v>21963433.640000001</v>
      </c>
      <c r="H47" s="63"/>
      <c r="I47" s="61"/>
    </row>
    <row r="48" spans="2:17" x14ac:dyDescent="0.2">
      <c r="C48" s="64" t="s">
        <v>55</v>
      </c>
      <c r="E48" s="52">
        <v>2005382.12</v>
      </c>
      <c r="F48" s="52"/>
      <c r="G48" s="65">
        <v>-1820772.58</v>
      </c>
      <c r="H48" s="63"/>
      <c r="I48" s="61"/>
    </row>
    <row r="49" spans="1:11" x14ac:dyDescent="0.2">
      <c r="C49" s="64" t="s">
        <v>56</v>
      </c>
      <c r="E49" s="52">
        <v>2788818.34</v>
      </c>
      <c r="F49" s="52"/>
      <c r="G49" s="65">
        <v>-958003.43</v>
      </c>
      <c r="H49" s="63"/>
      <c r="I49" s="61"/>
    </row>
    <row r="50" spans="1:11" x14ac:dyDescent="0.2">
      <c r="C50" s="64" t="s">
        <v>57</v>
      </c>
      <c r="E50" s="52">
        <v>50025827.630000003</v>
      </c>
      <c r="F50" s="52"/>
      <c r="G50" s="65">
        <v>27414559.18</v>
      </c>
      <c r="H50" s="63"/>
      <c r="I50" s="61"/>
    </row>
    <row r="51" spans="1:11" x14ac:dyDescent="0.2">
      <c r="C51" s="64" t="s">
        <v>58</v>
      </c>
      <c r="E51" s="52">
        <v>-1198859.58</v>
      </c>
      <c r="F51" s="52"/>
      <c r="G51" s="65">
        <v>0</v>
      </c>
      <c r="H51" s="63"/>
      <c r="I51" s="61"/>
    </row>
    <row r="52" spans="1:11" x14ac:dyDescent="0.2">
      <c r="C52" s="64" t="s">
        <v>59</v>
      </c>
      <c r="E52" s="52">
        <v>5190609.2300000004</v>
      </c>
      <c r="F52" s="52"/>
      <c r="G52" s="65">
        <v>13410829.630000001</v>
      </c>
      <c r="H52" s="63"/>
      <c r="I52" s="61"/>
    </row>
    <row r="53" spans="1:11" x14ac:dyDescent="0.2">
      <c r="C53" s="64" t="s">
        <v>60</v>
      </c>
      <c r="E53" s="52">
        <v>5115.59</v>
      </c>
      <c r="F53" s="52"/>
      <c r="G53" s="65">
        <v>9606825.5600000005</v>
      </c>
      <c r="H53" s="63"/>
      <c r="I53" s="61"/>
    </row>
    <row r="54" spans="1:11" x14ac:dyDescent="0.2">
      <c r="C54" s="64" t="s">
        <v>61</v>
      </c>
      <c r="E54" s="52">
        <v>0</v>
      </c>
      <c r="F54" s="52"/>
      <c r="G54" s="65">
        <v>980867.45</v>
      </c>
      <c r="H54" s="63"/>
      <c r="I54" s="61"/>
    </row>
    <row r="55" spans="1:11" x14ac:dyDescent="0.2">
      <c r="C55" s="64" t="s">
        <v>62</v>
      </c>
      <c r="E55" s="52">
        <v>-2905</v>
      </c>
      <c r="F55" s="52"/>
      <c r="G55" s="65">
        <v>-1271066.47</v>
      </c>
      <c r="H55" s="63"/>
      <c r="I55" s="61"/>
    </row>
    <row r="56" spans="1:11" x14ac:dyDescent="0.2">
      <c r="C56" s="64" t="s">
        <v>63</v>
      </c>
      <c r="E56" s="52">
        <v>6841489.7999999998</v>
      </c>
      <c r="F56" s="52"/>
      <c r="G56" s="65">
        <v>0</v>
      </c>
    </row>
    <row r="57" spans="1:11" x14ac:dyDescent="0.2">
      <c r="C57" s="64" t="s">
        <v>64</v>
      </c>
      <c r="E57" s="52">
        <v>19678.13</v>
      </c>
      <c r="F57" s="52"/>
      <c r="G57" s="65">
        <v>0</v>
      </c>
    </row>
    <row r="58" spans="1:11" x14ac:dyDescent="0.2">
      <c r="C58" s="64"/>
      <c r="E58" s="53"/>
      <c r="G58" s="53"/>
    </row>
    <row r="59" spans="1:11" x14ac:dyDescent="0.2">
      <c r="C59" s="64"/>
      <c r="E59" s="53"/>
      <c r="G59" s="53"/>
    </row>
    <row r="60" spans="1:11" ht="12.75" x14ac:dyDescent="0.2">
      <c r="A60" s="4" t="s">
        <v>28</v>
      </c>
      <c r="E60" s="66"/>
    </row>
    <row r="61" spans="1:11" x14ac:dyDescent="0.2">
      <c r="B61" s="51" t="s">
        <v>29</v>
      </c>
      <c r="E61" s="66"/>
    </row>
    <row r="62" spans="1:11" x14ac:dyDescent="0.2">
      <c r="C62" s="6" t="s">
        <v>11</v>
      </c>
      <c r="E62" s="67">
        <v>575352174</v>
      </c>
      <c r="G62" s="67">
        <v>618121539</v>
      </c>
      <c r="H62" s="69"/>
      <c r="I62" s="68">
        <f>E62-G62</f>
        <v>-42769365</v>
      </c>
      <c r="K62" s="17">
        <f>IF(G62=0,"n/a",IF(AND(I62/G62&lt;1,I62/G62&gt;-1),I62/G62,"n/a"))</f>
        <v>-6.9192484489688691E-2</v>
      </c>
    </row>
    <row r="63" spans="1:11" x14ac:dyDescent="0.2">
      <c r="C63" s="6" t="s">
        <v>12</v>
      </c>
      <c r="E63" s="67">
        <v>284051021</v>
      </c>
      <c r="G63" s="67">
        <v>295045615</v>
      </c>
      <c r="H63" s="69"/>
      <c r="I63" s="68">
        <f>E63-G63</f>
        <v>-10994594</v>
      </c>
      <c r="K63" s="17">
        <f t="shared" ref="K63:K64" si="0">IF(G63=0,"n/a",IF(AND(I63/G63&lt;1,I63/G63&gt;-1),I63/G63,"n/a"))</f>
        <v>-3.7264048137099069E-2</v>
      </c>
    </row>
    <row r="64" spans="1:11" x14ac:dyDescent="0.2">
      <c r="C64" s="6" t="s">
        <v>13</v>
      </c>
      <c r="E64" s="70">
        <v>21280175</v>
      </c>
      <c r="F64" s="71"/>
      <c r="G64" s="70">
        <v>22922963</v>
      </c>
      <c r="H64" s="72"/>
      <c r="I64" s="70">
        <f>E64-G64</f>
        <v>-1642788</v>
      </c>
      <c r="J64" s="71"/>
      <c r="K64" s="23">
        <f t="shared" si="0"/>
        <v>-7.1665604485772624E-2</v>
      </c>
    </row>
    <row r="65" spans="2:17" ht="6.95" customHeight="1" x14ac:dyDescent="0.2">
      <c r="E65" s="68"/>
      <c r="G65" s="68"/>
      <c r="I65" s="68"/>
      <c r="K65" s="25"/>
      <c r="M65" s="31"/>
      <c r="N65" s="31"/>
      <c r="O65" s="31"/>
      <c r="P65" s="31"/>
      <c r="Q65" s="31"/>
    </row>
    <row r="66" spans="2:17" x14ac:dyDescent="0.2">
      <c r="C66" s="6" t="s">
        <v>14</v>
      </c>
      <c r="E66" s="68">
        <f>SUM(E62:E64)</f>
        <v>880683370</v>
      </c>
      <c r="G66" s="68">
        <f>SUM(G62:G64)</f>
        <v>936090117</v>
      </c>
      <c r="H66" s="69"/>
      <c r="I66" s="68">
        <f>E66-G66</f>
        <v>-55406747</v>
      </c>
      <c r="K66" s="17">
        <f>IF(G66=0,"n/a",IF(AND(I66/G66&lt;1,I66/G66&gt;-1),I66/G66,"n/a"))</f>
        <v>-5.9189543820384119E-2</v>
      </c>
    </row>
    <row r="67" spans="2:17" ht="6.95" customHeight="1" x14ac:dyDescent="0.2">
      <c r="E67" s="68"/>
      <c r="G67" s="68"/>
      <c r="I67" s="68"/>
      <c r="K67" s="25"/>
      <c r="M67" s="31"/>
      <c r="N67" s="31"/>
      <c r="O67" s="31"/>
      <c r="P67" s="31"/>
      <c r="Q67" s="31"/>
    </row>
    <row r="68" spans="2:17" x14ac:dyDescent="0.2">
      <c r="B68" s="51" t="s">
        <v>33</v>
      </c>
      <c r="E68" s="68"/>
      <c r="G68" s="68"/>
      <c r="H68" s="69"/>
      <c r="I68" s="68"/>
      <c r="K68" s="25"/>
    </row>
    <row r="69" spans="2:17" x14ac:dyDescent="0.2">
      <c r="C69" s="6" t="s">
        <v>16</v>
      </c>
      <c r="E69" s="67">
        <v>40835122</v>
      </c>
      <c r="G69" s="67">
        <v>44599835</v>
      </c>
      <c r="H69" s="69"/>
      <c r="I69" s="68">
        <f>E69-G69</f>
        <v>-3764713</v>
      </c>
      <c r="K69" s="17">
        <f>IF(G69=0,"n/a",IF(AND(I69/G69&lt;1,I69/G69&gt;-1),I69/G69,"n/a"))</f>
        <v>-8.441091766370884E-2</v>
      </c>
    </row>
    <row r="70" spans="2:17" x14ac:dyDescent="0.2">
      <c r="C70" s="6" t="s">
        <v>17</v>
      </c>
      <c r="E70" s="67">
        <v>3178179</v>
      </c>
      <c r="G70" s="67">
        <v>5207254</v>
      </c>
      <c r="H70" s="69"/>
      <c r="I70" s="68">
        <f>E70-G70</f>
        <v>-2029075</v>
      </c>
      <c r="K70" s="17">
        <f>IF(G70=0,"n/a",IF(AND(I70/G70&lt;1,I70/G70&gt;-1),I70/G70,"n/a"))</f>
        <v>-0.3896631506740405</v>
      </c>
    </row>
    <row r="71" spans="2:17" ht="6.95" customHeight="1" x14ac:dyDescent="0.2">
      <c r="E71" s="68"/>
      <c r="G71" s="68"/>
      <c r="I71" s="68"/>
      <c r="K71" s="25"/>
      <c r="M71" s="31"/>
      <c r="N71" s="31"/>
      <c r="O71" s="31"/>
      <c r="P71" s="31"/>
      <c r="Q71" s="31"/>
    </row>
    <row r="72" spans="2:17" x14ac:dyDescent="0.2">
      <c r="C72" s="6" t="s">
        <v>18</v>
      </c>
      <c r="E72" s="70">
        <f>SUM(E69:E70)</f>
        <v>44013301</v>
      </c>
      <c r="G72" s="70">
        <f>SUM(G69:G70)</f>
        <v>49807089</v>
      </c>
      <c r="H72" s="69"/>
      <c r="I72" s="70">
        <f>E72-G72</f>
        <v>-5793788</v>
      </c>
      <c r="K72" s="23">
        <f>IF(G72=0,"n/a",IF(AND(I72/G72&lt;1,I72/G72&gt;-1),I72/G72,"n/a"))</f>
        <v>-0.11632456576613021</v>
      </c>
    </row>
    <row r="73" spans="2:17" ht="6.95" customHeight="1" x14ac:dyDescent="0.2">
      <c r="E73" s="68"/>
      <c r="G73" s="68"/>
      <c r="I73" s="68"/>
      <c r="K73" s="25"/>
      <c r="M73" s="31"/>
      <c r="N73" s="31"/>
      <c r="O73" s="31"/>
      <c r="P73" s="31"/>
      <c r="Q73" s="31"/>
    </row>
    <row r="74" spans="2:17" x14ac:dyDescent="0.2">
      <c r="C74" s="6" t="s">
        <v>36</v>
      </c>
      <c r="E74" s="68">
        <f>E66+E72</f>
        <v>924696671</v>
      </c>
      <c r="G74" s="68">
        <f>G66+G72</f>
        <v>985897206</v>
      </c>
      <c r="H74" s="69"/>
      <c r="I74" s="68">
        <f>E74-G74</f>
        <v>-61200535</v>
      </c>
      <c r="K74" s="17">
        <f>IF(G74=0,"n/a",IF(AND(I74/G74&lt;1,I74/G74&gt;-1),I74/G74,"n/a"))</f>
        <v>-6.2075979754830549E-2</v>
      </c>
    </row>
    <row r="75" spans="2:17" ht="6.95" customHeight="1" x14ac:dyDescent="0.2">
      <c r="E75" s="68"/>
      <c r="G75" s="68"/>
      <c r="I75" s="68"/>
      <c r="K75" s="25"/>
      <c r="M75" s="31"/>
      <c r="N75" s="31"/>
      <c r="O75" s="31"/>
      <c r="P75" s="31"/>
      <c r="Q75" s="31"/>
    </row>
    <row r="76" spans="2:17" x14ac:dyDescent="0.2">
      <c r="B76" s="51" t="s">
        <v>37</v>
      </c>
      <c r="E76" s="68"/>
      <c r="G76" s="68"/>
      <c r="H76" s="69"/>
      <c r="I76" s="68"/>
      <c r="K76" s="25"/>
    </row>
    <row r="77" spans="2:17" x14ac:dyDescent="0.2">
      <c r="C77" s="6" t="s">
        <v>21</v>
      </c>
      <c r="E77" s="67">
        <v>50190756</v>
      </c>
      <c r="G77" s="67">
        <v>50140526</v>
      </c>
      <c r="H77" s="69"/>
      <c r="I77" s="68">
        <f>E77-G77</f>
        <v>50230</v>
      </c>
      <c r="K77" s="17">
        <f>IF(G77=0,"n/a",IF(AND(I77/G77&lt;1,I77/G77&gt;-1),I77/G77,"n/a"))</f>
        <v>1.0017844647261978E-3</v>
      </c>
    </row>
    <row r="78" spans="2:17" x14ac:dyDescent="0.2">
      <c r="C78" s="6" t="s">
        <v>22</v>
      </c>
      <c r="E78" s="67">
        <v>135689216</v>
      </c>
      <c r="G78" s="67">
        <v>158680776</v>
      </c>
      <c r="H78" s="69"/>
      <c r="I78" s="68">
        <f>E78-G78</f>
        <v>-22991560</v>
      </c>
      <c r="K78" s="17">
        <f>IF(G78=0,"n/a",IF(AND(I78/G78&lt;1,I78/G78&gt;-1),I78/G78,"n/a"))</f>
        <v>-0.14489190549458872</v>
      </c>
    </row>
    <row r="79" spans="2:17" ht="6.95" customHeight="1" x14ac:dyDescent="0.2">
      <c r="E79" s="68"/>
      <c r="G79" s="68"/>
      <c r="I79" s="68"/>
      <c r="K79" s="25"/>
      <c r="M79" s="31"/>
      <c r="N79" s="31"/>
      <c r="O79" s="31"/>
      <c r="P79" s="31"/>
      <c r="Q79" s="31"/>
    </row>
    <row r="80" spans="2:17" x14ac:dyDescent="0.2">
      <c r="C80" s="6" t="s">
        <v>23</v>
      </c>
      <c r="E80" s="70">
        <f>SUM(E77:E78)</f>
        <v>185879972</v>
      </c>
      <c r="G80" s="70">
        <f>SUM(G77:G78)</f>
        <v>208821302</v>
      </c>
      <c r="H80" s="69"/>
      <c r="I80" s="70">
        <f>E80-G80</f>
        <v>-22941330</v>
      </c>
      <c r="K80" s="23">
        <f>IF(G80=0,"n/a",IF(AND(I80/G80&lt;1,I80/G80&gt;-1),I80/G80,"n/a"))</f>
        <v>-0.10986106197154158</v>
      </c>
    </row>
    <row r="81" spans="1:17" ht="6.95" customHeight="1" x14ac:dyDescent="0.2">
      <c r="E81" s="68"/>
      <c r="G81" s="68"/>
      <c r="I81" s="68"/>
      <c r="K81" s="25"/>
      <c r="M81" s="31"/>
      <c r="N81" s="31"/>
      <c r="O81" s="31"/>
      <c r="P81" s="31"/>
      <c r="Q81" s="31"/>
    </row>
    <row r="82" spans="1:17" ht="12.75" thickBot="1" x14ac:dyDescent="0.25">
      <c r="C82" s="6" t="s">
        <v>40</v>
      </c>
      <c r="E82" s="73">
        <f>E74+E80</f>
        <v>1110576643</v>
      </c>
      <c r="G82" s="73">
        <f>G74+G80</f>
        <v>1194718508</v>
      </c>
      <c r="H82" s="69"/>
      <c r="I82" s="73">
        <f>E82-G82</f>
        <v>-84141865</v>
      </c>
      <c r="K82" s="36">
        <f>IF(G82=0,"n/a",IF(AND(I82/G82&lt;1,I82/G82&gt;-1),I82/G82,"n/a"))</f>
        <v>-7.0428192445814192E-2</v>
      </c>
    </row>
    <row r="83" spans="1:17" ht="12.75" thickTop="1" x14ac:dyDescent="0.2"/>
    <row r="84" spans="1:17" ht="12.75" customHeight="1" x14ac:dyDescent="0.2">
      <c r="A84" s="6" t="s">
        <v>3</v>
      </c>
      <c r="C84" s="74" t="s">
        <v>41</v>
      </c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</row>
    <row r="85" spans="1:17" x14ac:dyDescent="0.2">
      <c r="A85" s="6" t="s">
        <v>3</v>
      </c>
    </row>
    <row r="86" spans="1:17" x14ac:dyDescent="0.2">
      <c r="A86" s="6" t="s">
        <v>3</v>
      </c>
    </row>
    <row r="87" spans="1:17" x14ac:dyDescent="0.2">
      <c r="A87" s="6" t="s">
        <v>3</v>
      </c>
    </row>
    <row r="88" spans="1:17" x14ac:dyDescent="0.2">
      <c r="A88" s="6" t="s">
        <v>3</v>
      </c>
    </row>
    <row r="89" spans="1:17" x14ac:dyDescent="0.2">
      <c r="A89" s="6" t="s">
        <v>3</v>
      </c>
    </row>
    <row r="90" spans="1:17" x14ac:dyDescent="0.2">
      <c r="A90" s="6" t="s">
        <v>3</v>
      </c>
    </row>
    <row r="91" spans="1:17" x14ac:dyDescent="0.2">
      <c r="A91" s="6" t="s">
        <v>3</v>
      </c>
    </row>
    <row r="92" spans="1:17" x14ac:dyDescent="0.2">
      <c r="A92" s="6" t="s">
        <v>3</v>
      </c>
    </row>
    <row r="93" spans="1:17" x14ac:dyDescent="0.2">
      <c r="A93" s="6" t="s">
        <v>3</v>
      </c>
    </row>
    <row r="94" spans="1:17" x14ac:dyDescent="0.2">
      <c r="A94" s="6" t="s">
        <v>3</v>
      </c>
    </row>
    <row r="95" spans="1:17" x14ac:dyDescent="0.2">
      <c r="A95" s="6" t="s">
        <v>3</v>
      </c>
    </row>
    <row r="96" spans="1:17" x14ac:dyDescent="0.2">
      <c r="A96" s="6" t="s">
        <v>3</v>
      </c>
    </row>
    <row r="97" spans="1:1" x14ac:dyDescent="0.2">
      <c r="A97" s="6" t="s">
        <v>3</v>
      </c>
    </row>
    <row r="98" spans="1:1" x14ac:dyDescent="0.2">
      <c r="A98" s="6" t="s">
        <v>3</v>
      </c>
    </row>
  </sheetData>
  <mergeCells count="6">
    <mergeCell ref="M6:Q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F37DF160C16440AC726EB5E8656C19" ma:contentTypeVersion="16" ma:contentTypeDescription="" ma:contentTypeScope="" ma:versionID="bd28cf6f21264a4e3c6c6031c1b2c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240864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C2880E-7371-4843-8D7D-5B3A90D25EEF}"/>
</file>

<file path=customXml/itemProps2.xml><?xml version="1.0" encoding="utf-8"?>
<ds:datastoreItem xmlns:ds="http://schemas.openxmlformats.org/officeDocument/2006/customXml" ds:itemID="{C5B3AB95-4C5B-44F6-BE78-C0A1E2D20D98}"/>
</file>

<file path=customXml/itemProps3.xml><?xml version="1.0" encoding="utf-8"?>
<ds:datastoreItem xmlns:ds="http://schemas.openxmlformats.org/officeDocument/2006/customXml" ds:itemID="{74AF6238-9051-470F-BBBE-C3AD8D77948F}"/>
</file>

<file path=customXml/itemProps4.xml><?xml version="1.0" encoding="utf-8"?>
<ds:datastoreItem xmlns:ds="http://schemas.openxmlformats.org/officeDocument/2006/customXml" ds:itemID="{41394706-7381-4DD6-BD10-C9F11CAE63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07-2024 SOG</vt:lpstr>
      <vt:lpstr>08-2024 SOG</vt:lpstr>
      <vt:lpstr>09-2024 SOG</vt:lpstr>
      <vt:lpstr>09-2024 SOG 12ME</vt:lpstr>
      <vt:lpstr>'07-2024 SOG'!Print_Area</vt:lpstr>
      <vt:lpstr>'08-2024 SOG'!Print_Area</vt:lpstr>
      <vt:lpstr>'09-2024 SOG'!Print_Area</vt:lpstr>
      <vt:lpstr>'09-2024 SOG 12ME'!Print_Area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2024-11-06T23:20:51Z</dcterms:created>
  <dcterms:modified xsi:type="dcterms:W3CDTF">2024-11-07T01:07:24Z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0x0101006E56B4D1795A2E4DB2F0B01679ED314A0025F37DF160C16440AC726EB5E8656C19</vt:lpwstr>
  </property>
  <property fmtid="{D5CDD505-2E9C-101B-9397-08002B2CF9AE}" pid="3" name="_docset_NoMedatataSyncRequired">
    <vt:lpwstr>False</vt:lpwstr>
  </property>
</Properties>
</file>