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docProps/custom.xml" ContentType="application/vnd.openxmlformats-officedocument.custom-properties+xml"/>
  <Override PartName="/xl/printerSettings/printerSettings1.bin" ContentType="application/vnd.openxmlformats-officedocument.spreadsheetml.printerSettings"/>
  <Override PartName="/docProps/app.xml" ContentType="application/vnd.openxmlformats-officedocument.extended-properties+xml"/>
  <Override PartName="/xl/externalLinks/externalLink1.xml" ContentType="application/vnd.openxmlformats-officedocument.spreadsheetml.externalLink+xml"/>
  <Override PartName="/customXml/itemProps1.xml" ContentType="application/vnd.openxmlformats-officedocument.customXmlProperties+xml"/>
  <Override PartName="/xl/printerSettings/printerSettings4.bin" ContentType="application/vnd.openxmlformats-officedocument.spreadsheetml.printerSettings"/>
  <Override PartName="/xl/printerSettings/printerSettings3.bin" ContentType="application/vnd.openxmlformats-officedocument.spreadsheetml.printerSettings"/>
  <Override PartName="/xl/comments1.xml" ContentType="application/vnd.openxmlformats-officedocument.spreadsheetml.comments+xml"/>
  <Override PartName="/xl/printerSettings/printerSettings5.bin" ContentType="application/vnd.openxmlformats-officedocument.spreadsheetml.printerSettings"/>
  <Override PartName="/xl/calcChain.xml" ContentType="application/vnd.openxmlformats-officedocument.spreadsheetml.calcChain+xml"/>
  <Override PartName="/xl/printerSettings/printerSettings6.bin" ContentType="application/vnd.openxmlformats-officedocument.spreadsheetml.printerSettings"/>
  <Override PartName="/xl/comments2.xml" ContentType="application/vnd.openxmlformats-officedocument.spreadsheetml.comments+xml"/>
  <Override PartName="/xl/printerSettings/printerSettings2.bin" ContentType="application/vnd.openxmlformats-officedocument.spreadsheetml.printerSettings"/>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Commission Basis Report\Dec_31_23\TO FILE 2023 CBR WP\"/>
    </mc:Choice>
  </mc:AlternateContent>
  <bookViews>
    <workbookView xWindow="0" yWindow="0" windowWidth="20628" windowHeight="8628" firstSheet="1" activeTab="1"/>
  </bookViews>
  <sheets>
    <sheet name="_com.sap.ip.bi.xl.hiddensheet" sheetId="2" state="veryHidden" r:id="rId1"/>
    <sheet name="Lead E" sheetId="5" r:id="rId2"/>
    <sheet name="Lead G" sheetId="6" r:id="rId3"/>
    <sheet name="Excise Tax " sheetId="3" r:id="rId4"/>
    <sheet name="KOB1" sheetId="10" r:id="rId5"/>
    <sheet name="JE Backup" sheetId="9" r:id="rId6"/>
    <sheet name="Filing Fees TY" sheetId="4" r:id="rId7"/>
    <sheet name="E Filing Fee Restated" sheetId="7" r:id="rId8"/>
    <sheet name="G Filing Fee Restated" sheetId="8" r:id="rId9"/>
    <sheet name="Other Elec Revenue" sheetId="1" r:id="rId10"/>
  </sheets>
  <externalReferences>
    <externalReference r:id="rId11"/>
  </externalReferences>
  <definedNames>
    <definedName name="DATA1">'KOB1'!$A$2:$A$229</definedName>
    <definedName name="DATA10">'KOB1'!$G$2:$G$229</definedName>
    <definedName name="DATA12">'KOB1'!$H$2:$H$229</definedName>
    <definedName name="DATA13">'KOB1'!$I$2:$I$229</definedName>
    <definedName name="DATA14">'KOB1'!$J$2:$J$229</definedName>
    <definedName name="DATA15">'KOB1'!$K$2:$K$229</definedName>
    <definedName name="DATA16">'KOB1'!$L$2:$L$229</definedName>
    <definedName name="DATA2">'KOB1'!$B$2:$B$229</definedName>
    <definedName name="DATA3">'KOB1'!$C$2:$C$229</definedName>
    <definedName name="DATA6">'KOB1'!$D$2:$D$229</definedName>
    <definedName name="DATA7">'KOB1'!$E$2:$E$229</definedName>
    <definedName name="DATA8">'KOB1'!$F$2:$F$229</definedName>
    <definedName name="SAPCrosstab1">'Other Elec Revenue'!$A$1:$E$46</definedName>
    <definedName name="SAPCrosstab2">'Excise Tax '!$A$1:$D$42</definedName>
    <definedName name="SAPCrosstab3">'Filing Fees TY'!$A$1:$D$29</definedName>
    <definedName name="TEST0">'KOB1'!$A$2:$L$229</definedName>
    <definedName name="TESTHKEY">'KOB1'!$K$1:$L$1</definedName>
    <definedName name="TESTKEYS">'KOB1'!$A$2:$J$229</definedName>
    <definedName name="TESTVKEY">'KOB1'!$A$1:$J$1</definedName>
  </definedNames>
  <calcPr calcId="162913"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8" l="1"/>
  <c r="D12" i="7"/>
  <c r="N5" i="3"/>
  <c r="N4" i="3"/>
  <c r="E51" i="1" l="1"/>
  <c r="E46" i="7"/>
  <c r="E45" i="7"/>
  <c r="E44" i="7"/>
  <c r="E47" i="7"/>
  <c r="E53" i="1" l="1"/>
  <c r="D29" i="4"/>
  <c r="D28" i="4"/>
  <c r="D15" i="4"/>
  <c r="F40" i="3"/>
  <c r="I29" i="3" l="1"/>
  <c r="H29" i="3"/>
  <c r="I16" i="3"/>
  <c r="H3" i="3"/>
  <c r="H14" i="3"/>
  <c r="I40" i="3"/>
  <c r="H40" i="3"/>
  <c r="I27" i="3"/>
  <c r="F29" i="3" l="1"/>
  <c r="K29" i="4"/>
  <c r="F17" i="7"/>
  <c r="G30" i="3"/>
  <c r="G42" i="3"/>
  <c r="G34" i="3"/>
  <c r="K34" i="3" s="1"/>
  <c r="G32" i="3"/>
  <c r="G27" i="3"/>
  <c r="K27" i="3" s="1"/>
  <c r="G23" i="3"/>
  <c r="G22" i="3"/>
  <c r="G21" i="3"/>
  <c r="G20" i="3"/>
  <c r="G19" i="3"/>
  <c r="G18" i="3"/>
  <c r="G17" i="3"/>
  <c r="G16" i="3"/>
  <c r="K16" i="3" s="1"/>
  <c r="G11" i="3"/>
  <c r="G10" i="3"/>
  <c r="G9" i="3"/>
  <c r="G8" i="3"/>
  <c r="G7" i="3"/>
  <c r="G6" i="3"/>
  <c r="I6" i="3"/>
  <c r="G5" i="3"/>
  <c r="I5" i="3"/>
  <c r="G4" i="3"/>
  <c r="G3" i="3"/>
  <c r="I3" i="3" s="1"/>
  <c r="G36" i="3"/>
  <c r="G14" i="3"/>
  <c r="G13" i="3"/>
  <c r="G26" i="3"/>
  <c r="G12" i="3"/>
  <c r="G25" i="3"/>
  <c r="G24" i="3"/>
  <c r="G38" i="3"/>
  <c r="G37" i="3"/>
  <c r="E48" i="7"/>
  <c r="F18" i="7" s="1"/>
  <c r="F31" i="8"/>
  <c r="F17" i="8"/>
  <c r="F19" i="8" s="1"/>
  <c r="D22" i="8" s="1"/>
  <c r="F22" i="8" s="1"/>
  <c r="F31" i="7"/>
  <c r="C13" i="6"/>
  <c r="C13" i="5"/>
  <c r="A5" i="6"/>
  <c r="A4" i="6"/>
  <c r="I42" i="3"/>
  <c r="H42" i="3"/>
  <c r="I39" i="3"/>
  <c r="H39" i="3"/>
  <c r="I38" i="3"/>
  <c r="H38" i="3"/>
  <c r="I37" i="3"/>
  <c r="H37" i="3"/>
  <c r="I36" i="3"/>
  <c r="K36" i="3" s="1"/>
  <c r="H36" i="3"/>
  <c r="I35" i="3"/>
  <c r="H35" i="3"/>
  <c r="I34" i="3"/>
  <c r="H34" i="3"/>
  <c r="I33" i="3"/>
  <c r="H33" i="3"/>
  <c r="I32" i="3"/>
  <c r="H32" i="3"/>
  <c r="I31" i="3"/>
  <c r="H31" i="3"/>
  <c r="I30" i="3"/>
  <c r="H30" i="3"/>
  <c r="H27" i="3"/>
  <c r="I26" i="3"/>
  <c r="H26" i="3"/>
  <c r="I25" i="3"/>
  <c r="K25" i="3" s="1"/>
  <c r="H25" i="3"/>
  <c r="I24" i="3"/>
  <c r="H24" i="3"/>
  <c r="I23" i="3"/>
  <c r="H23" i="3"/>
  <c r="I22" i="3"/>
  <c r="K22" i="3" s="1"/>
  <c r="H22" i="3"/>
  <c r="I21" i="3"/>
  <c r="H21" i="3"/>
  <c r="I20" i="3"/>
  <c r="H20" i="3"/>
  <c r="I19" i="3"/>
  <c r="H19" i="3"/>
  <c r="I18" i="3"/>
  <c r="H18" i="3"/>
  <c r="I17" i="3"/>
  <c r="H17" i="3"/>
  <c r="I14" i="3"/>
  <c r="I13" i="3"/>
  <c r="H13" i="3"/>
  <c r="I12" i="3"/>
  <c r="I11" i="3"/>
  <c r="K11" i="3" s="1"/>
  <c r="H11" i="3"/>
  <c r="I10" i="3"/>
  <c r="H10" i="3"/>
  <c r="I9" i="3"/>
  <c r="H9" i="3"/>
  <c r="I8" i="3"/>
  <c r="H8" i="3"/>
  <c r="I7" i="3"/>
  <c r="I4" i="3"/>
  <c r="H4" i="3"/>
  <c r="F42" i="3"/>
  <c r="F39" i="3"/>
  <c r="F38" i="3"/>
  <c r="F31" i="3"/>
  <c r="F30" i="3"/>
  <c r="J30" i="3" s="1"/>
  <c r="F27" i="3"/>
  <c r="J27" i="3" s="1"/>
  <c r="F26" i="3"/>
  <c r="J26" i="3" s="1"/>
  <c r="F25" i="3"/>
  <c r="F24" i="3"/>
  <c r="J24" i="3" s="1"/>
  <c r="F23" i="3"/>
  <c r="F22" i="3"/>
  <c r="F21" i="3"/>
  <c r="F20" i="3"/>
  <c r="J20" i="3" s="1"/>
  <c r="F19" i="3"/>
  <c r="J19" i="3" s="1"/>
  <c r="F18" i="3"/>
  <c r="J18" i="3" s="1"/>
  <c r="F17" i="3"/>
  <c r="F16" i="3"/>
  <c r="H16" i="3" s="1"/>
  <c r="J16" i="3" s="1"/>
  <c r="F14" i="3"/>
  <c r="J14" i="3" s="1"/>
  <c r="F13" i="3"/>
  <c r="F12" i="3"/>
  <c r="H12" i="3"/>
  <c r="F11" i="3"/>
  <c r="F10" i="3"/>
  <c r="F9" i="3"/>
  <c r="J9" i="3" s="1"/>
  <c r="F8" i="3"/>
  <c r="F7" i="3"/>
  <c r="F6" i="3"/>
  <c r="H6" i="3"/>
  <c r="F5" i="3"/>
  <c r="H5" i="3"/>
  <c r="J5" i="3" s="1"/>
  <c r="F4" i="3"/>
  <c r="F3" i="3"/>
  <c r="J3" i="3" s="1"/>
  <c r="F36" i="3"/>
  <c r="F37" i="3"/>
  <c r="H7" i="3"/>
  <c r="J38" i="3"/>
  <c r="G31" i="3"/>
  <c r="G33" i="3"/>
  <c r="J40" i="3"/>
  <c r="F32" i="3"/>
  <c r="F35" i="3"/>
  <c r="F33" i="3"/>
  <c r="G35" i="3"/>
  <c r="F34" i="3"/>
  <c r="G39" i="3"/>
  <c r="G29" i="3"/>
  <c r="G40" i="3"/>
  <c r="K40" i="3" s="1"/>
  <c r="J29" i="3"/>
  <c r="K17" i="3" l="1"/>
  <c r="K42" i="3"/>
  <c r="K20" i="3"/>
  <c r="K7" i="3"/>
  <c r="J23" i="3"/>
  <c r="J31" i="3"/>
  <c r="J35" i="3"/>
  <c r="K14" i="3"/>
  <c r="K31" i="3"/>
  <c r="K39" i="3"/>
  <c r="K12" i="3"/>
  <c r="K30" i="3"/>
  <c r="K32" i="3"/>
  <c r="K18" i="3"/>
  <c r="J4" i="3"/>
  <c r="J33" i="3"/>
  <c r="J22" i="3"/>
  <c r="K10" i="3"/>
  <c r="J42" i="3"/>
  <c r="J21" i="3"/>
  <c r="K19" i="3"/>
  <c r="J13" i="3"/>
  <c r="K13" i="3"/>
  <c r="K35" i="3"/>
  <c r="J7" i="3"/>
  <c r="J32" i="3"/>
  <c r="D24" i="8"/>
  <c r="J11" i="3"/>
  <c r="F47" i="3"/>
  <c r="K26" i="3"/>
  <c r="K6" i="3"/>
  <c r="J34" i="3"/>
  <c r="J6" i="3"/>
  <c r="K8" i="3"/>
  <c r="I48" i="3"/>
  <c r="K37" i="3"/>
  <c r="F19" i="7"/>
  <c r="F48" i="3"/>
  <c r="H48" i="3"/>
  <c r="J37" i="3"/>
  <c r="K38" i="3"/>
  <c r="K9" i="3"/>
  <c r="K21" i="3"/>
  <c r="J39" i="3"/>
  <c r="K24" i="3"/>
  <c r="K47" i="3" s="1"/>
  <c r="G48" i="3"/>
  <c r="H46" i="3"/>
  <c r="H47" i="3"/>
  <c r="J25" i="3"/>
  <c r="F21" i="8"/>
  <c r="K5" i="3"/>
  <c r="K23" i="3"/>
  <c r="D24" i="7"/>
  <c r="F21" i="7"/>
  <c r="D22" i="7"/>
  <c r="F22" i="7" s="1"/>
  <c r="K33" i="3"/>
  <c r="J36" i="3"/>
  <c r="K29" i="3"/>
  <c r="G47" i="3"/>
  <c r="J17" i="3"/>
  <c r="I47" i="3"/>
  <c r="G46" i="3"/>
  <c r="J8" i="3"/>
  <c r="J12" i="3"/>
  <c r="K3" i="3"/>
  <c r="I46" i="3"/>
  <c r="K4" i="3"/>
  <c r="J10" i="3"/>
  <c r="F46" i="3"/>
  <c r="J47" i="3" l="1"/>
  <c r="K46" i="3"/>
  <c r="H49" i="3"/>
  <c r="J46" i="3"/>
  <c r="J48" i="3"/>
  <c r="K48" i="3"/>
  <c r="K49" i="3" s="1"/>
  <c r="D12" i="6" s="1"/>
  <c r="F49" i="3"/>
  <c r="C12" i="5" s="1"/>
  <c r="D25" i="8"/>
  <c r="F25" i="8" s="1"/>
  <c r="D25" i="7"/>
  <c r="F25" i="7" s="1"/>
  <c r="G49" i="3"/>
  <c r="C12" i="6" s="1"/>
  <c r="I49" i="3"/>
  <c r="C14" i="6" l="1"/>
  <c r="J49" i="3"/>
  <c r="D12" i="5" s="1"/>
  <c r="D26" i="8"/>
  <c r="F26" i="8" s="1"/>
  <c r="C14" i="5"/>
  <c r="E12" i="5"/>
  <c r="F27" i="8"/>
  <c r="E12" i="6"/>
  <c r="D26" i="7"/>
  <c r="F26" i="7" s="1"/>
  <c r="F27" i="7" s="1"/>
  <c r="F34" i="8" l="1"/>
  <c r="F35" i="8" s="1"/>
  <c r="F38" i="8" s="1"/>
  <c r="D13" i="6" s="1"/>
  <c r="F34" i="7"/>
  <c r="F35" i="7" s="1"/>
  <c r="F38" i="7" s="1"/>
  <c r="D13" i="5" s="1"/>
  <c r="E13" i="6" l="1"/>
  <c r="E14" i="6" s="1"/>
  <c r="E16" i="6" s="1"/>
  <c r="E17" i="6" s="1"/>
  <c r="E18" i="6" s="1"/>
  <c r="D14" i="6"/>
  <c r="E13" i="5"/>
  <c r="E14" i="5" s="1"/>
  <c r="E16" i="5" s="1"/>
  <c r="E17" i="5" s="1"/>
  <c r="E18" i="5" s="1"/>
  <c r="D14" i="5"/>
</calcChain>
</file>

<file path=xl/comments1.xml><?xml version="1.0" encoding="utf-8"?>
<comments xmlns="http://schemas.openxmlformats.org/spreadsheetml/2006/main">
  <authors>
    <author>Pham, Linh</author>
  </authors>
  <commentList>
    <comment ref="E26" authorId="0" shapeId="0">
      <text>
        <r>
          <rPr>
            <b/>
            <sz val="9"/>
            <color indexed="81"/>
            <rFont val="Tahoma"/>
            <family val="2"/>
          </rPr>
          <t>Pham, Linh:</t>
        </r>
        <r>
          <rPr>
            <sz val="9"/>
            <color indexed="81"/>
            <rFont val="Tahoma"/>
            <family val="2"/>
          </rPr>
          <t xml:space="preserve">
Senate Bill 5634, efftv June 9 2022</t>
        </r>
      </text>
    </comment>
  </commentList>
</comments>
</file>

<file path=xl/comments2.xml><?xml version="1.0" encoding="utf-8"?>
<comments xmlns="http://schemas.openxmlformats.org/spreadsheetml/2006/main">
  <authors>
    <author>Pham, Linh</author>
  </authors>
  <commentList>
    <comment ref="E26" authorId="0" shapeId="0">
      <text>
        <r>
          <rPr>
            <b/>
            <sz val="9"/>
            <color indexed="81"/>
            <rFont val="Tahoma"/>
            <family val="2"/>
          </rPr>
          <t>Pham, Linh:</t>
        </r>
        <r>
          <rPr>
            <sz val="9"/>
            <color indexed="81"/>
            <rFont val="Tahoma"/>
            <family val="2"/>
          </rPr>
          <t xml:space="preserve">
Senate Bill 5634, efftv June 9 2022</t>
        </r>
      </text>
    </comment>
  </commentList>
</comments>
</file>

<file path=xl/sharedStrings.xml><?xml version="1.0" encoding="utf-8"?>
<sst xmlns="http://schemas.openxmlformats.org/spreadsheetml/2006/main" count="2849" uniqueCount="322">
  <si>
    <t>Reg Account</t>
  </si>
  <si>
    <t>CO Order</t>
  </si>
  <si>
    <t>$</t>
  </si>
  <si>
    <t>Oth Electr Revenues</t>
  </si>
  <si>
    <t>PSE/9456020</t>
  </si>
  <si>
    <t>45600073</t>
  </si>
  <si>
    <t>3545 - Green Energy Option</t>
  </si>
  <si>
    <t>45600077</t>
  </si>
  <si>
    <t>3515- Other Revenue- Wireless</t>
  </si>
  <si>
    <t>45600078</t>
  </si>
  <si>
    <t>Other Elect Revenue-Maintenance Contract</t>
  </si>
  <si>
    <t>45600080</t>
  </si>
  <si>
    <t>Othr Elect Rev - Sale of Non-Core Gas</t>
  </si>
  <si>
    <t>45600081</t>
  </si>
  <si>
    <t>Othr Elect Rev - Cost Non-Core Gas sold</t>
  </si>
  <si>
    <t>45600082</t>
  </si>
  <si>
    <t>Oth Elec Rev- Cedar Hills Facility Fee</t>
  </si>
  <si>
    <t>45600089</t>
  </si>
  <si>
    <t>1143 - REC Revenue per Tariff Schedule-E</t>
  </si>
  <si>
    <t>45600102</t>
  </si>
  <si>
    <t>E Decoup Rev Sch 8 &amp; 24</t>
  </si>
  <si>
    <t>45600103</t>
  </si>
  <si>
    <t>E Decoup Rev Sch 7A, 11, 25, 29, 35 &amp; 43</t>
  </si>
  <si>
    <t>45600104</t>
  </si>
  <si>
    <t>E Decoup Rev Sch 40</t>
  </si>
  <si>
    <t>45600105</t>
  </si>
  <si>
    <t>E Decoup Rev Sch 7 FPC</t>
  </si>
  <si>
    <t>45600106</t>
  </si>
  <si>
    <t>E Decoup Rev Sch 8 &amp; 24 FPC</t>
  </si>
  <si>
    <t>45600107</t>
  </si>
  <si>
    <t>E Dcp Rev Sc 7A, 11, 25, 29, 35 &amp; 43 FPC</t>
  </si>
  <si>
    <t>45600109</t>
  </si>
  <si>
    <t>E Decoup Rev Sch 12 &amp; 26 FPC</t>
  </si>
  <si>
    <t>45600110</t>
  </si>
  <si>
    <t>E Decoup Rev Sch 10 &amp; 31 FPC</t>
  </si>
  <si>
    <t>45600139</t>
  </si>
  <si>
    <t>E Decoup Amort of Sch 142 - Sch 8 &amp; 24</t>
  </si>
  <si>
    <t>45600141</t>
  </si>
  <si>
    <t>E Dcp Amort Sch 142-Sc 7A,11,25,29,35,43</t>
  </si>
  <si>
    <t>45600142</t>
  </si>
  <si>
    <t>E Decoup Amort of Sch 142 - Sch 40 in Ra</t>
  </si>
  <si>
    <t>45600143</t>
  </si>
  <si>
    <t>E FPC Decoup Amort Sch 142  - Sch 7 in R</t>
  </si>
  <si>
    <t>45600144</t>
  </si>
  <si>
    <t>E FPC Decoup Amort Sch 142 - Sch 8 &amp; 24</t>
  </si>
  <si>
    <t>45600145</t>
  </si>
  <si>
    <t>E FPC Dcp Amrt Sc 142-7A,11,25,29,35,43</t>
  </si>
  <si>
    <t>45600146</t>
  </si>
  <si>
    <t>E FPC Decoup Amort Sch 142 - Sch 40 in R</t>
  </si>
  <si>
    <t>45600147</t>
  </si>
  <si>
    <t>E FPC Decoup Amort Sch 142 - Sch 12 &amp; 26</t>
  </si>
  <si>
    <t>45600148</t>
  </si>
  <si>
    <t>E FPC Decoup Amort Sch 142 - Sch 10 &amp; 31</t>
  </si>
  <si>
    <t>45600155</t>
  </si>
  <si>
    <t>AMI Return Deferral - Electric</t>
  </si>
  <si>
    <t>45600321</t>
  </si>
  <si>
    <t>9900-Electric Residential Decoupling Rev</t>
  </si>
  <si>
    <t>45600325</t>
  </si>
  <si>
    <t>Electric Schedule 26 Decoupling Revenue</t>
  </si>
  <si>
    <t>45600326</t>
  </si>
  <si>
    <t>Electric Schedule 31 Decoupling Revenue</t>
  </si>
  <si>
    <t>45600329</t>
  </si>
  <si>
    <t>9900 - Other Elec Rev - QRE Annual Fees</t>
  </si>
  <si>
    <t>45600335</t>
  </si>
  <si>
    <t>Amort of Sch 142 Electric Sch26 in Rates</t>
  </si>
  <si>
    <t>45600336</t>
  </si>
  <si>
    <t>Amort of Sch 142 Electric Sch31 in Rates</t>
  </si>
  <si>
    <t>45600351</t>
  </si>
  <si>
    <t>9900-Lifetime O&amp;M Revenue - Elec</t>
  </si>
  <si>
    <t>45600361</t>
  </si>
  <si>
    <t>9900-Amort of Sch 142 Elec Resid in rate</t>
  </si>
  <si>
    <t>Fiscal year/period</t>
  </si>
  <si>
    <t>40810002</t>
  </si>
  <si>
    <t>State Excise Taxes</t>
  </si>
  <si>
    <t>40810302</t>
  </si>
  <si>
    <t>40810602</t>
  </si>
  <si>
    <t>Excise Taxes</t>
  </si>
  <si>
    <t>92800010</t>
  </si>
  <si>
    <t>1180 - WUTC Filing Fees - Electric</t>
  </si>
  <si>
    <t>92800310</t>
  </si>
  <si>
    <t>1180 - WUTC Filing Fees - Gas</t>
  </si>
  <si>
    <t>Test Year</t>
  </si>
  <si>
    <t>Restated</t>
  </si>
  <si>
    <t>Electric</t>
  </si>
  <si>
    <t>Reason for</t>
  </si>
  <si>
    <t>Gas</t>
  </si>
  <si>
    <t>Adjustment</t>
  </si>
  <si>
    <t xml:space="preserve">Electric </t>
  </si>
  <si>
    <t>Restating Adjustments</t>
  </si>
  <si>
    <t>Allocation Factors:</t>
  </si>
  <si>
    <t>Grand Total Excise Tax</t>
  </si>
  <si>
    <t>Total Electric Only Excise Taxes</t>
  </si>
  <si>
    <t>Total Gas Only Excise Taxes</t>
  </si>
  <si>
    <t>Total Common Allocated To Elec and Gas</t>
  </si>
  <si>
    <t>Result</t>
  </si>
  <si>
    <t>Overall Result</t>
  </si>
  <si>
    <t>Ref 3.09E</t>
  </si>
  <si>
    <t>PUGET SOUND ENERGY-ELECTRIC</t>
  </si>
  <si>
    <t>WUTC FILING FEE &amp; EXCISE TAX</t>
  </si>
  <si>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</si>
  <si>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</si>
  <si>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</si>
  <si>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</si>
  <si>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</si>
  <si>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</si>
  <si>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</si>
  <si>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</si>
  <si>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</si>
  <si>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</si>
  <si>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</si>
  <si>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</si>
  <si>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Ref 3.09G</t>
  </si>
  <si>
    <t>PUGET SOUND ENERGY-GAS</t>
  </si>
  <si>
    <t>WASHINGTON UTILITIES AND TRANSPORTATION COMMISSION</t>
  </si>
  <si>
    <t>INVESTOR OWNED ELECTRICAL UTILITY REGULATORY FEE SCHEDULE 1</t>
  </si>
  <si>
    <t>Company:  Puget Sound Energy</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</si>
  <si>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</si>
  <si>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</si>
  <si>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</si>
  <si>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</si>
  <si>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</si>
  <si>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Ln</t>
  </si>
  <si>
    <t>1.a</t>
  </si>
  <si>
    <t>Total Sales to Ultimate Customers (from WA State Electrical Annual Report, FERC Form 1, Page 300, Line 10) *</t>
  </si>
  <si>
    <t>1.b</t>
  </si>
  <si>
    <t>Check the box to the right if amount on Line 1 above includes unbilled revenue for this annual report year</t>
  </si>
  <si>
    <t>X</t>
  </si>
  <si>
    <t>1.c</t>
  </si>
  <si>
    <t>Check the box to the right if amount on Line 1 above does not include unbilled revenue for this annual report year</t>
  </si>
  <si>
    <t>1.d</t>
  </si>
  <si>
    <r>
      <t xml:space="preserve">     If box in 1.c has been checked, enter unbilled revenue amount  for </t>
    </r>
    <r>
      <rPr>
        <b/>
        <u/>
        <sz val="11"/>
        <color theme="1"/>
        <rFont val="Calibri"/>
        <family val="2"/>
      </rPr>
      <t>this annual report year</t>
    </r>
  </si>
  <si>
    <t>1.e</t>
  </si>
  <si>
    <r>
      <t xml:space="preserve">     If box in 1.c has been checked, enter unbilled revenue amount  for the </t>
    </r>
    <r>
      <rPr>
        <b/>
        <u/>
        <sz val="11"/>
        <color theme="1"/>
        <rFont val="Calibri"/>
        <family val="2"/>
      </rPr>
      <t>last annual report year**</t>
    </r>
  </si>
  <si>
    <t xml:space="preserve">Add lines 1.a and 1.e and enter total </t>
  </si>
  <si>
    <t>.</t>
  </si>
  <si>
    <t>Enter total from Schedule 2</t>
  </si>
  <si>
    <t>(see components of below)</t>
  </si>
  <si>
    <t>Total Gross Intrastate Operating Revenue (add Lines 1 and 2)</t>
  </si>
  <si>
    <t>Regulatory Fee Calculations:</t>
  </si>
  <si>
    <t>4.a</t>
  </si>
  <si>
    <r>
      <t xml:space="preserve">If line 3 is </t>
    </r>
    <r>
      <rPr>
        <b/>
        <sz val="11"/>
        <color theme="1"/>
        <rFont val="Calibri"/>
        <family val="2"/>
        <scheme val="minor"/>
      </rPr>
      <t>UNDER</t>
    </r>
    <r>
      <rPr>
        <sz val="9"/>
        <color theme="1"/>
        <rFont val="Times New Roman"/>
        <family val="2"/>
      </rPr>
      <t xml:space="preserve"> $20,000, Enter </t>
    </r>
    <r>
      <rPr>
        <b/>
        <sz val="11"/>
        <color theme="1"/>
        <rFont val="Calibri"/>
        <family val="2"/>
        <scheme val="minor"/>
      </rPr>
      <t>ZERO</t>
    </r>
    <r>
      <rPr>
        <sz val="9"/>
        <color theme="1"/>
        <rFont val="Times New Roman"/>
        <family val="2"/>
      </rPr>
      <t xml:space="preserve"> (Filing </t>
    </r>
    <r>
      <rPr>
        <b/>
        <sz val="11"/>
        <color theme="1"/>
        <rFont val="Calibri"/>
        <family val="2"/>
      </rPr>
      <t>ZERO</t>
    </r>
    <r>
      <rPr>
        <sz val="9"/>
        <color theme="1"/>
        <rFont val="Times New Roman"/>
        <family val="2"/>
      </rPr>
      <t xml:space="preserve"> indicates schedule is complete)</t>
    </r>
  </si>
  <si>
    <t>4a</t>
  </si>
  <si>
    <t>4.b</t>
  </si>
  <si>
    <r>
      <t xml:space="preserve">If line 3 is </t>
    </r>
    <r>
      <rPr>
        <b/>
        <sz val="11"/>
        <color theme="1"/>
        <rFont val="Calibri"/>
        <family val="2"/>
      </rPr>
      <t>BETWEEN</t>
    </r>
    <r>
      <rPr>
        <sz val="9"/>
        <color theme="1"/>
        <rFont val="Times New Roman"/>
        <family val="2"/>
      </rPr>
      <t xml:space="preserve"> $20,000 and $50,000-enter amount from line 3</t>
    </r>
  </si>
  <si>
    <t>4b</t>
  </si>
  <si>
    <t>x .001 (.1%)      =</t>
  </si>
  <si>
    <r>
      <t xml:space="preserve">(Filing </t>
    </r>
    <r>
      <rPr>
        <b/>
        <sz val="11"/>
        <color theme="1"/>
        <rFont val="Calibri"/>
        <family val="2"/>
      </rPr>
      <t>BETWEEN</t>
    </r>
    <r>
      <rPr>
        <sz val="9"/>
        <color theme="1"/>
        <rFont val="Times New Roman"/>
        <family val="2"/>
      </rPr>
      <t xml:space="preserve"> $20,000 and $50,000 indicates schedule is complete.  If filing after May 1st go to Line 6)</t>
    </r>
  </si>
  <si>
    <t>4.c</t>
  </si>
  <si>
    <r>
      <t xml:space="preserve">If line 3 is </t>
    </r>
    <r>
      <rPr>
        <b/>
        <sz val="11"/>
        <color theme="1"/>
        <rFont val="Calibri"/>
        <family val="2"/>
      </rPr>
      <t>OVER</t>
    </r>
    <r>
      <rPr>
        <sz val="9"/>
        <color theme="1"/>
        <rFont val="Times New Roman"/>
        <family val="2"/>
      </rPr>
      <t xml:space="preserve"> $50,000-enter amount from line 3</t>
    </r>
  </si>
  <si>
    <t>4c</t>
  </si>
  <si>
    <t>4.d</t>
  </si>
  <si>
    <r>
      <rPr>
        <b/>
        <sz val="11"/>
        <color theme="1"/>
        <rFont val="Calibri"/>
        <family val="2"/>
      </rPr>
      <t>First</t>
    </r>
    <r>
      <rPr>
        <sz val="9"/>
        <color theme="1"/>
        <rFont val="Times New Roman"/>
        <family val="2"/>
      </rPr>
      <t xml:space="preserve"> $50,000 is subject to .1% regulatory fee</t>
    </r>
  </si>
  <si>
    <t>4d</t>
  </si>
  <si>
    <t>4.e</t>
  </si>
  <si>
    <t>Adjustment of Gross Intrastate Operating Revenue (subtract Line 4d from 4c)</t>
  </si>
  <si>
    <t>4e</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</si>
  <si>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</si>
  <si>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</si>
  <si>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</si>
  <si>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</si>
  <si>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</si>
  <si>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</si>
  <si>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</si>
  <si>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</si>
  <si>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</si>
  <si>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</si>
  <si>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</si>
  <si>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</si>
  <si>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</si>
  <si>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</si>
  <si>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</si>
  <si>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</si>
  <si>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</si>
  <si>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</si>
  <si>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</si>
  <si>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</si>
  <si>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</si>
  <si>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Components of Line 2 "Other Operating Revenue"</t>
  </si>
  <si>
    <t xml:space="preserve">          (5) 450 - Forfeited Discounts</t>
  </si>
  <si>
    <t xml:space="preserve">          (5) 451 - Electric Misc Service Revenue</t>
  </si>
  <si>
    <t xml:space="preserve">          (5) 454 - Rent For Electric Property</t>
  </si>
  <si>
    <t>INVESTOR OWNED GAS UTILITY REGULATORY FEE CALCULATION SCHEDULE 1</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</si>
  <si>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</si>
  <si>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</si>
  <si>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</si>
  <si>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</si>
  <si>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</si>
  <si>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</si>
  <si>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</si>
  <si>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</si>
  <si>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45600138</t>
  </si>
  <si>
    <t>Sch 139 Green Direct LD Amort UE-200865</t>
  </si>
  <si>
    <t>45600094</t>
  </si>
  <si>
    <t>PLR EDIT Electric Other Op Rev</t>
  </si>
  <si>
    <t>45600157</t>
  </si>
  <si>
    <t>EV Other Rev Sch. 551/552 Deferral</t>
  </si>
  <si>
    <t>FERC Amount</t>
  </si>
  <si>
    <t xml:space="preserve">               Grand Total Other Operating Revenue on Line 2 Above</t>
  </si>
  <si>
    <t/>
  </si>
  <si>
    <t>45600095</t>
  </si>
  <si>
    <t>Meter Monitoring Fee</t>
  </si>
  <si>
    <t>45600158</t>
  </si>
  <si>
    <t>Community Solar IE Shares</t>
  </si>
  <si>
    <t>45600201</t>
  </si>
  <si>
    <t>EV One time Incentive Credit</t>
  </si>
  <si>
    <t xml:space="preserve">x .004 (.4%) = </t>
  </si>
  <si>
    <t xml:space="preserve">          (5) 456 - Other Electric Revenues</t>
  </si>
  <si>
    <t>FOR THE TWELVE MONTHS ENDED DEC 31, 2023</t>
  </si>
  <si>
    <t>2023 CBR</t>
  </si>
  <si>
    <t>Amount</t>
  </si>
  <si>
    <t>K1/001/2023</t>
  </si>
  <si>
    <t>K1/002/2023</t>
  </si>
  <si>
    <t>K1/003/2023</t>
  </si>
  <si>
    <t>K1/004/2023</t>
  </si>
  <si>
    <t>K1/005/2023</t>
  </si>
  <si>
    <t>K1/006/2023</t>
  </si>
  <si>
    <t>K1/007/2023</t>
  </si>
  <si>
    <t>K1/008/2023</t>
  </si>
  <si>
    <t>K1/009/2023</t>
  </si>
  <si>
    <t>K1/010/2023</t>
  </si>
  <si>
    <t>K1/011/2023</t>
  </si>
  <si>
    <t>K1/012/2023</t>
  </si>
  <si>
    <t>Order</t>
  </si>
  <si>
    <t>Cost Elem.</t>
  </si>
  <si>
    <t>Offst.acct</t>
  </si>
  <si>
    <t>OffAc.name</t>
  </si>
  <si>
    <t>Name</t>
  </si>
  <si>
    <t>Per</t>
  </si>
  <si>
    <t>ProcGrpTxt</t>
  </si>
  <si>
    <t>Func. Area Text</t>
  </si>
  <si>
    <t>FERC</t>
  </si>
  <si>
    <t>FERC Text</t>
  </si>
  <si>
    <t>Val.in RC</t>
  </si>
  <si>
    <t>Postg Date</t>
  </si>
  <si>
    <t>63400400</t>
  </si>
  <si>
    <t>23600021</t>
  </si>
  <si>
    <t>Taxes</t>
  </si>
  <si>
    <t>WA Tax - Unblld Elec</t>
  </si>
  <si>
    <t>Accrue Utility Tax on Unbilled Electric Revenue</t>
  </si>
  <si>
    <t>001</t>
  </si>
  <si>
    <t>Taxes Other than Inc.Tax</t>
  </si>
  <si>
    <t>4081</t>
  </si>
  <si>
    <t>Taxes Other Than Inc Taxes, Utility Operating Inc</t>
  </si>
  <si>
    <t>23601013</t>
  </si>
  <si>
    <t>Accrued WA State B &amp;</t>
  </si>
  <si>
    <t>State Excise Tax True-up - Electric</t>
  </si>
  <si>
    <t>23600471</t>
  </si>
  <si>
    <t>Accrd WA St Util-Ele</t>
  </si>
  <si>
    <t>State Excise Tax Accrual - Electric</t>
  </si>
  <si>
    <t>002</t>
  </si>
  <si>
    <t>23600552</t>
  </si>
  <si>
    <t>Accr WA St Util-Gas</t>
  </si>
  <si>
    <t>003</t>
  </si>
  <si>
    <t>004</t>
  </si>
  <si>
    <t>005</t>
  </si>
  <si>
    <t>006</t>
  </si>
  <si>
    <t>007</t>
  </si>
  <si>
    <t>State Tax True Up - Electric</t>
  </si>
  <si>
    <t>103858</t>
  </si>
  <si>
    <t>WA STATE DEPT OF REVENUE</t>
  </si>
  <si>
    <t>103858 -WA STATE DEPT OF REVENUE</t>
  </si>
  <si>
    <t>008</t>
  </si>
  <si>
    <t>Annual Ser Rev Rec - Adj</t>
  </si>
  <si>
    <t>009</t>
  </si>
  <si>
    <t>010</t>
  </si>
  <si>
    <t>011</t>
  </si>
  <si>
    <t>012</t>
  </si>
  <si>
    <t>Accrue Utility Tax on Unbilled Gas Revenue</t>
  </si>
  <si>
    <t>61100000</t>
  </si>
  <si>
    <t>Utilities</t>
  </si>
  <si>
    <t>STATE USE TAX RATE ON ALL GAS USE</t>
  </si>
  <si>
    <t>State Excise Tax True-up - Gas</t>
  </si>
  <si>
    <t>State Excise Tax Accrual - Gas</t>
  </si>
  <si>
    <t>State Tax True Up - Gas</t>
  </si>
  <si>
    <t>Tax</t>
  </si>
  <si>
    <t>TOTAL STATE USE TAX</t>
  </si>
  <si>
    <t>63000090</t>
  </si>
  <si>
    <t>Miscellaneous</t>
  </si>
  <si>
    <t>Accrue City B&amp;O Taxes - Adjustment</t>
  </si>
  <si>
    <t>Common</t>
  </si>
  <si>
    <t>23601023</t>
  </si>
  <si>
    <t>Accrued WA City B &amp;</t>
  </si>
  <si>
    <t>Accrue City B&amp;O Taxes</t>
  </si>
  <si>
    <t>State Excise Tax True-up - Common</t>
  </si>
  <si>
    <t>State Excise Tax Accrual - Common</t>
  </si>
  <si>
    <t>312429</t>
  </si>
  <si>
    <t>Daniel Peter Fletcher</t>
  </si>
  <si>
    <t>Taxes Finance ONLY</t>
  </si>
  <si>
    <t>State Tax True Up - Common</t>
  </si>
  <si>
    <t>63100000</t>
  </si>
  <si>
    <t>103448</t>
  </si>
  <si>
    <t>WELLS FARGO BANK NA</t>
  </si>
  <si>
    <t>CITY OF REDMOND-Faith Banda</t>
  </si>
  <si>
    <t>311123</t>
  </si>
  <si>
    <t>Mark Salama</t>
  </si>
  <si>
    <t>WA DEPT. OF REVENUE-Monica Park</t>
  </si>
  <si>
    <t>OPC WA DEPT. OF REVENUE-Monica Park</t>
  </si>
  <si>
    <t>Business License renewal payment</t>
  </si>
  <si>
    <t>Accrue City B&amp;O Tax</t>
  </si>
  <si>
    <t>WA DEPT. OF REVENUE-Faith Banda</t>
  </si>
  <si>
    <t>OPC WA DEPT. OF REVENUE-Faith Banda</t>
  </si>
  <si>
    <t>City of Monroe License Payment</t>
  </si>
  <si>
    <t>45600056</t>
  </si>
  <si>
    <t>Othr Elect Rev # Steam Sale # SOCCO</t>
  </si>
  <si>
    <t>45600057</t>
  </si>
  <si>
    <t>Electric Schedule 129D Deferral</t>
  </si>
  <si>
    <t>45600096</t>
  </si>
  <si>
    <t>CEIP Deferred Return</t>
  </si>
  <si>
    <t>45600114</t>
  </si>
  <si>
    <t>Deferral of Return on Demand Response</t>
  </si>
  <si>
    <t>45600115</t>
  </si>
  <si>
    <t>Reserve on Return on Demand Response</t>
  </si>
  <si>
    <t>45600126</t>
  </si>
  <si>
    <t>45600159</t>
  </si>
  <si>
    <t>Schedule 141A true-up deferral</t>
  </si>
  <si>
    <t>45600324</t>
  </si>
  <si>
    <t>9900-Elec Resid Decoupl GAAP UnearnedRev</t>
  </si>
  <si>
    <t>45630001</t>
  </si>
  <si>
    <t>9900 AMI Debt Ret Amort (E)</t>
  </si>
  <si>
    <t>ties to CBR I/S</t>
  </si>
  <si>
    <t xml:space="preserve">1.  Remove True-ups related to Dec 2022 (reported in Jan 2023) </t>
  </si>
  <si>
    <t>2.  Add True-ups related to December 2023 (reported in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</si>
</sst>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numFmt numFmtId="165" formatCode="_(* #,##0_);_(* \(#,##0\);_(* &quot;-&quot;??_);_(@_)"/>
    <numFmt numFmtId="166" formatCode="_(* #,##0.000_);_(* \(#,##0.000\);_(* &quot;-&quot;??_);_(@_)"/>
    <numFmt numFmtId="167" formatCode="_(&quot;$&quot;* #,##0_);_(&quot;$&quot;* \(#,##0\);_(&quot;$&quot;* &quot;-&quot;??_);_(@_)"/>
    <numFmt numFmtId="168" formatCode="#,##0_);[Red]\(#,##0\);&quot; &quot;"/>
    <numFmt numFmtId="169" formatCode="#,##0.00;\-#,##0.00;#,##0.00"/>
    <numFmt numFmtId="170" formatCode="#,##0;\-#,##0;#,##0;@"/>
    <numFmt numFmtId="171" formatCode="mm/dd/yyyy"/>
  </numFmts>
  <fonts count="50" x14ac:knownFonts="1">
    <font>
      <sz val="9"/>
      <color theme="1"/>
      <name val="Times New Roman"/>
      <family val="2"/>
    </font>
    <font>
      <sz val="11"/>
      <color theme="1"/>
      <name val="Calibri"/>
      <family val="2"/>
      <scheme val="minor"/>
    </font>
    <font>
      <sz val="11"/>
      <color theme="1"/>
      <name val="Calibri"/>
      <family val="2"/>
    </font>
    <font>
      <sz val="11"/>
      <color theme="1"/>
      <name val="Calibri"/>
      <family val="2"/>
    </font>
    <font>
      <sz val="9"/>
      <color theme="1"/>
      <name val="Times New Roman"/>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9"/>
      <color theme="1"/>
      <name val="Arial"/>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Arial"/>
      <family val="2"/>
    </font>
    <font>
      <b/>
      <sz val="9"/>
      <color theme="1"/>
      <name val="Arial"/>
      <family val="2"/>
    </font>
    <font>
      <sz val="11"/>
      <color theme="1"/>
      <name val="Calibri"/>
      <family val="2"/>
      <scheme val="minor"/>
    </font>
    <font>
      <sz val="10"/>
      <name val="Times New Roman"/>
      <family val="1"/>
    </font>
    <font>
      <b/>
      <sz val="10"/>
      <name val="Times New Roman"/>
      <family val="1"/>
    </font>
    <font>
      <sz val="11"/>
      <name val="Arial"/>
      <family val="2"/>
    </font>
    <font>
      <sz val="11"/>
      <name val="Times New Roman"/>
      <family val="1"/>
    </font>
    <font>
      <b/>
      <sz val="10"/>
      <name val="Arial"/>
      <family val="2"/>
    </font>
    <font>
      <b/>
      <sz val="11"/>
      <color theme="1"/>
      <name val="Calibri"/>
      <family val="2"/>
      <scheme val="minor"/>
    </font>
    <font>
      <sz val="9"/>
      <name val="Arial"/>
      <family val="2"/>
    </font>
    <font>
      <b/>
      <u/>
      <sz val="11"/>
      <color theme="1"/>
      <name val="Calibri"/>
      <family val="2"/>
    </font>
    <font>
      <b/>
      <sz val="11"/>
      <color theme="1"/>
      <name val="Calibri"/>
      <family val="2"/>
    </font>
    <font>
      <sz val="8"/>
      <name val="Arial"/>
      <family val="2"/>
    </font>
    <font>
      <sz val="7.5"/>
      <name val="Arial"/>
      <family val="2"/>
    </font>
    <font>
      <sz val="18"/>
      <color theme="3"/>
      <name val="Calibri Light"/>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sz val="11"/>
      <color theme="0"/>
      <name val="Calibri"/>
      <family val="2"/>
    </font>
    <font>
      <sz val="9"/>
      <color indexed="81"/>
      <name val="Tahoma"/>
      <family val="2"/>
    </font>
    <font>
      <b/>
      <sz val="9"/>
      <color indexed="81"/>
      <name val="Tahoma"/>
      <family val="2"/>
    </font>
  </fonts>
  <fills count="63">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C6C4C4"/>
        <bgColor indexed="64"/>
      </patternFill>
    </fill>
    <fill>
      <patternFill patternType="solid">
        <fgColor rgb="FFFFFFFF"/>
        <bgColor indexed="64"/>
      </patternFill>
    </fill>
    <fill>
      <patternFill patternType="solid">
        <fgColor rgb="FFE9EEF4"/>
        <bgColor indexed="64"/>
      </patternFill>
    </fill>
    <fill>
      <patternFill patternType="solid">
        <fgColor rgb="FFFFF843"/>
        <bgColor indexed="64"/>
      </patternFill>
    </fill>
    <fill>
      <patternFill patternType="solid">
        <fgColor indexed="19"/>
        <bgColor indexed="64"/>
      </patternFill>
    </fill>
    <fill>
      <patternFill patternType="solid">
        <fgColor indexed="43"/>
        <bgColor indexed="64"/>
      </patternFill>
    </fill>
    <fill>
      <patternFill patternType="solid">
        <fgColor rgb="FFFF66CC"/>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0000"/>
        <bgColor rgb="FFFFFFFF"/>
      </patternFill>
    </fill>
    <fill>
      <patternFill patternType="solid">
        <fgColor rgb="FFFF0000"/>
        <bgColor indexed="64"/>
      </patternFill>
    </fill>
  </fills>
  <borders count="44">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ck">
        <color indexed="64"/>
      </left>
      <right style="thick">
        <color indexed="64"/>
      </right>
      <top style="thick">
        <color indexed="64"/>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08080"/>
      </left>
      <right style="thin">
        <color rgb="FF808080"/>
      </right>
      <top style="thin">
        <color rgb="FF808080"/>
      </top>
      <bottom style="thin">
        <color theme="3" tint="-0.24994659260841701"/>
      </bottom>
      <diagonal/>
    </border>
    <border>
      <left style="thin">
        <color theme="3" tint="0.59996337778862885"/>
      </left>
      <right style="thin">
        <color theme="3" tint="-0.24994659260841701"/>
      </right>
      <top style="thin">
        <color theme="3" tint="0.59996337778862885"/>
      </top>
      <bottom style="thin">
        <color theme="3" tint="0.59996337778862885"/>
      </bottom>
      <diagonal/>
    </border>
    <border>
      <left style="thin">
        <color rgb="FF808080"/>
      </left>
      <right style="thin">
        <color theme="3" tint="-0.24994659260841701"/>
      </right>
      <top style="thin">
        <color rgb="FF808080"/>
      </top>
      <bottom style="thin">
        <color theme="3" tint="-0.24994659260841701"/>
      </bottom>
      <diagonal/>
    </border>
    <border>
      <left style="thin">
        <color theme="3" tint="-0.24994659260841701"/>
      </left>
      <right style="thin">
        <color rgb="FF808080"/>
      </right>
      <top style="thin">
        <color rgb="FF808080"/>
      </top>
      <bottom style="thin">
        <color theme="3" tint="-0.24994659260841701"/>
      </bottom>
      <diagonal/>
    </border>
    <border>
      <left style="thin">
        <color rgb="FF808080"/>
      </left>
      <right style="thin">
        <color theme="3" tint="-0.24994659260841701"/>
      </right>
      <top style="thin">
        <color rgb="FF808080"/>
      </top>
      <bottom style="thin">
        <color rgb="FF808080"/>
      </bottom>
      <diagonal/>
    </border>
    <border>
      <left style="medium">
        <color rgb="FFAEAEAE"/>
      </left>
      <right/>
      <top style="medium">
        <color rgb="FFAEAEAE"/>
      </top>
      <bottom style="medium">
        <color rgb="FFAEAEAE"/>
      </bottom>
      <diagonal/>
    </border>
    <border>
      <left/>
      <right style="medium">
        <color rgb="FFAEAEAE"/>
      </right>
      <top style="medium">
        <color rgb="FFAEAEAE"/>
      </top>
      <bottom style="medium">
        <color rgb="FFAEAEAE"/>
      </bottom>
      <diagonal/>
    </border>
    <border>
      <left style="medium">
        <color rgb="FFAEAEAE"/>
      </left>
      <right style="medium">
        <color rgb="FFAEAEAE"/>
      </right>
      <top style="medium">
        <color rgb="FFAEAEAE"/>
      </top>
      <bottom style="medium">
        <color rgb="FFAEAEAE"/>
      </bottom>
      <diagonal/>
    </border>
  </borders>
  <cellStyleXfs count="106">
    <xf numFmtId="0" fontId="0" fillId="0" borderId="0"/>
    <xf numFmtId="43" fontId="4" fillId="0" borderId="0" applyFont="0" applyFill="0" applyBorder="0" applyAlignment="0" applyProtection="0"/>
    <xf numFmtId="0" fontId="5" fillId="2" borderId="1" applyNumberFormat="0" applyAlignment="0" applyProtection="0">
      <alignment horizontal="left" vertical="center" indent="1"/>
    </xf>
    <xf numFmtId="164" fontId="6" fillId="0" borderId="2" applyNumberFormat="0" applyProtection="0">
      <alignment horizontal="right" vertical="center"/>
    </xf>
    <xf numFmtId="164" fontId="5" fillId="0" borderId="3" applyNumberFormat="0" applyProtection="0">
      <alignment horizontal="right" vertical="center"/>
    </xf>
    <xf numFmtId="164" fontId="6" fillId="3" borderId="1" applyNumberFormat="0" applyAlignment="0" applyProtection="0">
      <alignment horizontal="left" vertical="center" indent="1"/>
    </xf>
    <xf numFmtId="0" fontId="7" fillId="4" borderId="3" applyNumberFormat="0" applyAlignment="0">
      <alignment horizontal="left" vertical="center" indent="1"/>
      <protection locked="0"/>
    </xf>
    <xf numFmtId="0" fontId="7" fillId="5" borderId="3" applyNumberFormat="0" applyAlignment="0" applyProtection="0">
      <alignment horizontal="left" vertical="center" indent="1"/>
    </xf>
    <xf numFmtId="164" fontId="6" fillId="6" borderId="2" applyNumberFormat="0" applyBorder="0">
      <alignment horizontal="right" vertical="center"/>
      <protection locked="0"/>
    </xf>
    <xf numFmtId="0" fontId="7" fillId="4" borderId="3" applyNumberFormat="0" applyAlignment="0">
      <alignment horizontal="left" vertical="center" indent="1"/>
      <protection locked="0"/>
    </xf>
    <xf numFmtId="164" fontId="5" fillId="5" borderId="3" applyNumberFormat="0" applyProtection="0">
      <alignment horizontal="right" vertical="center"/>
    </xf>
    <xf numFmtId="164" fontId="5" fillId="6" borderId="3" applyNumberFormat="0" applyBorder="0">
      <alignment horizontal="right" vertical="center"/>
      <protection locked="0"/>
    </xf>
    <xf numFmtId="164" fontId="8" fillId="7" borderId="4" applyNumberFormat="0" applyBorder="0" applyAlignment="0" applyProtection="0">
      <alignment horizontal="right" vertical="center" indent="1"/>
    </xf>
    <xf numFmtId="164" fontId="9" fillId="8" borderId="4" applyNumberFormat="0" applyBorder="0" applyAlignment="0" applyProtection="0">
      <alignment horizontal="right" vertical="center" indent="1"/>
    </xf>
    <xf numFmtId="164" fontId="9" fillId="9" borderId="4" applyNumberFormat="0" applyBorder="0" applyAlignment="0" applyProtection="0">
      <alignment horizontal="right" vertical="center" indent="1"/>
    </xf>
    <xf numFmtId="164" fontId="10" fillId="10" borderId="4" applyNumberFormat="0" applyBorder="0" applyAlignment="0" applyProtection="0">
      <alignment horizontal="right" vertical="center" indent="1"/>
    </xf>
    <xf numFmtId="164" fontId="10" fillId="11" borderId="4" applyNumberFormat="0" applyBorder="0" applyAlignment="0" applyProtection="0">
      <alignment horizontal="right" vertical="center" indent="1"/>
    </xf>
    <xf numFmtId="164" fontId="10" fillId="12" borderId="4" applyNumberFormat="0" applyBorder="0" applyAlignment="0" applyProtection="0">
      <alignment horizontal="right" vertical="center" indent="1"/>
    </xf>
    <xf numFmtId="164" fontId="11" fillId="13" borderId="4" applyNumberFormat="0" applyBorder="0" applyAlignment="0" applyProtection="0">
      <alignment horizontal="right" vertical="center" indent="1"/>
    </xf>
    <xf numFmtId="164" fontId="11" fillId="14" borderId="4" applyNumberFormat="0" applyBorder="0" applyAlignment="0" applyProtection="0">
      <alignment horizontal="right" vertical="center" indent="1"/>
    </xf>
    <xf numFmtId="164" fontId="11" fillId="15" borderId="4" applyNumberFormat="0" applyBorder="0" applyAlignment="0" applyProtection="0">
      <alignment horizontal="right" vertical="center" indent="1"/>
    </xf>
    <xf numFmtId="0" fontId="13" fillId="0" borderId="1" applyNumberFormat="0" applyFont="0" applyFill="0" applyAlignment="0" applyProtection="0"/>
    <xf numFmtId="164" fontId="14" fillId="3" borderId="0" applyNumberFormat="0" applyAlignment="0" applyProtection="0">
      <alignment horizontal="left" vertical="center" indent="1"/>
    </xf>
    <xf numFmtId="0" fontId="13" fillId="0" borderId="5" applyNumberFormat="0" applyFont="0" applyFill="0" applyAlignment="0" applyProtection="0"/>
    <xf numFmtId="164" fontId="6" fillId="0" borderId="2" applyNumberFormat="0" applyFill="0" applyBorder="0" applyAlignment="0" applyProtection="0">
      <alignment horizontal="right" vertical="center"/>
    </xf>
    <xf numFmtId="164" fontId="6" fillId="3" borderId="1" applyNumberFormat="0" applyAlignment="0" applyProtection="0">
      <alignment horizontal="left" vertical="center" indent="1"/>
    </xf>
    <xf numFmtId="0" fontId="5" fillId="2" borderId="3" applyNumberFormat="0" applyAlignment="0" applyProtection="0">
      <alignment horizontal="left" vertical="center" indent="1"/>
    </xf>
    <xf numFmtId="0" fontId="7" fillId="16" borderId="1" applyNumberFormat="0" applyAlignment="0" applyProtection="0">
      <alignment horizontal="left" vertical="center" indent="1"/>
    </xf>
    <xf numFmtId="0" fontId="7" fillId="17" borderId="1" applyNumberFormat="0" applyAlignment="0" applyProtection="0">
      <alignment horizontal="left" vertical="center" indent="1"/>
    </xf>
    <xf numFmtId="0" fontId="7" fillId="18" borderId="1" applyNumberFormat="0" applyAlignment="0" applyProtection="0">
      <alignment horizontal="left" vertical="center" indent="1"/>
    </xf>
    <xf numFmtId="0" fontId="7" fillId="6" borderId="1" applyNumberFormat="0" applyAlignment="0" applyProtection="0">
      <alignment horizontal="left" vertical="center" indent="1"/>
    </xf>
    <xf numFmtId="0" fontId="7" fillId="5" borderId="3" applyNumberFormat="0" applyAlignment="0" applyProtection="0">
      <alignment horizontal="left" vertical="center" indent="1"/>
    </xf>
    <xf numFmtId="0" fontId="15" fillId="0" borderId="6" applyNumberFormat="0" applyFill="0" applyBorder="0" applyAlignment="0" applyProtection="0"/>
    <xf numFmtId="0" fontId="16" fillId="0" borderId="6" applyNumberFormat="0" applyBorder="0" applyAlignment="0" applyProtection="0"/>
    <xf numFmtId="0" fontId="15" fillId="4" borderId="3" applyNumberFormat="0" applyAlignment="0">
      <alignment horizontal="left" vertical="center" indent="1"/>
      <protection locked="0"/>
    </xf>
    <xf numFmtId="0" fontId="15" fillId="4" borderId="3" applyNumberFormat="0" applyAlignment="0">
      <alignment horizontal="left" vertical="center" indent="1"/>
      <protection locked="0"/>
    </xf>
    <xf numFmtId="0" fontId="15" fillId="5" borderId="3" applyNumberFormat="0" applyAlignment="0" applyProtection="0">
      <alignment horizontal="left" vertical="center" indent="1"/>
    </xf>
    <xf numFmtId="164" fontId="17" fillId="5" borderId="3" applyNumberFormat="0" applyProtection="0">
      <alignment horizontal="right" vertical="center"/>
    </xf>
    <xf numFmtId="164" fontId="18" fillId="6" borderId="2" applyNumberFormat="0" applyBorder="0">
      <alignment horizontal="right" vertical="center"/>
      <protection locked="0"/>
    </xf>
    <xf numFmtId="164" fontId="17" fillId="6" borderId="3" applyNumberFormat="0" applyBorder="0">
      <alignment horizontal="right" vertical="center"/>
      <protection locked="0"/>
    </xf>
    <xf numFmtId="164" fontId="6" fillId="0" borderId="2" applyNumberFormat="0" applyFill="0" applyBorder="0" applyAlignment="0" applyProtection="0">
      <alignment horizontal="right" vertical="center"/>
    </xf>
    <xf numFmtId="0" fontId="19" fillId="0" borderId="0"/>
    <xf numFmtId="43" fontId="19" fillId="0" borderId="0" applyFont="0" applyFill="0" applyBorder="0" applyAlignment="0" applyProtection="0"/>
    <xf numFmtId="0" fontId="19" fillId="0" borderId="0"/>
    <xf numFmtId="43" fontId="21" fillId="0" borderId="0" applyFont="0" applyFill="0" applyBorder="0" applyAlignment="0" applyProtection="0"/>
    <xf numFmtId="0" fontId="21" fillId="0" borderId="0"/>
    <xf numFmtId="44" fontId="21" fillId="0" borderId="0" applyFont="0" applyFill="0" applyBorder="0" applyAlignment="0" applyProtection="0"/>
    <xf numFmtId="0" fontId="19" fillId="0" borderId="0"/>
    <xf numFmtId="0" fontId="24" fillId="0" borderId="0"/>
    <xf numFmtId="0" fontId="33" fillId="0" borderId="0" applyNumberFormat="0" applyFill="0" applyBorder="0" applyAlignment="0" applyProtection="0"/>
    <xf numFmtId="0" fontId="34" fillId="0" borderId="27" applyNumberFormat="0" applyFill="0" applyAlignment="0" applyProtection="0"/>
    <xf numFmtId="0" fontId="35" fillId="0" borderId="28" applyNumberFormat="0" applyFill="0" applyAlignment="0" applyProtection="0"/>
    <xf numFmtId="0" fontId="36" fillId="0" borderId="29" applyNumberFormat="0" applyFill="0" applyAlignment="0" applyProtection="0"/>
    <xf numFmtId="0" fontId="36" fillId="0" borderId="0" applyNumberFormat="0" applyFill="0" applyBorder="0" applyAlignment="0" applyProtection="0"/>
    <xf numFmtId="0" fontId="37" fillId="20" borderId="0" applyNumberFormat="0" applyBorder="0" applyAlignment="0" applyProtection="0"/>
    <xf numFmtId="0" fontId="38" fillId="21" borderId="0" applyNumberFormat="0" applyBorder="0" applyAlignment="0" applyProtection="0"/>
    <xf numFmtId="0" fontId="39" fillId="22" borderId="0" applyNumberFormat="0" applyBorder="0" applyAlignment="0" applyProtection="0"/>
    <xf numFmtId="0" fontId="40" fillId="23" borderId="30" applyNumberFormat="0" applyAlignment="0" applyProtection="0"/>
    <xf numFmtId="0" fontId="41" fillId="24" borderId="31" applyNumberFormat="0" applyAlignment="0" applyProtection="0"/>
    <xf numFmtId="0" fontId="42" fillId="24" borderId="30" applyNumberFormat="0" applyAlignment="0" applyProtection="0"/>
    <xf numFmtId="0" fontId="43" fillId="0" borderId="32" applyNumberFormat="0" applyFill="0" applyAlignment="0" applyProtection="0"/>
    <xf numFmtId="0" fontId="44" fillId="25" borderId="33"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30" fillId="0" borderId="35" applyNumberFormat="0" applyFill="0" applyAlignment="0" applyProtection="0"/>
    <xf numFmtId="0" fontId="47"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47" fillId="34" borderId="0" applyNumberFormat="0" applyBorder="0" applyAlignment="0" applyProtection="0"/>
    <xf numFmtId="0" fontId="47"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47" fillId="46" borderId="0" applyNumberFormat="0" applyBorder="0" applyAlignment="0" applyProtection="0"/>
    <xf numFmtId="0" fontId="47"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47" fillId="50" borderId="0" applyNumberFormat="0" applyBorder="0" applyAlignment="0" applyProtection="0"/>
    <xf numFmtId="0" fontId="3" fillId="0" borderId="0"/>
    <xf numFmtId="0" fontId="3" fillId="26" borderId="34" applyNumberFormat="0" applyFont="0" applyAlignment="0" applyProtection="0"/>
    <xf numFmtId="0" fontId="2" fillId="0" borderId="0"/>
    <xf numFmtId="0" fontId="2" fillId="26" borderId="34" applyNumberFormat="0" applyFont="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1" fillId="0" borderId="0"/>
  </cellStyleXfs>
  <cellXfs count="158">
    <xf numFmtId="0" fontId="0" fillId="0" borderId="0" xfId="0"/>
    <xf numFmtId="0" fontId="20" fillId="0" borderId="0" xfId="0" applyFont="1"/>
    <xf numFmtId="43" fontId="12" fillId="0" borderId="9" xfId="1" applyFont="1" applyBorder="1"/>
    <xf numFmtId="43" fontId="12" fillId="0" borderId="10" xfId="1" applyFont="1" applyBorder="1"/>
    <xf numFmtId="0" fontId="20" fillId="0" borderId="7" xfId="0" applyFont="1" applyFill="1" applyBorder="1" applyAlignment="1">
      <alignment horizontal="center"/>
    </xf>
    <xf numFmtId="0" fontId="20" fillId="0" borderId="8" xfId="0" applyFont="1" applyFill="1" applyBorder="1" applyAlignment="1">
      <alignment horizontal="center"/>
    </xf>
    <xf numFmtId="0" fontId="12" fillId="0" borderId="0" xfId="0" applyFont="1"/>
    <xf numFmtId="43" fontId="12" fillId="0" borderId="0" xfId="1" applyFont="1"/>
    <xf numFmtId="0" fontId="12" fillId="0" borderId="16" xfId="0" applyFont="1" applyBorder="1"/>
    <xf numFmtId="0" fontId="12" fillId="0" borderId="17" xfId="0" applyFont="1" applyBorder="1"/>
    <xf numFmtId="0" fontId="12" fillId="0" borderId="18" xfId="0" applyFont="1" applyBorder="1"/>
    <xf numFmtId="0" fontId="12" fillId="0" borderId="9" xfId="0" applyFont="1" applyBorder="1"/>
    <xf numFmtId="43" fontId="12" fillId="0" borderId="14" xfId="1" applyFont="1" applyBorder="1"/>
    <xf numFmtId="43" fontId="12" fillId="0" borderId="19" xfId="1" applyFont="1" applyBorder="1"/>
    <xf numFmtId="43" fontId="12" fillId="0" borderId="20" xfId="1" applyFont="1" applyBorder="1"/>
    <xf numFmtId="0" fontId="12" fillId="0" borderId="10" xfId="0" applyFont="1" applyBorder="1"/>
    <xf numFmtId="43" fontId="12" fillId="0" borderId="21" xfId="1" applyFont="1" applyBorder="1"/>
    <xf numFmtId="43" fontId="12" fillId="0" borderId="22" xfId="1" applyFont="1" applyBorder="1"/>
    <xf numFmtId="43" fontId="12" fillId="0" borderId="23" xfId="1" applyFont="1" applyBorder="1"/>
    <xf numFmtId="17" fontId="12" fillId="0" borderId="0" xfId="0" applyNumberFormat="1" applyFont="1"/>
    <xf numFmtId="3" fontId="22" fillId="0" borderId="0" xfId="44" applyNumberFormat="1" applyFont="1" applyFill="1" applyBorder="1" applyAlignment="1"/>
    <xf numFmtId="41" fontId="22" fillId="0" borderId="0" xfId="45" applyNumberFormat="1" applyFont="1" applyFill="1" applyBorder="1"/>
    <xf numFmtId="0" fontId="22" fillId="0" borderId="0" xfId="45" applyFont="1" applyFill="1" applyBorder="1" applyAlignment="1"/>
    <xf numFmtId="0" fontId="23" fillId="0" borderId="24" xfId="45" applyFont="1" applyFill="1" applyBorder="1" applyAlignment="1">
      <alignment horizontal="right"/>
    </xf>
    <xf numFmtId="0" fontId="24" fillId="0" borderId="0" xfId="45" applyFont="1" applyFill="1" applyBorder="1"/>
    <xf numFmtId="0" fontId="21" fillId="0" borderId="0" xfId="45"/>
    <xf numFmtId="3" fontId="23" fillId="0" borderId="0" xfId="44" applyNumberFormat="1" applyFont="1" applyFill="1" applyBorder="1" applyAlignment="1">
      <alignment horizontal="centerContinuous"/>
    </xf>
    <xf numFmtId="3" fontId="22" fillId="0" borderId="0" xfId="44" applyNumberFormat="1" applyFont="1" applyFill="1" applyBorder="1" applyAlignment="1">
      <alignment horizontal="centerContinuous"/>
    </xf>
    <xf numFmtId="41" fontId="22" fillId="0" borderId="0" xfId="45" applyNumberFormat="1" applyFont="1" applyFill="1" applyBorder="1" applyAlignment="1">
      <alignment horizontal="centerContinuous"/>
    </xf>
    <xf numFmtId="0" fontId="22" fillId="0" borderId="0" xfId="45" applyFont="1" applyFill="1" applyBorder="1" applyAlignment="1">
      <alignment horizontal="centerContinuous"/>
    </xf>
    <xf numFmtId="0" fontId="23" fillId="0" borderId="0" xfId="45" applyFont="1" applyFill="1" applyBorder="1" applyAlignment="1">
      <alignment horizontal="centerContinuous"/>
    </xf>
    <xf numFmtId="0" fontId="25" fillId="0" borderId="0" xfId="45" applyFont="1" applyFill="1" applyBorder="1" applyAlignment="1">
      <alignment horizontal="centerContinuous"/>
    </xf>
    <xf numFmtId="0" fontId="21" fillId="0" borderId="0" xfId="45" applyAlignment="1">
      <alignment horizontal="centerContinuous"/>
    </xf>
    <xf numFmtId="42" fontId="22" fillId="0" borderId="0" xfId="45" applyNumberFormat="1" applyFont="1" applyFill="1" applyBorder="1" applyAlignment="1">
      <alignment horizontal="centerContinuous"/>
    </xf>
    <xf numFmtId="0" fontId="24" fillId="0" borderId="0" xfId="45" applyFont="1" applyFill="1" applyBorder="1" applyAlignment="1">
      <alignment horizontal="centerContinuous"/>
    </xf>
    <xf numFmtId="0" fontId="23" fillId="0" borderId="0" xfId="45" applyFont="1" applyFill="1" applyBorder="1" applyAlignment="1">
      <alignment horizontal="centerContinuous" vertical="center" wrapText="1"/>
    </xf>
    <xf numFmtId="42" fontId="22" fillId="0" borderId="0" xfId="45" applyNumberFormat="1" applyFont="1" applyFill="1" applyBorder="1"/>
    <xf numFmtId="0" fontId="23" fillId="0" borderId="0" xfId="45" applyFont="1" applyFill="1" applyBorder="1" applyAlignment="1"/>
    <xf numFmtId="0" fontId="23" fillId="0" borderId="0" xfId="45" applyFont="1" applyFill="1" applyBorder="1" applyAlignment="1" applyProtection="1">
      <protection locked="0"/>
    </xf>
    <xf numFmtId="0" fontId="25" fillId="0" borderId="0" xfId="45" applyFont="1" applyFill="1" applyBorder="1"/>
    <xf numFmtId="0" fontId="23" fillId="0" borderId="0" xfId="45" applyFont="1" applyFill="1" applyBorder="1" applyAlignment="1">
      <alignment horizontal="center"/>
    </xf>
    <xf numFmtId="41" fontId="23" fillId="0" borderId="0" xfId="45" applyNumberFormat="1" applyFont="1" applyFill="1" applyBorder="1" applyAlignment="1">
      <alignment horizontal="center"/>
    </xf>
    <xf numFmtId="0" fontId="23" fillId="0" borderId="15" xfId="45" applyFont="1" applyFill="1" applyBorder="1" applyAlignment="1">
      <alignment horizontal="center"/>
    </xf>
    <xf numFmtId="0" fontId="23" fillId="0" borderId="15" xfId="45" applyFont="1" applyFill="1" applyBorder="1" applyAlignment="1" applyProtection="1">
      <protection locked="0"/>
    </xf>
    <xf numFmtId="41" fontId="23" fillId="0" borderId="15" xfId="45" applyNumberFormat="1" applyFont="1" applyFill="1" applyBorder="1" applyAlignment="1">
      <alignment horizontal="center"/>
    </xf>
    <xf numFmtId="0" fontId="22" fillId="0" borderId="0" xfId="45" applyFont="1" applyFill="1" applyBorder="1"/>
    <xf numFmtId="0" fontId="22" fillId="0" borderId="0" xfId="45" applyFont="1" applyFill="1" applyBorder="1" applyAlignment="1">
      <alignment horizontal="center"/>
    </xf>
    <xf numFmtId="0" fontId="22" fillId="0" borderId="0" xfId="46" applyNumberFormat="1" applyFont="1" applyFill="1" applyBorder="1" applyAlignment="1" applyProtection="1">
      <protection locked="0"/>
    </xf>
    <xf numFmtId="165" fontId="22" fillId="0" borderId="0" xfId="45" applyNumberFormat="1" applyFont="1" applyFill="1" applyBorder="1"/>
    <xf numFmtId="0" fontId="22" fillId="0" borderId="0" xfId="45" applyNumberFormat="1" applyFont="1" applyFill="1" applyBorder="1" applyAlignment="1" applyProtection="1">
      <protection locked="0"/>
    </xf>
    <xf numFmtId="41" fontId="22" fillId="0" borderId="15" xfId="45" applyNumberFormat="1" applyFont="1" applyFill="1" applyBorder="1"/>
    <xf numFmtId="165" fontId="22" fillId="0" borderId="15" xfId="45" applyNumberFormat="1" applyFont="1" applyFill="1" applyBorder="1"/>
    <xf numFmtId="41" fontId="22" fillId="0" borderId="0" xfId="46" applyNumberFormat="1" applyFont="1" applyFill="1" applyBorder="1" applyProtection="1">
      <protection locked="0"/>
    </xf>
    <xf numFmtId="165" fontId="25" fillId="0" borderId="0" xfId="45" applyNumberFormat="1" applyFont="1" applyFill="1" applyBorder="1"/>
    <xf numFmtId="0" fontId="22" fillId="0" borderId="0" xfId="45" applyFont="1" applyFill="1" applyBorder="1" applyAlignment="1">
      <alignment horizontal="left"/>
    </xf>
    <xf numFmtId="41" fontId="22" fillId="0" borderId="0" xfId="45" applyNumberFormat="1" applyFont="1" applyFill="1" applyBorder="1" applyAlignment="1"/>
    <xf numFmtId="9" fontId="22" fillId="0" borderId="0" xfId="45" applyNumberFormat="1" applyFont="1" applyFill="1" applyBorder="1" applyAlignment="1">
      <alignment horizontal="center"/>
    </xf>
    <xf numFmtId="41" fontId="22" fillId="0" borderId="0" xfId="45" applyNumberFormat="1" applyFont="1" applyFill="1" applyBorder="1" applyAlignment="1" applyProtection="1">
      <protection locked="0"/>
    </xf>
    <xf numFmtId="42" fontId="22" fillId="0" borderId="25" xfId="45" applyNumberFormat="1" applyFont="1" applyFill="1" applyBorder="1" applyAlignment="1"/>
    <xf numFmtId="0" fontId="21" fillId="0" borderId="0" xfId="45" applyFill="1"/>
    <xf numFmtId="165" fontId="22" fillId="0" borderId="0" xfId="44" applyNumberFormat="1" applyFont="1" applyFill="1" applyBorder="1"/>
    <xf numFmtId="166" fontId="0" fillId="0" borderId="0" xfId="44" applyNumberFormat="1" applyFont="1" applyFill="1"/>
    <xf numFmtId="165" fontId="22" fillId="0" borderId="15" xfId="44" applyNumberFormat="1" applyFont="1" applyFill="1" applyBorder="1"/>
    <xf numFmtId="165" fontId="22" fillId="0" borderId="0" xfId="44" applyNumberFormat="1" applyFont="1" applyFill="1" applyBorder="1" applyProtection="1">
      <protection locked="0"/>
    </xf>
    <xf numFmtId="165" fontId="25" fillId="0" borderId="0" xfId="44" applyNumberFormat="1" applyFont="1" applyFill="1" applyBorder="1"/>
    <xf numFmtId="166" fontId="0" fillId="0" borderId="0" xfId="44" applyNumberFormat="1" applyFont="1"/>
    <xf numFmtId="165" fontId="22" fillId="0" borderId="0" xfId="44" applyNumberFormat="1" applyFont="1" applyFill="1" applyBorder="1" applyAlignment="1"/>
    <xf numFmtId="165" fontId="22" fillId="0" borderId="0" xfId="44" applyNumberFormat="1" applyFont="1" applyFill="1" applyBorder="1" applyAlignment="1" applyProtection="1">
      <protection locked="0"/>
    </xf>
    <xf numFmtId="165" fontId="22" fillId="0" borderId="25" xfId="44" applyNumberFormat="1" applyFont="1" applyFill="1" applyBorder="1" applyAlignment="1"/>
    <xf numFmtId="166" fontId="22" fillId="0" borderId="0" xfId="44" applyNumberFormat="1" applyFont="1" applyFill="1" applyBorder="1"/>
    <xf numFmtId="166" fontId="25" fillId="0" borderId="0" xfId="44" applyNumberFormat="1" applyFont="1" applyFill="1" applyBorder="1"/>
    <xf numFmtId="0" fontId="27" fillId="0" borderId="0" xfId="45" applyFont="1" applyFill="1" applyAlignment="1">
      <alignment horizontal="centerContinuous"/>
    </xf>
    <xf numFmtId="0" fontId="21" fillId="0" borderId="0" xfId="45" applyFill="1" applyAlignment="1">
      <alignment horizontal="centerContinuous"/>
    </xf>
    <xf numFmtId="0" fontId="21" fillId="0" borderId="0" xfId="45" applyFill="1" applyAlignment="1"/>
    <xf numFmtId="0" fontId="21" fillId="0" borderId="0" xfId="45" applyFill="1" applyAlignment="1">
      <alignment horizontal="left"/>
    </xf>
    <xf numFmtId="0" fontId="21" fillId="0" borderId="0" xfId="45" applyFill="1" applyAlignment="1">
      <alignment horizontal="center"/>
    </xf>
    <xf numFmtId="0" fontId="28" fillId="0" borderId="0" xfId="47" applyFont="1" applyFill="1" applyAlignment="1">
      <alignment horizontal="right"/>
    </xf>
    <xf numFmtId="42" fontId="28" fillId="0" borderId="13" xfId="47" applyNumberFormat="1" applyFont="1" applyFill="1" applyBorder="1" applyProtection="1">
      <protection locked="0"/>
    </xf>
    <xf numFmtId="0" fontId="28" fillId="0" borderId="13" xfId="47" applyFont="1" applyFill="1" applyBorder="1" applyAlignment="1" applyProtection="1">
      <alignment horizontal="center"/>
      <protection locked="0"/>
    </xf>
    <xf numFmtId="0" fontId="27" fillId="0" borderId="0" xfId="45" applyFont="1" applyFill="1"/>
    <xf numFmtId="167" fontId="28" fillId="0" borderId="26" xfId="47" applyNumberFormat="1" applyFont="1" applyFill="1" applyBorder="1"/>
    <xf numFmtId="167" fontId="28" fillId="0" borderId="11" xfId="47" applyNumberFormat="1" applyFont="1" applyFill="1" applyBorder="1"/>
    <xf numFmtId="0" fontId="28" fillId="0" borderId="14" xfId="47" applyFont="1" applyFill="1" applyBorder="1"/>
    <xf numFmtId="0" fontId="21" fillId="0" borderId="0" xfId="45" applyFill="1" applyAlignment="1">
      <alignment horizontal="right"/>
    </xf>
    <xf numFmtId="167" fontId="28" fillId="0" borderId="13" xfId="47" applyNumberFormat="1" applyFont="1" applyFill="1" applyBorder="1" applyAlignment="1">
      <alignment horizontal="center"/>
    </xf>
    <xf numFmtId="167" fontId="28" fillId="0" borderId="13" xfId="47" applyNumberFormat="1" applyFont="1" applyFill="1" applyBorder="1"/>
    <xf numFmtId="44" fontId="28" fillId="0" borderId="13" xfId="47" applyNumberFormat="1" applyFont="1" applyFill="1" applyBorder="1"/>
    <xf numFmtId="0" fontId="31" fillId="0" borderId="13" xfId="47" applyFont="1" applyFill="1" applyBorder="1" applyAlignment="1">
      <alignment horizontal="center"/>
    </xf>
    <xf numFmtId="0" fontId="32" fillId="0" borderId="13" xfId="47" applyFont="1" applyFill="1" applyBorder="1" applyAlignment="1">
      <alignment horizontal="center"/>
    </xf>
    <xf numFmtId="44" fontId="28" fillId="0" borderId="13" xfId="47" applyNumberFormat="1" applyFont="1" applyFill="1" applyBorder="1" applyProtection="1">
      <protection locked="0"/>
    </xf>
    <xf numFmtId="1" fontId="28" fillId="0" borderId="13" xfId="47" applyNumberFormat="1" applyFont="1" applyFill="1" applyBorder="1" applyProtection="1">
      <protection locked="0"/>
    </xf>
    <xf numFmtId="43" fontId="0" fillId="0" borderId="0" xfId="44" applyFont="1" applyFill="1"/>
    <xf numFmtId="0" fontId="21" fillId="0" borderId="0" xfId="45" applyFill="1" applyAlignment="1">
      <alignment wrapText="1"/>
    </xf>
    <xf numFmtId="43" fontId="27" fillId="0" borderId="0" xfId="44" applyFont="1" applyFill="1"/>
    <xf numFmtId="168" fontId="28" fillId="0" borderId="0" xfId="48" applyNumberFormat="1" applyFont="1" applyFill="1" applyAlignment="1">
      <alignment horizontal="left"/>
    </xf>
    <xf numFmtId="165" fontId="12" fillId="0" borderId="0" xfId="44" applyNumberFormat="1" applyFont="1" applyFill="1" applyAlignment="1">
      <alignment horizontal="right"/>
    </xf>
    <xf numFmtId="165" fontId="21" fillId="0" borderId="25" xfId="45" applyNumberFormat="1" applyFill="1" applyBorder="1"/>
    <xf numFmtId="0" fontId="21" fillId="0" borderId="0" xfId="45" applyFill="1" applyBorder="1"/>
    <xf numFmtId="43" fontId="12" fillId="0" borderId="0" xfId="1" applyFont="1" applyFill="1"/>
    <xf numFmtId="10" fontId="20" fillId="0" borderId="0" xfId="0" applyNumberFormat="1" applyFont="1" applyFill="1"/>
    <xf numFmtId="0" fontId="6" fillId="3" borderId="1" xfId="25" applyNumberFormat="1" applyAlignment="1"/>
    <xf numFmtId="0" fontId="5" fillId="2" borderId="1" xfId="2" applyNumberFormat="1" applyBorder="1" applyAlignment="1"/>
    <xf numFmtId="0" fontId="6" fillId="3" borderId="1" xfId="25" applyNumberFormat="1" applyBorder="1" applyAlignment="1"/>
    <xf numFmtId="0" fontId="5" fillId="2" borderId="36" xfId="26" applyNumberFormat="1" applyBorder="1" applyAlignment="1"/>
    <xf numFmtId="169" fontId="6" fillId="0" borderId="37" xfId="3" applyNumberFormat="1" applyBorder="1">
      <alignment horizontal="right" vertical="center"/>
    </xf>
    <xf numFmtId="169" fontId="5" fillId="0" borderId="38" xfId="4" applyNumberFormat="1" applyBorder="1">
      <alignment horizontal="right" vertical="center"/>
    </xf>
    <xf numFmtId="0" fontId="5" fillId="2" borderId="38" xfId="26" applyNumberFormat="1" applyBorder="1" applyAlignment="1"/>
    <xf numFmtId="0" fontId="5" fillId="2" borderId="1" xfId="2" quotePrefix="1" applyNumberFormat="1" applyBorder="1" applyAlignment="1"/>
    <xf numFmtId="0" fontId="6" fillId="3" borderId="1" xfId="25" quotePrefix="1" applyNumberFormat="1" applyBorder="1" applyAlignment="1"/>
    <xf numFmtId="0" fontId="6" fillId="3" borderId="1" xfId="25" quotePrefix="1" applyNumberFormat="1" applyBorder="1" applyAlignment="1">
      <alignment horizontal="right"/>
    </xf>
    <xf numFmtId="0" fontId="6" fillId="3" borderId="1" xfId="25" quotePrefix="1" applyNumberFormat="1" applyAlignment="1"/>
    <xf numFmtId="169" fontId="5" fillId="0" borderId="40" xfId="4" applyNumberFormat="1" applyBorder="1">
      <alignment horizontal="right" vertical="center"/>
    </xf>
    <xf numFmtId="0" fontId="5" fillId="2" borderId="40" xfId="26" quotePrefix="1" applyNumberFormat="1" applyBorder="1" applyAlignment="1"/>
    <xf numFmtId="0" fontId="5" fillId="2" borderId="39" xfId="26" quotePrefix="1" applyNumberFormat="1" applyBorder="1" applyAlignment="1"/>
    <xf numFmtId="0" fontId="26" fillId="0" borderId="0" xfId="41" applyFont="1" applyFill="1" applyAlignment="1">
      <alignment vertical="top"/>
    </xf>
    <xf numFmtId="0" fontId="20" fillId="0" borderId="0" xfId="0" applyFont="1" applyFill="1"/>
    <xf numFmtId="0" fontId="12" fillId="0" borderId="0" xfId="0" applyFont="1" applyFill="1"/>
    <xf numFmtId="0" fontId="28" fillId="19" borderId="14" xfId="47" applyFont="1" applyFill="1" applyBorder="1"/>
    <xf numFmtId="0" fontId="20" fillId="0" borderId="12" xfId="0" applyFont="1" applyFill="1" applyBorder="1" applyAlignment="1">
      <alignment horizontal="center"/>
    </xf>
    <xf numFmtId="0" fontId="20" fillId="0" borderId="11" xfId="0" applyFont="1" applyFill="1" applyBorder="1" applyAlignment="1">
      <alignment horizontal="center"/>
    </xf>
    <xf numFmtId="0" fontId="12" fillId="0" borderId="12" xfId="0" applyFont="1" applyFill="1" applyBorder="1" applyAlignment="1">
      <alignment horizontal="center"/>
    </xf>
    <xf numFmtId="0" fontId="12" fillId="0" borderId="12" xfId="0" applyFont="1" applyFill="1" applyBorder="1"/>
    <xf numFmtId="0" fontId="26" fillId="51" borderId="0" xfId="41" applyFont="1" applyFill="1" applyAlignment="1">
      <alignment vertical="top"/>
    </xf>
    <xf numFmtId="0" fontId="20" fillId="51" borderId="0" xfId="0" applyFont="1" applyFill="1"/>
    <xf numFmtId="168" fontId="12" fillId="0" borderId="0" xfId="0" applyNumberFormat="1" applyFont="1" applyFill="1" applyAlignment="1">
      <alignment horizontal="left"/>
    </xf>
    <xf numFmtId="49" fontId="13" fillId="52" borderId="43" xfId="0" applyNumberFormat="1" applyFont="1" applyFill="1" applyBorder="1" applyAlignment="1">
      <alignment horizontal="right" vertical="center" wrapText="1"/>
    </xf>
    <xf numFmtId="49" fontId="13" fillId="52" borderId="43" xfId="0" applyNumberFormat="1" applyFont="1" applyFill="1" applyBorder="1" applyAlignment="1">
      <alignment horizontal="left" vertical="center" wrapText="1"/>
    </xf>
    <xf numFmtId="170" fontId="13" fillId="53" borderId="43" xfId="0" applyNumberFormat="1" applyFont="1" applyFill="1" applyBorder="1" applyAlignment="1">
      <alignment horizontal="right" vertical="center" wrapText="1"/>
    </xf>
    <xf numFmtId="170" fontId="13" fillId="54" borderId="43" xfId="0" applyNumberFormat="1" applyFont="1" applyFill="1" applyBorder="1" applyAlignment="1">
      <alignment horizontal="right" vertical="center" wrapText="1"/>
    </xf>
    <xf numFmtId="49" fontId="13" fillId="55" borderId="43" xfId="0" applyNumberFormat="1" applyFont="1" applyFill="1" applyBorder="1" applyAlignment="1">
      <alignment horizontal="left" vertical="center" wrapText="1"/>
    </xf>
    <xf numFmtId="170" fontId="13" fillId="55" borderId="43" xfId="0" applyNumberFormat="1" applyFont="1" applyFill="1" applyBorder="1" applyAlignment="1">
      <alignment horizontal="right" vertical="center" wrapText="1"/>
    </xf>
    <xf numFmtId="170" fontId="0" fillId="0" borderId="0" xfId="0" applyNumberFormat="1"/>
    <xf numFmtId="0" fontId="1" fillId="0" borderId="0" xfId="105"/>
    <xf numFmtId="0" fontId="1" fillId="56" borderId="0" xfId="105" applyFill="1"/>
    <xf numFmtId="0" fontId="1" fillId="57" borderId="0" xfId="105" applyFill="1" applyAlignment="1">
      <alignment horizontal="left"/>
    </xf>
    <xf numFmtId="49" fontId="1" fillId="57" borderId="0" xfId="105" applyNumberFormat="1" applyFill="1"/>
    <xf numFmtId="4" fontId="1" fillId="0" borderId="0" xfId="105" applyNumberFormat="1"/>
    <xf numFmtId="171" fontId="1" fillId="0" borderId="0" xfId="105" applyNumberFormat="1"/>
    <xf numFmtId="49" fontId="1" fillId="58" borderId="0" xfId="105" applyNumberFormat="1" applyFill="1"/>
    <xf numFmtId="4" fontId="1" fillId="58" borderId="0" xfId="105" applyNumberFormat="1" applyFill="1"/>
    <xf numFmtId="171" fontId="1" fillId="58" borderId="0" xfId="105" applyNumberFormat="1" applyFill="1"/>
    <xf numFmtId="43" fontId="12" fillId="58" borderId="9" xfId="1" applyFont="1" applyFill="1" applyBorder="1"/>
    <xf numFmtId="49" fontId="1" fillId="59" borderId="0" xfId="105" applyNumberFormat="1" applyFill="1"/>
    <xf numFmtId="4" fontId="1" fillId="59" borderId="0" xfId="105" applyNumberFormat="1" applyFill="1"/>
    <xf numFmtId="171" fontId="1" fillId="59" borderId="0" xfId="105" applyNumberFormat="1" applyFill="1"/>
    <xf numFmtId="49" fontId="1" fillId="60" borderId="0" xfId="105" applyNumberFormat="1" applyFill="1"/>
    <xf numFmtId="4" fontId="1" fillId="60" borderId="0" xfId="105" applyNumberFormat="1" applyFill="1"/>
    <xf numFmtId="171" fontId="1" fillId="60" borderId="0" xfId="105" applyNumberFormat="1" applyFill="1"/>
    <xf numFmtId="169" fontId="0" fillId="0" borderId="0" xfId="0" applyNumberFormat="1"/>
    <xf numFmtId="0" fontId="6" fillId="61" borderId="1" xfId="25" quotePrefix="1" applyNumberFormat="1" applyFill="1" applyAlignment="1"/>
    <xf numFmtId="0" fontId="6" fillId="61" borderId="1" xfId="25" quotePrefix="1" applyNumberFormat="1" applyFill="1" applyBorder="1" applyAlignment="1"/>
    <xf numFmtId="169" fontId="0" fillId="62" borderId="0" xfId="0" applyNumberFormat="1" applyFill="1"/>
    <xf numFmtId="0" fontId="20" fillId="0" borderId="9" xfId="0" applyFont="1" applyFill="1" applyBorder="1" applyAlignment="1">
      <alignment horizontal="center"/>
    </xf>
    <xf numFmtId="0" fontId="20" fillId="0" borderId="10" xfId="0" applyFont="1" applyFill="1" applyBorder="1" applyAlignment="1">
      <alignment horizontal="center"/>
    </xf>
    <xf numFmtId="49" fontId="0" fillId="52" borderId="41" xfId="0" applyNumberFormat="1" applyFill="1" applyBorder="1" applyAlignment="1">
      <alignment horizontal="left" vertical="center" wrapText="1"/>
    </xf>
    <xf numFmtId="49" fontId="0" fillId="52" borderId="42" xfId="0" applyNumberFormat="1" applyFill="1" applyBorder="1" applyAlignment="1">
      <alignment horizontal="left" vertical="center" wrapText="1"/>
    </xf>
    <xf numFmtId="49" fontId="13" fillId="52" borderId="41" xfId="0" applyNumberFormat="1" applyFont="1" applyFill="1" applyBorder="1" applyAlignment="1">
      <alignment horizontal="left" vertical="center" wrapText="1"/>
    </xf>
    <xf numFmtId="49" fontId="13" fillId="52" borderId="42" xfId="0" applyNumberFormat="1" applyFont="1" applyFill="1" applyBorder="1" applyAlignment="1">
      <alignment horizontal="left" vertical="center" wrapText="1"/>
    </xf>
  </cellXfs>
  <cellStyles count="106">
    <cellStyle name="20% - Accent1" xfId="66" builtinId="30" customBuiltin="1"/>
    <cellStyle name="20% - Accent1 2" xfId="93"/>
    <cellStyle name="20% - Accent2" xfId="70" builtinId="34" customBuiltin="1"/>
    <cellStyle name="20% - Accent2 2" xfId="95"/>
    <cellStyle name="20% - Accent3" xfId="74" builtinId="38" customBuiltin="1"/>
    <cellStyle name="20% - Accent3 2" xfId="97"/>
    <cellStyle name="20% - Accent4" xfId="78" builtinId="42" customBuiltin="1"/>
    <cellStyle name="20% - Accent4 2" xfId="99"/>
    <cellStyle name="20% - Accent5" xfId="82" builtinId="46" customBuiltin="1"/>
    <cellStyle name="20% - Accent5 2" xfId="101"/>
    <cellStyle name="20% - Accent6" xfId="86" builtinId="50" customBuiltin="1"/>
    <cellStyle name="20% - Accent6 2" xfId="103"/>
    <cellStyle name="40% - Accent1" xfId="67" builtinId="31" customBuiltin="1"/>
    <cellStyle name="40% - Accent1 2" xfId="94"/>
    <cellStyle name="40% - Accent2" xfId="71" builtinId="35" customBuiltin="1"/>
    <cellStyle name="40% - Accent2 2" xfId="96"/>
    <cellStyle name="40% - Accent3" xfId="75" builtinId="39" customBuiltin="1"/>
    <cellStyle name="40% - Accent3 2" xfId="98"/>
    <cellStyle name="40% - Accent4" xfId="79" builtinId="43" customBuiltin="1"/>
    <cellStyle name="40% - Accent4 2" xfId="100"/>
    <cellStyle name="40% - Accent5" xfId="83" builtinId="47" customBuiltin="1"/>
    <cellStyle name="40% - Accent5 2" xfId="102"/>
    <cellStyle name="40% - Accent6" xfId="87" builtinId="51" customBuiltin="1"/>
    <cellStyle name="40% - Accent6 2" xfId="104"/>
    <cellStyle name="60% - Accent1" xfId="68" builtinId="32" customBuiltin="1"/>
    <cellStyle name="60% - Accent2" xfId="72" builtinId="36" customBuiltin="1"/>
    <cellStyle name="60% - Accent3" xfId="76" builtinId="40" customBuiltin="1"/>
    <cellStyle name="60% - Accent4" xfId="80" builtinId="44" customBuiltin="1"/>
    <cellStyle name="60% - Accent5" xfId="84" builtinId="48" customBuiltin="1"/>
    <cellStyle name="60% - Accent6" xfId="88" builtinId="52" customBuiltin="1"/>
    <cellStyle name="Accent1" xfId="65" builtinId="29" customBuiltin="1"/>
    <cellStyle name="Accent2" xfId="69" builtinId="33" customBuiltin="1"/>
    <cellStyle name="Accent3" xfId="73" builtinId="37" customBuiltin="1"/>
    <cellStyle name="Accent4" xfId="77" builtinId="41" customBuiltin="1"/>
    <cellStyle name="Accent5" xfId="81" builtinId="45" customBuiltin="1"/>
    <cellStyle name="Accent6" xfId="85" builtinId="49" customBuiltin="1"/>
    <cellStyle name="Bad" xfId="55" builtinId="27" customBuiltin="1"/>
    <cellStyle name="Calculation" xfId="59" builtinId="22" customBuiltin="1"/>
    <cellStyle name="Check Cell" xfId="61" builtinId="23" customBuiltin="1"/>
    <cellStyle name="Comma" xfId="1" builtinId="3"/>
    <cellStyle name="Comma 2" xfId="42"/>
    <cellStyle name="Comma 3" xfId="44"/>
    <cellStyle name="Currency 2" xfId="46"/>
    <cellStyle name="Explanatory Text" xfId="63" builtinId="53" customBuiltin="1"/>
    <cellStyle name="Good" xfId="54" builtinId="26" customBuiltin="1"/>
    <cellStyle name="Heading 1" xfId="50" builtinId="16" customBuiltin="1"/>
    <cellStyle name="Heading 2" xfId="51" builtinId="17" customBuiltin="1"/>
    <cellStyle name="Heading 3" xfId="52" builtinId="18" customBuiltin="1"/>
    <cellStyle name="Heading 4" xfId="53" builtinId="19" customBuiltin="1"/>
    <cellStyle name="Input" xfId="57" builtinId="20" customBuiltin="1"/>
    <cellStyle name="Linked Cell" xfId="60" builtinId="24" customBuiltin="1"/>
    <cellStyle name="Neutral" xfId="56" builtinId="28" customBuiltin="1"/>
    <cellStyle name="Normal" xfId="0" builtinId="0"/>
    <cellStyle name="Normal 2" xfId="41"/>
    <cellStyle name="Normal 2 2" xfId="47"/>
    <cellStyle name="Normal 3" xfId="45"/>
    <cellStyle name="Normal 4" xfId="89"/>
    <cellStyle name="Normal 48" xfId="43"/>
    <cellStyle name="Normal 5" xfId="91"/>
    <cellStyle name="Normal 6" xfId="105"/>
    <cellStyle name="Normal_Detail" xfId="48"/>
    <cellStyle name="Note 2" xfId="90"/>
    <cellStyle name="Note 3" xfId="92"/>
    <cellStyle name="Output" xfId="58" builtinId="21" customBuiltin="1"/>
    <cellStyle name="SAPBorder" xfId="21"/>
    <cellStyle name="SAPDataCell" xfId="3"/>
    <cellStyle name="SAPDataRemoved" xfId="22"/>
    <cellStyle name="SAPDataTotalCell" xfId="4"/>
    <cellStyle name="SAPDimensionCell" xfId="2"/>
    <cellStyle name="SAPEditableDataCell" xfId="6"/>
    <cellStyle name="SAPEditableDataTotalCell" xfId="9"/>
    <cellStyle name="SAPEmphasized" xfId="32"/>
    <cellStyle name="SAPEmphasizedEditableDataCell" xfId="34"/>
    <cellStyle name="SAPEmphasizedEditableDataTotalCell" xfId="35"/>
    <cellStyle name="SAPEmphasizedLockedDataCell" xfId="38"/>
    <cellStyle name="SAPEmphasizedLockedDataTotalCell" xfId="39"/>
    <cellStyle name="SAPEmphasizedReadonlyDataCell" xfId="36"/>
    <cellStyle name="SAPEmphasizedReadonlyDataTotalCell" xfId="37"/>
    <cellStyle name="SAPEmphasizedTotal" xfId="33"/>
    <cellStyle name="SAPError" xfId="23"/>
    <cellStyle name="SAPExceptionLevel1" xfId="12"/>
    <cellStyle name="SAPExceptionLevel2" xfId="13"/>
    <cellStyle name="SAPExceptionLevel3" xfId="14"/>
    <cellStyle name="SAPExceptionLevel4" xfId="15"/>
    <cellStyle name="SAPExceptionLevel5" xfId="16"/>
    <cellStyle name="SAPExceptionLevel6" xfId="17"/>
    <cellStyle name="SAPExceptionLevel7" xfId="18"/>
    <cellStyle name="SAPExceptionLevel8" xfId="19"/>
    <cellStyle name="SAPExceptionLevel9" xfId="20"/>
    <cellStyle name="SAPFormula" xfId="40"/>
    <cellStyle name="SAPGroupingFillCell" xfId="5"/>
    <cellStyle name="SAPHierarchyCell0" xfId="27"/>
    <cellStyle name="SAPHierarchyCell1" xfId="28"/>
    <cellStyle name="SAPHierarchyCell2" xfId="29"/>
    <cellStyle name="SAPHierarchyCell3" xfId="30"/>
    <cellStyle name="SAPHierarchyCell4" xfId="31"/>
    <cellStyle name="SAPLockedDataCell" xfId="8"/>
    <cellStyle name="SAPLockedDataTotalCell" xfId="11"/>
    <cellStyle name="SAPMemberCell" xfId="25"/>
    <cellStyle name="SAPMemberTotalCell" xfId="26"/>
    <cellStyle name="SAPMessageText" xfId="24"/>
    <cellStyle name="SAPReadonlyDataCell" xfId="7"/>
    <cellStyle name="SAPReadonlyDataTotalCell" xfId="10"/>
    <cellStyle name="Title" xfId="49" builtinId="15" customBuiltin="1"/>
    <cellStyle name="Total" xfId="64" builtinId="25" customBuiltin="1"/>
    <cellStyle name="Warning Text" xfId="6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54</xdr:row>
      <xdr:rowOff>76200</xdr:rowOff>
    </xdr:from>
    <xdr:to>
      <xdr:col>5</xdr:col>
      <xdr:colOff>41160</xdr:colOff>
      <xdr:row>73</xdr:row>
      <xdr:rowOff>1570</xdr:rowOff>
    </xdr:to>
    <xdr:pic>
      <xdr:nvPicPr>
        <xdr:cNvPr id="4" name="Picture 3"/>
        <xdr:cNvPicPr>
          <a:picLocks noChangeAspect="1"/>
        </xdr:cNvPicPr>
      </xdr:nvPicPr>
      <xdr:blipFill>
        <a:blip xmlns:r="http://schemas.openxmlformats.org/officeDocument/2006/relationships" r:embed="rId1"/>
        <a:stretch>
          <a:fillRect/>
        </a:stretch>
      </xdr:blipFill>
      <xdr:spPr>
        <a:xfrm>
          <a:off x="60960" y="8343900"/>
          <a:ext cx="6000000" cy="2676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454644</xdr:colOff>
      <xdr:row>9</xdr:row>
      <xdr:rowOff>153427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502644" cy="1799347"/>
        </a:xfrm>
        <a:prstGeom prst="rect">
          <a:avLst/>
        </a:prstGeom>
      </xdr:spPr>
    </xdr:pic>
    <xdr:clientData/>
  </xdr:twoCellAnchor>
  <xdr:twoCellAnchor editAs="oneCell">
    <xdr:from>
      <xdr:col>0</xdr:col>
      <xdr:colOff>0</xdr:colOff>
      <xdr:row>10</xdr:row>
      <xdr:rowOff>0</xdr:rowOff>
    </xdr:from>
    <xdr:to>
      <xdr:col>10</xdr:col>
      <xdr:colOff>198302</xdr:colOff>
      <xdr:row>28</xdr:row>
      <xdr:rowOff>124923</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1828800"/>
          <a:ext cx="6294302" cy="3416763"/>
        </a:xfrm>
        <a:prstGeom prst="rect">
          <a:avLst/>
        </a:prstGeom>
      </xdr:spPr>
    </xdr:pic>
    <xdr:clientData/>
  </xdr:twoCellAnchor>
  <xdr:twoCellAnchor editAs="oneCell">
    <xdr:from>
      <xdr:col>10</xdr:col>
      <xdr:colOff>422725</xdr:colOff>
      <xdr:row>9</xdr:row>
      <xdr:rowOff>144780</xdr:rowOff>
    </xdr:from>
    <xdr:to>
      <xdr:col>19</xdr:col>
      <xdr:colOff>343571</xdr:colOff>
      <xdr:row>27</xdr:row>
      <xdr:rowOff>69627</xdr:rowOff>
    </xdr:to>
    <xdr:pic>
      <xdr:nvPicPr>
        <xdr:cNvPr id="4" name="Picture 3"/>
        <xdr:cNvPicPr>
          <a:picLocks noChangeAspect="1"/>
        </xdr:cNvPicPr>
      </xdr:nvPicPr>
      <xdr:blipFill>
        <a:blip xmlns:r="http://schemas.openxmlformats.org/officeDocument/2006/relationships" r:embed="rId3"/>
        <a:stretch>
          <a:fillRect/>
        </a:stretch>
      </xdr:blipFill>
      <xdr:spPr>
        <a:xfrm>
          <a:off x="6518725" y="1790700"/>
          <a:ext cx="5407246" cy="32166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298504</xdr:colOff>
      <xdr:row>31</xdr:row>
      <xdr:rowOff>10160</xdr:rowOff>
    </xdr:from>
    <xdr:to>
      <xdr:col>9</xdr:col>
      <xdr:colOff>255771</xdr:colOff>
      <xdr:row>44</xdr:row>
      <xdr:rowOff>129838</xdr:rowOff>
    </xdr:to>
    <xdr:pic>
      <xdr:nvPicPr>
        <xdr:cNvPr id="2" name="Picture 1"/>
        <xdr:cNvPicPr>
          <a:picLocks noChangeAspect="1"/>
        </xdr:cNvPicPr>
      </xdr:nvPicPr>
      <xdr:blipFill>
        <a:blip xmlns:r="http://schemas.openxmlformats.org/officeDocument/2006/relationships" r:embed="rId1"/>
        <a:stretch>
          <a:fillRect/>
        </a:stretch>
      </xdr:blipFill>
      <xdr:spPr>
        <a:xfrm>
          <a:off x="5410254" y="7522210"/>
          <a:ext cx="4821367" cy="20183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20Income%20Statement%20Dec%202023%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Summary (CBR)"/>
      <sheetName val="Unallocated Detail (CBR)"/>
      <sheetName val="Common by Account (CBR)"/>
      <sheetName val="==&gt;"/>
      <sheetName val="Allocators (CBR)"/>
      <sheetName val="FM"/>
      <sheetName val="FERC 9496000"/>
    </sheetNames>
    <sheetDataSet>
      <sheetData sheetId="0"/>
      <sheetData sheetId="1">
        <row r="9">
          <cell r="B9">
            <v>2741725912.6399999</v>
          </cell>
          <cell r="C9">
            <v>1289270501.5699999</v>
          </cell>
        </row>
      </sheetData>
      <sheetData sheetId="2"/>
      <sheetData sheetId="3">
        <row r="29">
          <cell r="B29">
            <v>-758.42</v>
          </cell>
        </row>
        <row r="30">
          <cell r="B30">
            <v>16254691.77</v>
          </cell>
        </row>
        <row r="31">
          <cell r="B31">
            <v>16990857.760000002</v>
          </cell>
        </row>
        <row r="32">
          <cell r="B32">
            <v>33809167.310000002</v>
          </cell>
        </row>
      </sheetData>
      <sheetData sheetId="4"/>
      <sheetData sheetId="5"/>
      <sheetData sheetId="6">
        <row r="70">
          <cell r="F70">
            <v>0.65559999999999996</v>
          </cell>
          <cell r="G70">
            <v>0.34439999999999998</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customProperty" Target="../customProperty14.bin"/><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customProperty" Target="../customProperty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2.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13.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25"/>
  <sheetData/>
  <pageMargins left="0.7" right="0.7" top="0.75" bottom="0.75" header="0.3" footer="0.3"/>
  <customProperties>
    <customPr name="_pios_id" r:id="rId1"/>
    <customPr name="CofWorksheetType" r:id="rId2"/>
    <customPr name="serializedData2"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19" workbookViewId="0">
      <selection activeCell="E53" sqref="E53"/>
    </sheetView>
  </sheetViews>
  <sheetFormatPr defaultRowHeight="12" x14ac:dyDescent="0.25"/>
  <cols>
    <col min="1" max="1" width="20.85546875" customWidth="1"/>
    <col min="2" max="2" width="14" customWidth="1"/>
    <col min="3" max="3" width="10.140625" bestFit="1" customWidth="1"/>
    <col min="4" max="4" width="44.7109375" bestFit="1" customWidth="1"/>
    <col min="5" max="5" width="19.42578125" customWidth="1"/>
    <col min="11" max="11" width="13.140625" bestFit="1" customWidth="1"/>
  </cols>
  <sheetData>
    <row r="1" spans="1:5" x14ac:dyDescent="0.25">
      <c r="A1" s="107" t="s">
        <v>198</v>
      </c>
      <c r="B1" s="107" t="s">
        <v>198</v>
      </c>
      <c r="C1" s="107" t="s">
        <v>198</v>
      </c>
      <c r="D1" s="107" t="s">
        <v>198</v>
      </c>
      <c r="E1" s="108" t="s">
        <v>196</v>
      </c>
    </row>
    <row r="2" spans="1:5" x14ac:dyDescent="0.25">
      <c r="A2" s="107" t="s">
        <v>0</v>
      </c>
      <c r="B2" s="101"/>
      <c r="C2" s="107" t="s">
        <v>1</v>
      </c>
      <c r="D2" s="107" t="s">
        <v>198</v>
      </c>
      <c r="E2" s="109" t="s">
        <v>2</v>
      </c>
    </row>
    <row r="3" spans="1:5" x14ac:dyDescent="0.25">
      <c r="A3" s="108" t="s">
        <v>3</v>
      </c>
      <c r="B3" s="110" t="s">
        <v>4</v>
      </c>
      <c r="C3" s="110" t="s">
        <v>302</v>
      </c>
      <c r="D3" s="108" t="s">
        <v>303</v>
      </c>
      <c r="E3" s="148">
        <v>28374.79</v>
      </c>
    </row>
    <row r="4" spans="1:5" x14ac:dyDescent="0.25">
      <c r="A4" s="102"/>
      <c r="B4" s="100"/>
      <c r="C4" s="110" t="s">
        <v>304</v>
      </c>
      <c r="D4" s="108" t="s">
        <v>305</v>
      </c>
      <c r="E4" s="148">
        <v>-1721781</v>
      </c>
    </row>
    <row r="5" spans="1:5" x14ac:dyDescent="0.25">
      <c r="A5" s="102"/>
      <c r="B5" s="100"/>
      <c r="C5" s="110" t="s">
        <v>5</v>
      </c>
      <c r="D5" s="108" t="s">
        <v>6</v>
      </c>
      <c r="E5" s="148">
        <v>-943720.93</v>
      </c>
    </row>
    <row r="6" spans="1:5" x14ac:dyDescent="0.25">
      <c r="A6" s="102"/>
      <c r="B6" s="100"/>
      <c r="C6" s="110" t="s">
        <v>7</v>
      </c>
      <c r="D6" s="108" t="s">
        <v>8</v>
      </c>
      <c r="E6" s="148">
        <v>455727.93</v>
      </c>
    </row>
    <row r="7" spans="1:5" x14ac:dyDescent="0.25">
      <c r="A7" s="102"/>
      <c r="B7" s="100"/>
      <c r="C7" s="110" t="s">
        <v>9</v>
      </c>
      <c r="D7" s="108" t="s">
        <v>10</v>
      </c>
      <c r="E7" s="148">
        <v>974647.4</v>
      </c>
    </row>
    <row r="8" spans="1:5" x14ac:dyDescent="0.25">
      <c r="A8" s="102"/>
      <c r="B8" s="100"/>
      <c r="C8" s="110" t="s">
        <v>11</v>
      </c>
      <c r="D8" s="108" t="s">
        <v>12</v>
      </c>
      <c r="E8" s="148">
        <v>247239835.24000001</v>
      </c>
    </row>
    <row r="9" spans="1:5" x14ac:dyDescent="0.25">
      <c r="A9" s="102"/>
      <c r="B9" s="100"/>
      <c r="C9" s="110" t="s">
        <v>13</v>
      </c>
      <c r="D9" s="108" t="s">
        <v>14</v>
      </c>
      <c r="E9" s="148">
        <v>-199693314.05000001</v>
      </c>
    </row>
    <row r="10" spans="1:5" x14ac:dyDescent="0.25">
      <c r="A10" s="102"/>
      <c r="B10" s="100"/>
      <c r="C10" s="110" t="s">
        <v>15</v>
      </c>
      <c r="D10" s="108" t="s">
        <v>16</v>
      </c>
      <c r="E10" s="148">
        <v>27998.65</v>
      </c>
    </row>
    <row r="11" spans="1:5" x14ac:dyDescent="0.25">
      <c r="A11" s="102"/>
      <c r="B11" s="100"/>
      <c r="C11" s="110" t="s">
        <v>17</v>
      </c>
      <c r="D11" s="108" t="s">
        <v>18</v>
      </c>
      <c r="E11" s="148">
        <v>-2416.86</v>
      </c>
    </row>
    <row r="12" spans="1:5" x14ac:dyDescent="0.25">
      <c r="A12" s="102"/>
      <c r="B12" s="100"/>
      <c r="C12" s="110" t="s">
        <v>192</v>
      </c>
      <c r="D12" s="108" t="s">
        <v>193</v>
      </c>
      <c r="E12" s="148">
        <v>0</v>
      </c>
    </row>
    <row r="13" spans="1:5" x14ac:dyDescent="0.25">
      <c r="A13" s="102"/>
      <c r="B13" s="100"/>
      <c r="C13" s="110" t="s">
        <v>199</v>
      </c>
      <c r="D13" s="108" t="s">
        <v>200</v>
      </c>
      <c r="E13" s="148">
        <v>120000</v>
      </c>
    </row>
    <row r="14" spans="1:5" x14ac:dyDescent="0.25">
      <c r="A14" s="102"/>
      <c r="B14" s="100"/>
      <c r="C14" s="110" t="s">
        <v>306</v>
      </c>
      <c r="D14" s="108" t="s">
        <v>307</v>
      </c>
      <c r="E14" s="148">
        <v>56014</v>
      </c>
    </row>
    <row r="15" spans="1:5" x14ac:dyDescent="0.25">
      <c r="A15" s="102"/>
      <c r="B15" s="100"/>
      <c r="C15" s="110" t="s">
        <v>19</v>
      </c>
      <c r="D15" s="108" t="s">
        <v>20</v>
      </c>
      <c r="E15" s="148">
        <v>55838.52</v>
      </c>
    </row>
    <row r="16" spans="1:5" x14ac:dyDescent="0.25">
      <c r="A16" s="102"/>
      <c r="B16" s="100"/>
      <c r="C16" s="110" t="s">
        <v>21</v>
      </c>
      <c r="D16" s="108" t="s">
        <v>22</v>
      </c>
      <c r="E16" s="148">
        <v>-1459497.27</v>
      </c>
    </row>
    <row r="17" spans="1:5" x14ac:dyDescent="0.25">
      <c r="A17" s="102"/>
      <c r="B17" s="100"/>
      <c r="C17" s="110" t="s">
        <v>23</v>
      </c>
      <c r="D17" s="108" t="s">
        <v>24</v>
      </c>
      <c r="E17" s="148">
        <v>111093.7</v>
      </c>
    </row>
    <row r="18" spans="1:5" x14ac:dyDescent="0.25">
      <c r="A18" s="102"/>
      <c r="B18" s="100"/>
      <c r="C18" s="110" t="s">
        <v>25</v>
      </c>
      <c r="D18" s="108" t="s">
        <v>26</v>
      </c>
      <c r="E18" s="148">
        <v>-8616817.8300000001</v>
      </c>
    </row>
    <row r="19" spans="1:5" x14ac:dyDescent="0.25">
      <c r="A19" s="102"/>
      <c r="B19" s="100"/>
      <c r="C19" s="110" t="s">
        <v>27</v>
      </c>
      <c r="D19" s="108" t="s">
        <v>28</v>
      </c>
      <c r="E19" s="148">
        <v>890577.25</v>
      </c>
    </row>
    <row r="20" spans="1:5" x14ac:dyDescent="0.25">
      <c r="A20" s="102"/>
      <c r="B20" s="100"/>
      <c r="C20" s="110" t="s">
        <v>29</v>
      </c>
      <c r="D20" s="108" t="s">
        <v>30</v>
      </c>
      <c r="E20" s="148">
        <v>-2080600.27</v>
      </c>
    </row>
    <row r="21" spans="1:5" x14ac:dyDescent="0.25">
      <c r="A21" s="102"/>
      <c r="B21" s="100"/>
      <c r="C21" s="110" t="s">
        <v>31</v>
      </c>
      <c r="D21" s="108" t="s">
        <v>32</v>
      </c>
      <c r="E21" s="148">
        <v>-519991.2</v>
      </c>
    </row>
    <row r="22" spans="1:5" x14ac:dyDescent="0.25">
      <c r="A22" s="102"/>
      <c r="B22" s="100"/>
      <c r="C22" s="110" t="s">
        <v>33</v>
      </c>
      <c r="D22" s="108" t="s">
        <v>34</v>
      </c>
      <c r="E22" s="148">
        <v>-1445550.19</v>
      </c>
    </row>
    <row r="23" spans="1:5" x14ac:dyDescent="0.25">
      <c r="A23" s="102"/>
      <c r="B23" s="100"/>
      <c r="C23" s="110" t="s">
        <v>308</v>
      </c>
      <c r="D23" s="108" t="s">
        <v>309</v>
      </c>
      <c r="E23" s="148">
        <v>61802.93</v>
      </c>
    </row>
    <row r="24" spans="1:5" x14ac:dyDescent="0.25">
      <c r="A24" s="102"/>
      <c r="B24" s="100"/>
      <c r="C24" s="110" t="s">
        <v>310</v>
      </c>
      <c r="D24" s="108" t="s">
        <v>311</v>
      </c>
      <c r="E24" s="148">
        <v>-61802.93</v>
      </c>
    </row>
    <row r="25" spans="1:5" x14ac:dyDescent="0.25">
      <c r="A25" s="102"/>
      <c r="B25" s="100"/>
      <c r="C25" s="110" t="s">
        <v>312</v>
      </c>
      <c r="D25" s="108" t="s">
        <v>309</v>
      </c>
      <c r="E25" s="148">
        <v>450440</v>
      </c>
    </row>
    <row r="26" spans="1:5" x14ac:dyDescent="0.25">
      <c r="A26" s="102"/>
      <c r="B26" s="100"/>
      <c r="C26" s="110" t="s">
        <v>190</v>
      </c>
      <c r="D26" s="108" t="s">
        <v>191</v>
      </c>
      <c r="E26" s="148">
        <v>1394596.18</v>
      </c>
    </row>
    <row r="27" spans="1:5" x14ac:dyDescent="0.25">
      <c r="A27" s="102"/>
      <c r="B27" s="100"/>
      <c r="C27" s="110" t="s">
        <v>35</v>
      </c>
      <c r="D27" s="108" t="s">
        <v>36</v>
      </c>
      <c r="E27" s="148">
        <v>-911715.31</v>
      </c>
    </row>
    <row r="28" spans="1:5" x14ac:dyDescent="0.25">
      <c r="A28" s="102"/>
      <c r="B28" s="100"/>
      <c r="C28" s="110" t="s">
        <v>37</v>
      </c>
      <c r="D28" s="108" t="s">
        <v>38</v>
      </c>
      <c r="E28" s="148">
        <v>-10599598.75</v>
      </c>
    </row>
    <row r="29" spans="1:5" x14ac:dyDescent="0.25">
      <c r="A29" s="102"/>
      <c r="B29" s="100"/>
      <c r="C29" s="110" t="s">
        <v>39</v>
      </c>
      <c r="D29" s="108" t="s">
        <v>40</v>
      </c>
      <c r="E29" s="148">
        <v>-270004.12</v>
      </c>
    </row>
    <row r="30" spans="1:5" x14ac:dyDescent="0.25">
      <c r="A30" s="102"/>
      <c r="B30" s="100"/>
      <c r="C30" s="110" t="s">
        <v>41</v>
      </c>
      <c r="D30" s="108" t="s">
        <v>42</v>
      </c>
      <c r="E30" s="148">
        <v>18773042.050000001</v>
      </c>
    </row>
    <row r="31" spans="1:5" x14ac:dyDescent="0.25">
      <c r="A31" s="102"/>
      <c r="B31" s="100"/>
      <c r="C31" s="110" t="s">
        <v>43</v>
      </c>
      <c r="D31" s="108" t="s">
        <v>44</v>
      </c>
      <c r="E31" s="148">
        <v>2738729.87</v>
      </c>
    </row>
    <row r="32" spans="1:5" x14ac:dyDescent="0.25">
      <c r="A32" s="102"/>
      <c r="B32" s="100"/>
      <c r="C32" s="110" t="s">
        <v>45</v>
      </c>
      <c r="D32" s="108" t="s">
        <v>46</v>
      </c>
      <c r="E32" s="148">
        <v>-1907070.34</v>
      </c>
    </row>
    <row r="33" spans="1:5" x14ac:dyDescent="0.25">
      <c r="A33" s="102"/>
      <c r="B33" s="100"/>
      <c r="C33" s="110" t="s">
        <v>47</v>
      </c>
      <c r="D33" s="108" t="s">
        <v>48</v>
      </c>
      <c r="E33" s="148">
        <v>-353953.39</v>
      </c>
    </row>
    <row r="34" spans="1:5" x14ac:dyDescent="0.25">
      <c r="A34" s="102"/>
      <c r="B34" s="100"/>
      <c r="C34" s="110" t="s">
        <v>49</v>
      </c>
      <c r="D34" s="108" t="s">
        <v>50</v>
      </c>
      <c r="E34" s="148">
        <v>-2064081.49</v>
      </c>
    </row>
    <row r="35" spans="1:5" x14ac:dyDescent="0.25">
      <c r="A35" s="102"/>
      <c r="B35" s="100"/>
      <c r="C35" s="110" t="s">
        <v>51</v>
      </c>
      <c r="D35" s="108" t="s">
        <v>52</v>
      </c>
      <c r="E35" s="148">
        <v>-188161.72</v>
      </c>
    </row>
    <row r="36" spans="1:5" x14ac:dyDescent="0.25">
      <c r="A36" s="102"/>
      <c r="B36" s="100"/>
      <c r="C36" s="110" t="s">
        <v>53</v>
      </c>
      <c r="D36" s="108" t="s">
        <v>54</v>
      </c>
      <c r="E36" s="148">
        <v>8733913</v>
      </c>
    </row>
    <row r="37" spans="1:5" x14ac:dyDescent="0.25">
      <c r="A37" s="102"/>
      <c r="B37" s="100"/>
      <c r="C37" s="110" t="s">
        <v>194</v>
      </c>
      <c r="D37" s="108" t="s">
        <v>195</v>
      </c>
      <c r="E37" s="148">
        <v>24249.97</v>
      </c>
    </row>
    <row r="38" spans="1:5" x14ac:dyDescent="0.25">
      <c r="A38" s="102"/>
      <c r="B38" s="100"/>
      <c r="C38" s="110" t="s">
        <v>201</v>
      </c>
      <c r="D38" s="108" t="s">
        <v>202</v>
      </c>
      <c r="E38" s="148">
        <v>33040</v>
      </c>
    </row>
    <row r="39" spans="1:5" x14ac:dyDescent="0.25">
      <c r="A39" s="102"/>
      <c r="B39" s="100"/>
      <c r="C39" s="110" t="s">
        <v>313</v>
      </c>
      <c r="D39" s="108" t="s">
        <v>314</v>
      </c>
      <c r="E39" s="148">
        <v>-2457874.04</v>
      </c>
    </row>
    <row r="40" spans="1:5" x14ac:dyDescent="0.25">
      <c r="A40" s="102"/>
      <c r="B40" s="100"/>
      <c r="C40" s="110" t="s">
        <v>203</v>
      </c>
      <c r="D40" s="108" t="s">
        <v>204</v>
      </c>
      <c r="E40" s="148">
        <v>-26760</v>
      </c>
    </row>
    <row r="41" spans="1:5" x14ac:dyDescent="0.25">
      <c r="A41" s="102"/>
      <c r="B41" s="100"/>
      <c r="C41" s="110" t="s">
        <v>55</v>
      </c>
      <c r="D41" s="108" t="s">
        <v>56</v>
      </c>
      <c r="E41" s="148">
        <v>-18451701.73</v>
      </c>
    </row>
    <row r="42" spans="1:5" x14ac:dyDescent="0.25">
      <c r="A42" s="102"/>
      <c r="B42" s="100"/>
      <c r="C42" s="110" t="s">
        <v>315</v>
      </c>
      <c r="D42" s="108" t="s">
        <v>316</v>
      </c>
      <c r="E42" s="148">
        <v>0</v>
      </c>
    </row>
    <row r="43" spans="1:5" x14ac:dyDescent="0.25">
      <c r="A43" s="102"/>
      <c r="B43" s="100"/>
      <c r="C43" s="110" t="s">
        <v>57</v>
      </c>
      <c r="D43" s="108" t="s">
        <v>58</v>
      </c>
      <c r="E43" s="148">
        <v>-1582763.17</v>
      </c>
    </row>
    <row r="44" spans="1:5" x14ac:dyDescent="0.25">
      <c r="A44" s="102"/>
      <c r="B44" s="100"/>
      <c r="C44" s="110" t="s">
        <v>59</v>
      </c>
      <c r="D44" s="108" t="s">
        <v>60</v>
      </c>
      <c r="E44" s="148">
        <v>-2522133.27</v>
      </c>
    </row>
    <row r="45" spans="1:5" x14ac:dyDescent="0.25">
      <c r="A45" s="102"/>
      <c r="B45" s="100"/>
      <c r="C45" s="110" t="s">
        <v>61</v>
      </c>
      <c r="D45" s="108" t="s">
        <v>62</v>
      </c>
      <c r="E45" s="148">
        <v>2321</v>
      </c>
    </row>
    <row r="46" spans="1:5" x14ac:dyDescent="0.25">
      <c r="A46" s="102"/>
      <c r="B46" s="102"/>
      <c r="C46" s="110" t="s">
        <v>63</v>
      </c>
      <c r="D46" s="108" t="s">
        <v>64</v>
      </c>
      <c r="E46" s="148">
        <v>-3237714.6</v>
      </c>
    </row>
    <row r="47" spans="1:5" x14ac:dyDescent="0.25">
      <c r="C47" s="110" t="s">
        <v>65</v>
      </c>
      <c r="D47" s="108" t="s">
        <v>66</v>
      </c>
      <c r="E47" s="148">
        <v>-2475032.9</v>
      </c>
    </row>
    <row r="48" spans="1:5" x14ac:dyDescent="0.25">
      <c r="C48" s="110" t="s">
        <v>67</v>
      </c>
      <c r="D48" s="108" t="s">
        <v>68</v>
      </c>
      <c r="E48" s="148">
        <v>636700.31999999995</v>
      </c>
    </row>
    <row r="49" spans="3:6" x14ac:dyDescent="0.25">
      <c r="C49" s="110" t="s">
        <v>69</v>
      </c>
      <c r="D49" s="108" t="s">
        <v>70</v>
      </c>
      <c r="E49" s="148">
        <v>17130912.120000001</v>
      </c>
    </row>
    <row r="50" spans="3:6" x14ac:dyDescent="0.25">
      <c r="C50" s="149" t="s">
        <v>317</v>
      </c>
      <c r="D50" s="150" t="s">
        <v>318</v>
      </c>
      <c r="E50" s="151">
        <v>-2536630.25</v>
      </c>
    </row>
    <row r="51" spans="3:6" x14ac:dyDescent="0.25">
      <c r="E51" s="148">
        <f>SUM(E3:E50)</f>
        <v>33809167.309999987</v>
      </c>
      <c r="F51" t="s">
        <v>319</v>
      </c>
    </row>
    <row r="52" spans="3:6" x14ac:dyDescent="0.25">
      <c r="E52" s="148"/>
    </row>
    <row r="53" spans="3:6" x14ac:dyDescent="0.25">
      <c r="E53" s="148">
        <f>'E Filing Fee Restated'!E47-E51</f>
        <v>0</v>
      </c>
    </row>
  </sheetData>
  <pageMargins left="0.7" right="0.7" top="0.75" bottom="0.75" header="0.3" footer="0.3"/>
  <pageSetup orientation="portrait" r:id="rId1"/>
  <customProperties>
    <customPr name="_pios_id" r:id="rId2"/>
    <customPr name="CofWorksheetTyp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election activeCell="B28" sqref="B28"/>
    </sheetView>
  </sheetViews>
  <sheetFormatPr defaultColWidth="9.140625" defaultRowHeight="14.4" x14ac:dyDescent="0.3"/>
  <cols>
    <col min="1" max="1" width="9.140625" style="25"/>
    <col min="2" max="2" width="72.85546875" style="25" customWidth="1"/>
    <col min="3" max="3" width="15.85546875" style="25" bestFit="1" customWidth="1"/>
    <col min="4" max="4" width="18.42578125" style="25" bestFit="1" customWidth="1"/>
    <col min="5" max="5" width="17.42578125" style="25" bestFit="1" customWidth="1"/>
    <col min="6" max="16384" width="9.140625" style="25"/>
  </cols>
  <sheetData>
    <row r="1" spans="1:6" ht="15.6" thickTop="1" thickBot="1" x14ac:dyDescent="0.35">
      <c r="A1" s="20"/>
      <c r="B1" s="20"/>
      <c r="C1" s="21"/>
      <c r="D1" s="22"/>
      <c r="E1" s="23" t="s">
        <v>96</v>
      </c>
      <c r="F1" s="24"/>
    </row>
    <row r="2" spans="1:6" ht="15" thickTop="1" x14ac:dyDescent="0.3">
      <c r="A2" s="26" t="s">
        <v>97</v>
      </c>
      <c r="B2" s="27"/>
      <c r="C2" s="28"/>
      <c r="D2" s="29"/>
      <c r="E2" s="30"/>
      <c r="F2" s="24"/>
    </row>
    <row r="3" spans="1:6" x14ac:dyDescent="0.3">
      <c r="A3" s="30" t="s">
        <v>98</v>
      </c>
      <c r="B3" s="30"/>
      <c r="C3" s="28"/>
      <c r="D3" s="31"/>
      <c r="E3" s="32"/>
      <c r="F3" s="24"/>
    </row>
    <row r="4" spans="1:6" x14ac:dyDescent="0.3">
      <c r="A4" s="26" t="s">
        <v>207</v>
      </c>
      <c r="B4" s="27"/>
      <c r="C4" s="33"/>
      <c r="D4" s="34"/>
      <c r="E4" s="34"/>
      <c r="F4" s="24"/>
    </row>
    <row r="5" spans="1:6" x14ac:dyDescent="0.3">
      <c r="A5" s="26" t="s">
        <v>208</v>
      </c>
      <c r="B5" s="35"/>
      <c r="C5" s="33"/>
      <c r="D5" s="34"/>
      <c r="E5" s="34"/>
      <c r="F5" s="24"/>
    </row>
    <row r="6" spans="1:6" x14ac:dyDescent="0.3">
      <c r="A6" s="20"/>
      <c r="B6" s="35"/>
      <c r="C6" s="36"/>
      <c r="D6" s="24"/>
      <c r="E6" s="24"/>
      <c r="F6" s="24"/>
    </row>
    <row r="7" spans="1:6" x14ac:dyDescent="0.3">
      <c r="A7" s="20"/>
      <c r="B7" s="35"/>
      <c r="C7" s="36"/>
      <c r="D7" s="24"/>
      <c r="E7" s="24"/>
      <c r="F7" s="24"/>
    </row>
    <row r="8" spans="1:6" x14ac:dyDescent="0.3">
      <c r="A8" s="37"/>
      <c r="B8" s="38"/>
      <c r="C8" s="21"/>
      <c r="D8" s="39"/>
      <c r="E8" s="39"/>
      <c r="F8" s="24"/>
    </row>
    <row r="9" spans="1:6" x14ac:dyDescent="0.3">
      <c r="A9" s="40" t="s">
        <v>99</v>
      </c>
      <c r="B9" s="37"/>
      <c r="C9" s="41"/>
      <c r="D9" s="39"/>
      <c r="E9" s="39"/>
      <c r="F9" s="24"/>
    </row>
    <row r="10" spans="1:6" x14ac:dyDescent="0.3">
      <c r="A10" s="42" t="s">
        <v>100</v>
      </c>
      <c r="B10" s="43" t="s">
        <v>101</v>
      </c>
      <c r="C10" s="44" t="s">
        <v>102</v>
      </c>
      <c r="D10" s="42" t="s">
        <v>103</v>
      </c>
      <c r="E10" s="42" t="s">
        <v>104</v>
      </c>
      <c r="F10" s="24"/>
    </row>
    <row r="11" spans="1:6" x14ac:dyDescent="0.3">
      <c r="A11" s="22"/>
      <c r="B11" s="22"/>
      <c r="C11" s="21"/>
      <c r="D11" s="39"/>
      <c r="E11" s="45"/>
      <c r="F11" s="24"/>
    </row>
    <row r="12" spans="1:6" x14ac:dyDescent="0.3">
      <c r="A12" s="46">
        <v>1</v>
      </c>
      <c r="B12" s="47" t="s">
        <v>105</v>
      </c>
      <c r="C12" s="21">
        <f>'Excise Tax '!F49</f>
        <v>107851561.1107</v>
      </c>
      <c r="D12" s="48">
        <f>'Excise Tax '!J49</f>
        <v>108766514.065356</v>
      </c>
      <c r="E12" s="48">
        <f>D12-C12</f>
        <v>914952.95465600491</v>
      </c>
      <c r="F12" s="24"/>
    </row>
    <row r="13" spans="1:6" x14ac:dyDescent="0.3">
      <c r="A13" s="46">
        <v>2</v>
      </c>
      <c r="B13" s="49" t="s">
        <v>106</v>
      </c>
      <c r="C13" s="50">
        <f>'Filing Fees TY'!D15</f>
        <v>10763876.509999998</v>
      </c>
      <c r="D13" s="51">
        <f>'E Filing Fee Restated'!F38</f>
        <v>11234969.484239999</v>
      </c>
      <c r="E13" s="51">
        <f>D13-C13</f>
        <v>471092.97424000129</v>
      </c>
      <c r="F13" s="24"/>
    </row>
    <row r="14" spans="1:6" x14ac:dyDescent="0.3">
      <c r="A14" s="46">
        <v>3</v>
      </c>
      <c r="B14" s="47" t="s">
        <v>107</v>
      </c>
      <c r="C14" s="52">
        <f>C12+C13</f>
        <v>118615437.6207</v>
      </c>
      <c r="D14" s="52">
        <f>D12+D13</f>
        <v>120001483.549596</v>
      </c>
      <c r="E14" s="52">
        <f>E12+E13</f>
        <v>1386045.9288960062</v>
      </c>
      <c r="F14" s="24"/>
    </row>
    <row r="15" spans="1:6" x14ac:dyDescent="0.3">
      <c r="A15" s="46">
        <v>4</v>
      </c>
      <c r="B15" s="47"/>
      <c r="C15" s="21"/>
      <c r="D15" s="53"/>
      <c r="E15" s="53"/>
      <c r="F15" s="24"/>
    </row>
    <row r="16" spans="1:6" x14ac:dyDescent="0.3">
      <c r="A16" s="46">
        <v>5</v>
      </c>
      <c r="B16" s="54" t="s">
        <v>108</v>
      </c>
      <c r="C16" s="21"/>
      <c r="D16" s="53"/>
      <c r="E16" s="55">
        <f>E14</f>
        <v>1386045.9288960062</v>
      </c>
      <c r="F16" s="24"/>
    </row>
    <row r="17" spans="1:6" x14ac:dyDescent="0.3">
      <c r="A17" s="46">
        <v>6</v>
      </c>
      <c r="B17" s="54" t="s">
        <v>109</v>
      </c>
      <c r="C17" s="56">
        <v>0.21</v>
      </c>
      <c r="D17" s="53"/>
      <c r="E17" s="57">
        <f>ROUND(-E16*C17,0)</f>
        <v>-291070</v>
      </c>
      <c r="F17" s="24"/>
    </row>
    <row r="18" spans="1:6" ht="15" thickBot="1" x14ac:dyDescent="0.35">
      <c r="A18" s="46">
        <v>7</v>
      </c>
      <c r="B18" s="54" t="s">
        <v>110</v>
      </c>
      <c r="C18" s="21"/>
      <c r="D18" s="53"/>
      <c r="E18" s="58">
        <f>-E16-E17</f>
        <v>-1094975.9288960062</v>
      </c>
      <c r="F18" s="24"/>
    </row>
    <row r="19" spans="1:6" ht="15" thickTop="1" x14ac:dyDescent="0.3">
      <c r="A19" s="46"/>
      <c r="B19" s="20"/>
      <c r="C19" s="21"/>
      <c r="D19" s="39"/>
      <c r="E19" s="39"/>
      <c r="F19" s="24"/>
    </row>
  </sheetData>
  <pageMargins left="0.7" right="0.7" top="0.75" bottom="0.75" header="0.3" footer="0.3"/>
  <pageSetup scale="94"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C17" sqref="C17"/>
    </sheetView>
  </sheetViews>
  <sheetFormatPr defaultColWidth="9.140625" defaultRowHeight="14.4" x14ac:dyDescent="0.3"/>
  <cols>
    <col min="1" max="1" width="9.140625" style="25"/>
    <col min="2" max="2" width="60.42578125" style="25" bestFit="1" customWidth="1"/>
    <col min="3" max="4" width="16.42578125" style="25" bestFit="1" customWidth="1"/>
    <col min="5" max="5" width="17.28515625" style="25" bestFit="1" customWidth="1"/>
    <col min="6" max="16384" width="9.140625" style="25"/>
  </cols>
  <sheetData>
    <row r="1" spans="1:6" ht="15.6" thickTop="1" thickBot="1" x14ac:dyDescent="0.35">
      <c r="A1" s="20"/>
      <c r="B1" s="20"/>
      <c r="C1" s="21"/>
      <c r="D1" s="22"/>
      <c r="E1" s="23" t="s">
        <v>111</v>
      </c>
    </row>
    <row r="2" spans="1:6" ht="15" thickTop="1" x14ac:dyDescent="0.3">
      <c r="A2" s="26" t="s">
        <v>112</v>
      </c>
      <c r="B2" s="27"/>
      <c r="C2" s="28"/>
      <c r="D2" s="29"/>
      <c r="E2" s="30"/>
    </row>
    <row r="3" spans="1:6" x14ac:dyDescent="0.3">
      <c r="A3" s="30" t="s">
        <v>98</v>
      </c>
      <c r="B3" s="30"/>
      <c r="C3" s="28"/>
      <c r="D3" s="31"/>
      <c r="E3" s="32"/>
    </row>
    <row r="4" spans="1:6" x14ac:dyDescent="0.3">
      <c r="A4" s="26" t="str">
        <f>'Lead E'!A4</f>
        <v>FOR THE TWELVE MONTHS ENDED DEC 31, 2023</v>
      </c>
      <c r="B4" s="27"/>
      <c r="C4" s="33"/>
      <c r="D4" s="34"/>
      <c r="E4" s="34"/>
    </row>
    <row r="5" spans="1:6" x14ac:dyDescent="0.3">
      <c r="A5" s="26" t="str">
        <f>'Lead E'!A5</f>
        <v>2023 CBR</v>
      </c>
      <c r="B5" s="35"/>
      <c r="C5" s="33"/>
      <c r="D5" s="34"/>
      <c r="E5" s="34"/>
    </row>
    <row r="6" spans="1:6" x14ac:dyDescent="0.3">
      <c r="A6" s="20"/>
      <c r="B6" s="35"/>
      <c r="C6" s="36"/>
      <c r="D6" s="24"/>
      <c r="E6" s="24"/>
    </row>
    <row r="7" spans="1:6" x14ac:dyDescent="0.3">
      <c r="A7" s="20"/>
      <c r="B7" s="35"/>
      <c r="C7" s="36"/>
      <c r="D7" s="24"/>
      <c r="E7" s="24"/>
    </row>
    <row r="8" spans="1:6" x14ac:dyDescent="0.3">
      <c r="A8" s="37"/>
      <c r="B8" s="38"/>
      <c r="C8" s="21"/>
      <c r="D8" s="39"/>
      <c r="E8" s="39"/>
    </row>
    <row r="9" spans="1:6" x14ac:dyDescent="0.3">
      <c r="A9" s="40" t="s">
        <v>99</v>
      </c>
      <c r="B9" s="37"/>
      <c r="C9" s="41"/>
      <c r="D9" s="39"/>
      <c r="E9" s="39"/>
    </row>
    <row r="10" spans="1:6" x14ac:dyDescent="0.3">
      <c r="A10" s="42" t="s">
        <v>100</v>
      </c>
      <c r="B10" s="43" t="s">
        <v>101</v>
      </c>
      <c r="C10" s="44" t="s">
        <v>102</v>
      </c>
      <c r="D10" s="42" t="s">
        <v>103</v>
      </c>
      <c r="E10" s="42" t="s">
        <v>104</v>
      </c>
    </row>
    <row r="11" spans="1:6" x14ac:dyDescent="0.3">
      <c r="A11" s="22"/>
      <c r="B11" s="22"/>
      <c r="C11" s="21"/>
      <c r="D11" s="39"/>
      <c r="E11" s="45"/>
      <c r="F11" s="59"/>
    </row>
    <row r="12" spans="1:6" x14ac:dyDescent="0.3">
      <c r="A12" s="46">
        <v>1</v>
      </c>
      <c r="B12" s="47" t="s">
        <v>105</v>
      </c>
      <c r="C12" s="60">
        <f>'Excise Tax '!G49</f>
        <v>53454381.759300008</v>
      </c>
      <c r="D12" s="60">
        <f>'Excise Tax '!K49</f>
        <v>52356805.214644007</v>
      </c>
      <c r="E12" s="60">
        <f>D12-C12</f>
        <v>-1097576.544656001</v>
      </c>
      <c r="F12" s="61"/>
    </row>
    <row r="13" spans="1:6" x14ac:dyDescent="0.3">
      <c r="A13" s="46">
        <v>2</v>
      </c>
      <c r="B13" s="49" t="s">
        <v>106</v>
      </c>
      <c r="C13" s="62">
        <f>'Filing Fees TY'!D28</f>
        <v>5655541.6399999997</v>
      </c>
      <c r="D13" s="62">
        <f>'G Filing Fee Restated'!F38</f>
        <v>5156932.0062799994</v>
      </c>
      <c r="E13" s="62">
        <f>D13-C13</f>
        <v>-498609.63372000027</v>
      </c>
      <c r="F13" s="61"/>
    </row>
    <row r="14" spans="1:6" x14ac:dyDescent="0.3">
      <c r="A14" s="46">
        <v>3</v>
      </c>
      <c r="B14" s="47" t="s">
        <v>107</v>
      </c>
      <c r="C14" s="63">
        <f>C12+C13</f>
        <v>59109923.399300009</v>
      </c>
      <c r="D14" s="63">
        <f>D12+D13</f>
        <v>57513737.220924005</v>
      </c>
      <c r="E14" s="63">
        <f>E12+E13</f>
        <v>-1596186.1783760013</v>
      </c>
      <c r="F14" s="61"/>
    </row>
    <row r="15" spans="1:6" x14ac:dyDescent="0.3">
      <c r="A15" s="46">
        <v>4</v>
      </c>
      <c r="B15" s="47"/>
      <c r="C15" s="60"/>
      <c r="D15" s="64"/>
      <c r="E15" s="64"/>
      <c r="F15" s="65"/>
    </row>
    <row r="16" spans="1:6" x14ac:dyDescent="0.3">
      <c r="A16" s="46">
        <v>5</v>
      </c>
      <c r="B16" s="54" t="s">
        <v>108</v>
      </c>
      <c r="C16" s="60"/>
      <c r="D16" s="64"/>
      <c r="E16" s="66">
        <f>E14</f>
        <v>-1596186.1783760013</v>
      </c>
      <c r="F16" s="65"/>
    </row>
    <row r="17" spans="1:6" x14ac:dyDescent="0.3">
      <c r="A17" s="46">
        <v>6</v>
      </c>
      <c r="B17" s="54" t="s">
        <v>109</v>
      </c>
      <c r="C17" s="56">
        <v>0.21</v>
      </c>
      <c r="D17" s="64"/>
      <c r="E17" s="67">
        <f>(-E16*C17)</f>
        <v>335199.09745896026</v>
      </c>
      <c r="F17" s="65"/>
    </row>
    <row r="18" spans="1:6" ht="15" thickBot="1" x14ac:dyDescent="0.35">
      <c r="A18" s="46">
        <v>7</v>
      </c>
      <c r="B18" s="54" t="s">
        <v>110</v>
      </c>
      <c r="C18" s="60"/>
      <c r="D18" s="64"/>
      <c r="E18" s="68">
        <f>-E16-E17</f>
        <v>1260987.0809170411</v>
      </c>
      <c r="F18" s="65"/>
    </row>
    <row r="19" spans="1:6" ht="15" thickTop="1" x14ac:dyDescent="0.3">
      <c r="A19" s="46"/>
      <c r="B19" s="20"/>
      <c r="C19" s="69"/>
      <c r="D19" s="70"/>
      <c r="E19" s="70"/>
      <c r="F19" s="65"/>
    </row>
  </sheetData>
  <pageMargins left="0.7" right="0.7" top="0.75" bottom="0.75" header="0.3" footer="0.3"/>
  <pageSetup scale="94"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D1" workbookViewId="0">
      <selection activeCell="K49" sqref="K49"/>
    </sheetView>
  </sheetViews>
  <sheetFormatPr defaultColWidth="9.140625" defaultRowHeight="11.4" x14ac:dyDescent="0.2"/>
  <cols>
    <col min="1" max="1" width="10.85546875" style="6" customWidth="1"/>
    <col min="2" max="2" width="44.28515625" style="6" customWidth="1"/>
    <col min="3" max="3" width="22" style="6" customWidth="1"/>
    <col min="4" max="5" width="17.85546875" style="6" bestFit="1" customWidth="1"/>
    <col min="6" max="7" width="19.42578125" style="6" bestFit="1" customWidth="1"/>
    <col min="8" max="8" width="19.42578125" style="6" customWidth="1"/>
    <col min="9" max="9" width="16.28515625" style="6" bestFit="1" customWidth="1"/>
    <col min="10" max="11" width="19.42578125" style="6" bestFit="1" customWidth="1"/>
    <col min="12" max="12" width="13.42578125" style="116" bestFit="1" customWidth="1"/>
    <col min="13" max="16" width="14.42578125" style="6" customWidth="1"/>
    <col min="17" max="16384" width="9.140625" style="6"/>
  </cols>
  <sheetData>
    <row r="1" spans="1:14" ht="12" x14ac:dyDescent="0.25">
      <c r="A1" s="107" t="s">
        <v>1</v>
      </c>
      <c r="B1" s="101"/>
      <c r="C1" s="107" t="s">
        <v>71</v>
      </c>
      <c r="D1" s="109" t="s">
        <v>2</v>
      </c>
      <c r="E1"/>
      <c r="F1" s="152" t="s">
        <v>81</v>
      </c>
      <c r="G1" s="153"/>
      <c r="H1" s="152" t="s">
        <v>88</v>
      </c>
      <c r="I1" s="153"/>
      <c r="J1" s="152" t="s">
        <v>82</v>
      </c>
      <c r="K1" s="153"/>
      <c r="L1" s="118" t="s">
        <v>84</v>
      </c>
    </row>
    <row r="2" spans="1:14" ht="12.6" thickBot="1" x14ac:dyDescent="0.3">
      <c r="A2" s="107" t="s">
        <v>1</v>
      </c>
      <c r="B2" s="101"/>
      <c r="C2" s="107" t="s">
        <v>71</v>
      </c>
      <c r="D2" s="109" t="s">
        <v>2</v>
      </c>
      <c r="E2"/>
      <c r="F2" s="4" t="s">
        <v>87</v>
      </c>
      <c r="G2" s="5" t="s">
        <v>85</v>
      </c>
      <c r="H2" s="4" t="s">
        <v>87</v>
      </c>
      <c r="I2" s="5" t="s">
        <v>85</v>
      </c>
      <c r="J2" s="4" t="s">
        <v>87</v>
      </c>
      <c r="K2" s="5" t="s">
        <v>85</v>
      </c>
      <c r="L2" s="119" t="s">
        <v>86</v>
      </c>
    </row>
    <row r="3" spans="1:14" ht="12.6" thickBot="1" x14ac:dyDescent="0.3">
      <c r="A3" s="108" t="s">
        <v>72</v>
      </c>
      <c r="B3" s="110" t="s">
        <v>73</v>
      </c>
      <c r="C3" s="126" t="s">
        <v>210</v>
      </c>
      <c r="D3" s="104">
        <v>10718751.880000001</v>
      </c>
      <c r="E3" s="104">
        <v>10718751.880000001</v>
      </c>
      <c r="F3" s="2">
        <f t="shared" ref="F3:F14" si="0">IF($A3="40810002",$E3,IF($A3="40810602",$E3*$N$4,0))</f>
        <v>10718751.880000001</v>
      </c>
      <c r="G3" s="3">
        <f t="shared" ref="G3:G14" si="1">IF($A3="40810302",$E3,IF($A3="40810602",$E3*$N$5,0))</f>
        <v>0</v>
      </c>
      <c r="H3" s="141">
        <f>-'KOB1'!K3</f>
        <v>-0.01</v>
      </c>
      <c r="I3" s="3">
        <f>IF(L3=1,-G3,0)</f>
        <v>0</v>
      </c>
      <c r="J3" s="2">
        <f>F3+H3</f>
        <v>10718751.870000001</v>
      </c>
      <c r="K3" s="3">
        <f>G3+I3</f>
        <v>0</v>
      </c>
      <c r="L3" s="120">
        <v>1</v>
      </c>
      <c r="M3" s="1" t="s">
        <v>89</v>
      </c>
      <c r="N3" s="1"/>
    </row>
    <row r="4" spans="1:14" ht="12.6" thickBot="1" x14ac:dyDescent="0.3">
      <c r="A4" s="108" t="s">
        <v>72</v>
      </c>
      <c r="B4" s="110" t="s">
        <v>73</v>
      </c>
      <c r="C4" s="126" t="s">
        <v>211</v>
      </c>
      <c r="D4" s="104">
        <v>10395642.43</v>
      </c>
      <c r="E4" s="104">
        <v>10395642.43</v>
      </c>
      <c r="F4" s="2">
        <f t="shared" si="0"/>
        <v>10395642.43</v>
      </c>
      <c r="G4" s="3">
        <f t="shared" si="1"/>
        <v>0</v>
      </c>
      <c r="H4" s="2">
        <f t="shared" ref="H4:H42" si="2">IF(L4=1,-F4,0)</f>
        <v>0</v>
      </c>
      <c r="I4" s="3">
        <f t="shared" ref="I4:I42" si="3">IF(L4=1,-G4,0)</f>
        <v>0</v>
      </c>
      <c r="J4" s="2">
        <f t="shared" ref="J4:J42" si="4">F4+H4</f>
        <v>10395642.43</v>
      </c>
      <c r="K4" s="3">
        <f t="shared" ref="K4:K42" si="5">G4+I4</f>
        <v>0</v>
      </c>
      <c r="L4" s="120"/>
      <c r="M4" s="1" t="s">
        <v>83</v>
      </c>
      <c r="N4" s="99">
        <f>'[1]Allocators (CBR)'!$F$70</f>
        <v>0.65559999999999996</v>
      </c>
    </row>
    <row r="5" spans="1:14" ht="12.6" thickBot="1" x14ac:dyDescent="0.3">
      <c r="A5" s="108" t="s">
        <v>72</v>
      </c>
      <c r="B5" s="110" t="s">
        <v>73</v>
      </c>
      <c r="C5" s="126" t="s">
        <v>212</v>
      </c>
      <c r="D5" s="104">
        <v>10290347.220000001</v>
      </c>
      <c r="E5" s="104">
        <v>10290347.220000001</v>
      </c>
      <c r="F5" s="2">
        <f t="shared" si="0"/>
        <v>10290347.220000001</v>
      </c>
      <c r="G5" s="3">
        <f t="shared" si="1"/>
        <v>0</v>
      </c>
      <c r="H5" s="2">
        <f t="shared" si="2"/>
        <v>0</v>
      </c>
      <c r="I5" s="3">
        <f t="shared" si="3"/>
        <v>0</v>
      </c>
      <c r="J5" s="2">
        <f t="shared" si="4"/>
        <v>10290347.220000001</v>
      </c>
      <c r="K5" s="3">
        <f t="shared" si="5"/>
        <v>0</v>
      </c>
      <c r="L5" s="120"/>
      <c r="M5" s="1" t="s">
        <v>85</v>
      </c>
      <c r="N5" s="99">
        <f>'[1]Allocators (CBR)'!$G$70</f>
        <v>0.34439999999999998</v>
      </c>
    </row>
    <row r="6" spans="1:14" ht="12" thickBot="1" x14ac:dyDescent="0.25">
      <c r="A6" s="108" t="s">
        <v>72</v>
      </c>
      <c r="B6" s="110" t="s">
        <v>73</v>
      </c>
      <c r="C6" s="126" t="s">
        <v>213</v>
      </c>
      <c r="D6" s="104">
        <v>9230646.4000000004</v>
      </c>
      <c r="E6" s="104">
        <v>9230646.4000000004</v>
      </c>
      <c r="F6" s="2">
        <f t="shared" si="0"/>
        <v>9230646.4000000004</v>
      </c>
      <c r="G6" s="3">
        <f t="shared" si="1"/>
        <v>0</v>
      </c>
      <c r="H6" s="2">
        <f t="shared" si="2"/>
        <v>0</v>
      </c>
      <c r="I6" s="3">
        <f t="shared" si="3"/>
        <v>0</v>
      </c>
      <c r="J6" s="2">
        <f t="shared" si="4"/>
        <v>9230646.4000000004</v>
      </c>
      <c r="K6" s="3">
        <f t="shared" si="5"/>
        <v>0</v>
      </c>
      <c r="L6" s="120"/>
      <c r="N6" s="116"/>
    </row>
    <row r="7" spans="1:14" ht="12" thickBot="1" x14ac:dyDescent="0.25">
      <c r="A7" s="108" t="s">
        <v>72</v>
      </c>
      <c r="B7" s="110" t="s">
        <v>73</v>
      </c>
      <c r="C7" s="126" t="s">
        <v>214</v>
      </c>
      <c r="D7" s="104">
        <v>7483522.54</v>
      </c>
      <c r="E7" s="104">
        <v>7483522.54</v>
      </c>
      <c r="F7" s="2">
        <f t="shared" si="0"/>
        <v>7483522.54</v>
      </c>
      <c r="G7" s="3">
        <f t="shared" si="1"/>
        <v>0</v>
      </c>
      <c r="H7" s="2">
        <f t="shared" si="2"/>
        <v>0</v>
      </c>
      <c r="I7" s="3">
        <f t="shared" si="3"/>
        <v>0</v>
      </c>
      <c r="J7" s="2">
        <f t="shared" si="4"/>
        <v>7483522.54</v>
      </c>
      <c r="K7" s="3">
        <f t="shared" si="5"/>
        <v>0</v>
      </c>
      <c r="L7" s="120"/>
    </row>
    <row r="8" spans="1:14" ht="12" thickBot="1" x14ac:dyDescent="0.25">
      <c r="A8" s="108" t="s">
        <v>72</v>
      </c>
      <c r="B8" s="110" t="s">
        <v>73</v>
      </c>
      <c r="C8" s="126" t="s">
        <v>215</v>
      </c>
      <c r="D8" s="104">
        <v>6965779.2800000003</v>
      </c>
      <c r="E8" s="104">
        <v>6965779.2800000003</v>
      </c>
      <c r="F8" s="2">
        <f t="shared" si="0"/>
        <v>6965779.2800000003</v>
      </c>
      <c r="G8" s="3">
        <f t="shared" si="1"/>
        <v>0</v>
      </c>
      <c r="H8" s="2">
        <f t="shared" si="2"/>
        <v>0</v>
      </c>
      <c r="I8" s="3">
        <f t="shared" si="3"/>
        <v>0</v>
      </c>
      <c r="J8" s="2">
        <f t="shared" si="4"/>
        <v>6965779.2800000003</v>
      </c>
      <c r="K8" s="3">
        <f t="shared" si="5"/>
        <v>0</v>
      </c>
      <c r="L8" s="120"/>
    </row>
    <row r="9" spans="1:14" ht="12" thickBot="1" x14ac:dyDescent="0.25">
      <c r="A9" s="108" t="s">
        <v>72</v>
      </c>
      <c r="B9" s="110" t="s">
        <v>73</v>
      </c>
      <c r="C9" s="126" t="s">
        <v>216</v>
      </c>
      <c r="D9" s="104">
        <v>7446193.5899999999</v>
      </c>
      <c r="E9" s="104">
        <v>7446193.5899999999</v>
      </c>
      <c r="F9" s="2">
        <f t="shared" si="0"/>
        <v>7446193.5899999999</v>
      </c>
      <c r="G9" s="3">
        <f t="shared" si="1"/>
        <v>0</v>
      </c>
      <c r="H9" s="2">
        <f t="shared" si="2"/>
        <v>0</v>
      </c>
      <c r="I9" s="3">
        <f t="shared" si="3"/>
        <v>0</v>
      </c>
      <c r="J9" s="2">
        <f t="shared" si="4"/>
        <v>7446193.5899999999</v>
      </c>
      <c r="K9" s="3">
        <f t="shared" si="5"/>
        <v>0</v>
      </c>
      <c r="L9" s="120"/>
    </row>
    <row r="10" spans="1:14" ht="12" thickBot="1" x14ac:dyDescent="0.25">
      <c r="A10" s="108" t="s">
        <v>72</v>
      </c>
      <c r="B10" s="110" t="s">
        <v>73</v>
      </c>
      <c r="C10" s="126" t="s">
        <v>217</v>
      </c>
      <c r="D10" s="104">
        <v>8054633.9500000002</v>
      </c>
      <c r="E10" s="104">
        <v>8054633.9500000002</v>
      </c>
      <c r="F10" s="2">
        <f t="shared" si="0"/>
        <v>8054633.9500000002</v>
      </c>
      <c r="G10" s="3">
        <f t="shared" si="1"/>
        <v>0</v>
      </c>
      <c r="H10" s="2">
        <f t="shared" si="2"/>
        <v>0</v>
      </c>
      <c r="I10" s="3">
        <f t="shared" si="3"/>
        <v>0</v>
      </c>
      <c r="J10" s="2">
        <f t="shared" si="4"/>
        <v>8054633.9500000002</v>
      </c>
      <c r="K10" s="3">
        <f t="shared" si="5"/>
        <v>0</v>
      </c>
      <c r="L10" s="120"/>
    </row>
    <row r="11" spans="1:14" ht="12" thickBot="1" x14ac:dyDescent="0.25">
      <c r="A11" s="108" t="s">
        <v>72</v>
      </c>
      <c r="B11" s="110" t="s">
        <v>73</v>
      </c>
      <c r="C11" s="126" t="s">
        <v>218</v>
      </c>
      <c r="D11" s="104">
        <v>5543884.9100000001</v>
      </c>
      <c r="E11" s="104">
        <v>5543884.9100000001</v>
      </c>
      <c r="F11" s="2">
        <f t="shared" si="0"/>
        <v>5543884.9100000001</v>
      </c>
      <c r="G11" s="3">
        <f t="shared" si="1"/>
        <v>0</v>
      </c>
      <c r="H11" s="2">
        <f t="shared" si="2"/>
        <v>0</v>
      </c>
      <c r="I11" s="3">
        <f t="shared" si="3"/>
        <v>0</v>
      </c>
      <c r="J11" s="2">
        <f t="shared" si="4"/>
        <v>5543884.9100000001</v>
      </c>
      <c r="K11" s="3">
        <f t="shared" si="5"/>
        <v>0</v>
      </c>
      <c r="L11" s="120"/>
    </row>
    <row r="12" spans="1:14" ht="12" thickBot="1" x14ac:dyDescent="0.25">
      <c r="A12" s="108" t="s">
        <v>72</v>
      </c>
      <c r="B12" s="110" t="s">
        <v>73</v>
      </c>
      <c r="C12" s="126" t="s">
        <v>219</v>
      </c>
      <c r="D12" s="104">
        <v>8417341.6999999993</v>
      </c>
      <c r="E12" s="104">
        <v>8417341.6999999993</v>
      </c>
      <c r="F12" s="2">
        <f t="shared" si="0"/>
        <v>8417341.6999999993</v>
      </c>
      <c r="G12" s="3">
        <f t="shared" si="1"/>
        <v>0</v>
      </c>
      <c r="H12" s="2">
        <f t="shared" si="2"/>
        <v>0</v>
      </c>
      <c r="I12" s="3">
        <f t="shared" si="3"/>
        <v>0</v>
      </c>
      <c r="J12" s="2">
        <f t="shared" si="4"/>
        <v>8417341.6999999993</v>
      </c>
      <c r="K12" s="3">
        <f t="shared" si="5"/>
        <v>0</v>
      </c>
      <c r="L12" s="120"/>
    </row>
    <row r="13" spans="1:14" ht="12" thickBot="1" x14ac:dyDescent="0.25">
      <c r="A13" s="108" t="s">
        <v>72</v>
      </c>
      <c r="B13" s="110" t="s">
        <v>73</v>
      </c>
      <c r="C13" s="126" t="s">
        <v>220</v>
      </c>
      <c r="D13" s="104">
        <v>9774832.1699999999</v>
      </c>
      <c r="E13" s="104">
        <v>9774832.1699999999</v>
      </c>
      <c r="F13" s="2">
        <f t="shared" si="0"/>
        <v>9774832.1699999999</v>
      </c>
      <c r="G13" s="3">
        <f t="shared" si="1"/>
        <v>0</v>
      </c>
      <c r="H13" s="2">
        <f t="shared" si="2"/>
        <v>0</v>
      </c>
      <c r="I13" s="3">
        <f t="shared" si="3"/>
        <v>0</v>
      </c>
      <c r="J13" s="2">
        <f t="shared" si="4"/>
        <v>9774832.1699999999</v>
      </c>
      <c r="K13" s="3">
        <f t="shared" si="5"/>
        <v>0</v>
      </c>
      <c r="L13" s="120"/>
    </row>
    <row r="14" spans="1:14" ht="12" thickBot="1" x14ac:dyDescent="0.25">
      <c r="A14" s="108" t="s">
        <v>72</v>
      </c>
      <c r="B14" s="110" t="s">
        <v>73</v>
      </c>
      <c r="C14" s="126" t="s">
        <v>221</v>
      </c>
      <c r="D14" s="104">
        <v>10365778.68</v>
      </c>
      <c r="E14" s="104">
        <v>10365778.68</v>
      </c>
      <c r="F14" s="2">
        <f t="shared" si="0"/>
        <v>10365778.68</v>
      </c>
      <c r="G14" s="3">
        <f t="shared" si="1"/>
        <v>0</v>
      </c>
      <c r="H14" s="2">
        <f>'KOB1'!K52</f>
        <v>591.08000000000004</v>
      </c>
      <c r="I14" s="3">
        <f t="shared" si="3"/>
        <v>0</v>
      </c>
      <c r="J14" s="2">
        <f t="shared" si="4"/>
        <v>10366369.76</v>
      </c>
      <c r="K14" s="3">
        <f t="shared" si="5"/>
        <v>0</v>
      </c>
      <c r="L14" s="120">
        <v>2</v>
      </c>
    </row>
    <row r="15" spans="1:14" ht="12" thickBot="1" x14ac:dyDescent="0.25">
      <c r="A15" s="108" t="s">
        <v>72</v>
      </c>
      <c r="B15" s="110" t="s">
        <v>73</v>
      </c>
      <c r="C15" s="112" t="s">
        <v>94</v>
      </c>
      <c r="D15" s="111"/>
      <c r="E15" s="111"/>
      <c r="F15" s="2"/>
      <c r="G15" s="3"/>
      <c r="H15" s="2"/>
      <c r="I15" s="3"/>
      <c r="J15" s="2"/>
      <c r="K15" s="3"/>
      <c r="L15" s="120"/>
    </row>
    <row r="16" spans="1:14" ht="12" thickBot="1" x14ac:dyDescent="0.25">
      <c r="A16" s="108" t="s">
        <v>74</v>
      </c>
      <c r="B16" s="110" t="s">
        <v>73</v>
      </c>
      <c r="C16" s="126" t="s">
        <v>210</v>
      </c>
      <c r="D16" s="104">
        <v>6858557.1799999997</v>
      </c>
      <c r="E16" s="104">
        <v>6858557.1799999997</v>
      </c>
      <c r="F16" s="2">
        <f t="shared" ref="F16:F27" si="6">IF($A16="40810002",$E16,IF($A16="40810602",$E16*$N$4,0))</f>
        <v>0</v>
      </c>
      <c r="G16" s="3">
        <f t="shared" ref="G16:G27" si="7">IF($A16="40810302",$E16,IF($A16="40810602",$E16*$N$5,0))</f>
        <v>6858557.1799999997</v>
      </c>
      <c r="H16" s="2">
        <f t="shared" si="2"/>
        <v>0</v>
      </c>
      <c r="I16" s="3">
        <f>-'KOB1'!K57</f>
        <v>214.87</v>
      </c>
      <c r="J16" s="2">
        <f t="shared" si="4"/>
        <v>0</v>
      </c>
      <c r="K16" s="3">
        <f t="shared" si="5"/>
        <v>6858772.0499999998</v>
      </c>
      <c r="L16" s="120">
        <v>1</v>
      </c>
    </row>
    <row r="17" spans="1:12" ht="12" thickBot="1" x14ac:dyDescent="0.25">
      <c r="A17" s="108" t="s">
        <v>74</v>
      </c>
      <c r="B17" s="110" t="s">
        <v>73</v>
      </c>
      <c r="C17" s="126" t="s">
        <v>211</v>
      </c>
      <c r="D17" s="104">
        <v>6714422.2800000003</v>
      </c>
      <c r="E17" s="104">
        <v>6714422.2800000003</v>
      </c>
      <c r="F17" s="2">
        <f t="shared" si="6"/>
        <v>0</v>
      </c>
      <c r="G17" s="3">
        <f t="shared" si="7"/>
        <v>6714422.2800000003</v>
      </c>
      <c r="H17" s="2">
        <f t="shared" si="2"/>
        <v>0</v>
      </c>
      <c r="I17" s="3">
        <f t="shared" si="3"/>
        <v>0</v>
      </c>
      <c r="J17" s="2">
        <f t="shared" si="4"/>
        <v>0</v>
      </c>
      <c r="K17" s="3">
        <f t="shared" si="5"/>
        <v>6714422.2800000003</v>
      </c>
      <c r="L17" s="120"/>
    </row>
    <row r="18" spans="1:12" ht="12" thickBot="1" x14ac:dyDescent="0.25">
      <c r="A18" s="108" t="s">
        <v>74</v>
      </c>
      <c r="B18" s="110" t="s">
        <v>73</v>
      </c>
      <c r="C18" s="126" t="s">
        <v>212</v>
      </c>
      <c r="D18" s="104">
        <v>6333324.9199999999</v>
      </c>
      <c r="E18" s="104">
        <v>6333324.9199999999</v>
      </c>
      <c r="F18" s="2">
        <f t="shared" si="6"/>
        <v>0</v>
      </c>
      <c r="G18" s="3">
        <f t="shared" si="7"/>
        <v>6333324.9199999999</v>
      </c>
      <c r="H18" s="2">
        <f t="shared" si="2"/>
        <v>0</v>
      </c>
      <c r="I18" s="3">
        <f t="shared" si="3"/>
        <v>0</v>
      </c>
      <c r="J18" s="2">
        <f t="shared" si="4"/>
        <v>0</v>
      </c>
      <c r="K18" s="3">
        <f t="shared" si="5"/>
        <v>6333324.9199999999</v>
      </c>
      <c r="L18" s="120"/>
    </row>
    <row r="19" spans="1:12" ht="12" thickBot="1" x14ac:dyDescent="0.25">
      <c r="A19" s="108" t="s">
        <v>74</v>
      </c>
      <c r="B19" s="110" t="s">
        <v>73</v>
      </c>
      <c r="C19" s="126" t="s">
        <v>213</v>
      </c>
      <c r="D19" s="104">
        <v>5291167.9800000004</v>
      </c>
      <c r="E19" s="104">
        <v>5291167.9800000004</v>
      </c>
      <c r="F19" s="2">
        <f t="shared" si="6"/>
        <v>0</v>
      </c>
      <c r="G19" s="3">
        <f t="shared" si="7"/>
        <v>5291167.9800000004</v>
      </c>
      <c r="H19" s="2">
        <f t="shared" si="2"/>
        <v>0</v>
      </c>
      <c r="I19" s="3">
        <f t="shared" si="3"/>
        <v>0</v>
      </c>
      <c r="J19" s="2">
        <f t="shared" si="4"/>
        <v>0</v>
      </c>
      <c r="K19" s="3">
        <f t="shared" si="5"/>
        <v>5291167.9800000004</v>
      </c>
      <c r="L19" s="120"/>
    </row>
    <row r="20" spans="1:12" ht="12" thickBot="1" x14ac:dyDescent="0.25">
      <c r="A20" s="108" t="s">
        <v>74</v>
      </c>
      <c r="B20" s="110" t="s">
        <v>73</v>
      </c>
      <c r="C20" s="126" t="s">
        <v>214</v>
      </c>
      <c r="D20" s="104">
        <v>2599911.5099999998</v>
      </c>
      <c r="E20" s="104">
        <v>2599911.5099999998</v>
      </c>
      <c r="F20" s="2">
        <f t="shared" si="6"/>
        <v>0</v>
      </c>
      <c r="G20" s="3">
        <f t="shared" si="7"/>
        <v>2599911.5099999998</v>
      </c>
      <c r="H20" s="2">
        <f t="shared" si="2"/>
        <v>0</v>
      </c>
      <c r="I20" s="3">
        <f t="shared" si="3"/>
        <v>0</v>
      </c>
      <c r="J20" s="2">
        <f t="shared" si="4"/>
        <v>0</v>
      </c>
      <c r="K20" s="3">
        <f t="shared" si="5"/>
        <v>2599911.5099999998</v>
      </c>
      <c r="L20" s="120"/>
    </row>
    <row r="21" spans="1:12" ht="12" thickBot="1" x14ac:dyDescent="0.25">
      <c r="A21" s="108" t="s">
        <v>74</v>
      </c>
      <c r="B21" s="110" t="s">
        <v>73</v>
      </c>
      <c r="C21" s="126" t="s">
        <v>215</v>
      </c>
      <c r="D21" s="104">
        <v>2162468.37</v>
      </c>
      <c r="E21" s="104">
        <v>2162468.37</v>
      </c>
      <c r="F21" s="2">
        <f t="shared" si="6"/>
        <v>0</v>
      </c>
      <c r="G21" s="3">
        <f t="shared" si="7"/>
        <v>2162468.37</v>
      </c>
      <c r="H21" s="2">
        <f t="shared" si="2"/>
        <v>0</v>
      </c>
      <c r="I21" s="3">
        <f t="shared" si="3"/>
        <v>0</v>
      </c>
      <c r="J21" s="2">
        <f t="shared" si="4"/>
        <v>0</v>
      </c>
      <c r="K21" s="3">
        <f t="shared" si="5"/>
        <v>2162468.37</v>
      </c>
      <c r="L21" s="120"/>
    </row>
    <row r="22" spans="1:12" ht="12" thickBot="1" x14ac:dyDescent="0.25">
      <c r="A22" s="108" t="s">
        <v>74</v>
      </c>
      <c r="B22" s="110" t="s">
        <v>73</v>
      </c>
      <c r="C22" s="126" t="s">
        <v>216</v>
      </c>
      <c r="D22" s="104">
        <v>1767562.64</v>
      </c>
      <c r="E22" s="104">
        <v>1767562.64</v>
      </c>
      <c r="F22" s="2">
        <f t="shared" si="6"/>
        <v>0</v>
      </c>
      <c r="G22" s="3">
        <f t="shared" si="7"/>
        <v>1767562.64</v>
      </c>
      <c r="H22" s="2">
        <f t="shared" si="2"/>
        <v>0</v>
      </c>
      <c r="I22" s="3">
        <f t="shared" si="3"/>
        <v>0</v>
      </c>
      <c r="J22" s="2">
        <f t="shared" si="4"/>
        <v>0</v>
      </c>
      <c r="K22" s="3">
        <f t="shared" si="5"/>
        <v>1767562.64</v>
      </c>
      <c r="L22" s="120"/>
    </row>
    <row r="23" spans="1:12" ht="12" thickBot="1" x14ac:dyDescent="0.25">
      <c r="A23" s="108" t="s">
        <v>74</v>
      </c>
      <c r="B23" s="110" t="s">
        <v>73</v>
      </c>
      <c r="C23" s="126" t="s">
        <v>217</v>
      </c>
      <c r="D23" s="104">
        <v>1774872.34</v>
      </c>
      <c r="E23" s="104">
        <v>1774872.34</v>
      </c>
      <c r="F23" s="2">
        <f t="shared" si="6"/>
        <v>0</v>
      </c>
      <c r="G23" s="3">
        <f t="shared" si="7"/>
        <v>1774872.34</v>
      </c>
      <c r="H23" s="2">
        <f t="shared" si="2"/>
        <v>0</v>
      </c>
      <c r="I23" s="3">
        <f t="shared" si="3"/>
        <v>0</v>
      </c>
      <c r="J23" s="2">
        <f t="shared" si="4"/>
        <v>0</v>
      </c>
      <c r="K23" s="3">
        <f t="shared" si="5"/>
        <v>1774872.34</v>
      </c>
      <c r="L23" s="120"/>
    </row>
    <row r="24" spans="1:12" ht="12" thickBot="1" x14ac:dyDescent="0.25">
      <c r="A24" s="108" t="s">
        <v>74</v>
      </c>
      <c r="B24" s="110" t="s">
        <v>73</v>
      </c>
      <c r="C24" s="126" t="s">
        <v>218</v>
      </c>
      <c r="D24" s="104">
        <v>2169335.38</v>
      </c>
      <c r="E24" s="104">
        <v>2169335.38</v>
      </c>
      <c r="F24" s="2">
        <f t="shared" si="6"/>
        <v>0</v>
      </c>
      <c r="G24" s="3">
        <f t="shared" si="7"/>
        <v>2169335.38</v>
      </c>
      <c r="H24" s="2">
        <f t="shared" si="2"/>
        <v>0</v>
      </c>
      <c r="I24" s="3">
        <f t="shared" si="3"/>
        <v>0</v>
      </c>
      <c r="J24" s="2">
        <f t="shared" si="4"/>
        <v>0</v>
      </c>
      <c r="K24" s="3">
        <f t="shared" si="5"/>
        <v>2169335.38</v>
      </c>
      <c r="L24" s="120"/>
    </row>
    <row r="25" spans="1:12" ht="12" thickBot="1" x14ac:dyDescent="0.25">
      <c r="A25" s="108" t="s">
        <v>74</v>
      </c>
      <c r="B25" s="110" t="s">
        <v>73</v>
      </c>
      <c r="C25" s="126" t="s">
        <v>219</v>
      </c>
      <c r="D25" s="104">
        <v>4146027.36</v>
      </c>
      <c r="E25" s="104">
        <v>4146027.36</v>
      </c>
      <c r="F25" s="2">
        <f t="shared" si="6"/>
        <v>0</v>
      </c>
      <c r="G25" s="3">
        <f t="shared" si="7"/>
        <v>4146027.36</v>
      </c>
      <c r="H25" s="2">
        <f t="shared" si="2"/>
        <v>0</v>
      </c>
      <c r="I25" s="3">
        <f t="shared" si="3"/>
        <v>0</v>
      </c>
      <c r="J25" s="2">
        <f t="shared" si="4"/>
        <v>0</v>
      </c>
      <c r="K25" s="3">
        <f t="shared" si="5"/>
        <v>4146027.36</v>
      </c>
      <c r="L25" s="120"/>
    </row>
    <row r="26" spans="1:12" ht="12" thickBot="1" x14ac:dyDescent="0.25">
      <c r="A26" s="108" t="s">
        <v>74</v>
      </c>
      <c r="B26" s="110" t="s">
        <v>73</v>
      </c>
      <c r="C26" s="126" t="s">
        <v>220</v>
      </c>
      <c r="D26" s="104">
        <v>5504895.4900000002</v>
      </c>
      <c r="E26" s="104">
        <v>5504895.4900000002</v>
      </c>
      <c r="F26" s="2">
        <f t="shared" si="6"/>
        <v>0</v>
      </c>
      <c r="G26" s="3">
        <f t="shared" si="7"/>
        <v>5504895.4900000002</v>
      </c>
      <c r="H26" s="2">
        <f t="shared" si="2"/>
        <v>0</v>
      </c>
      <c r="I26" s="3">
        <f t="shared" si="3"/>
        <v>0</v>
      </c>
      <c r="J26" s="2">
        <f t="shared" si="4"/>
        <v>0</v>
      </c>
      <c r="K26" s="3">
        <f t="shared" si="5"/>
        <v>5504895.4900000002</v>
      </c>
      <c r="L26" s="120"/>
    </row>
    <row r="27" spans="1:12" ht="12" thickBot="1" x14ac:dyDescent="0.25">
      <c r="A27" s="108" t="s">
        <v>74</v>
      </c>
      <c r="B27" s="110" t="s">
        <v>73</v>
      </c>
      <c r="C27" s="126" t="s">
        <v>221</v>
      </c>
      <c r="D27" s="104">
        <v>6469614.4199999999</v>
      </c>
      <c r="E27" s="104">
        <v>6469614.4199999999</v>
      </c>
      <c r="F27" s="2">
        <f t="shared" si="6"/>
        <v>0</v>
      </c>
      <c r="G27" s="3">
        <f t="shared" si="7"/>
        <v>6469614.4199999999</v>
      </c>
      <c r="H27" s="2">
        <f t="shared" si="2"/>
        <v>0</v>
      </c>
      <c r="I27" s="3">
        <f>'KOB1'!K106</f>
        <v>-1578124.29</v>
      </c>
      <c r="J27" s="2">
        <f t="shared" si="4"/>
        <v>0</v>
      </c>
      <c r="K27" s="3">
        <f t="shared" si="5"/>
        <v>4891490.13</v>
      </c>
      <c r="L27" s="120">
        <v>2</v>
      </c>
    </row>
    <row r="28" spans="1:12" ht="12" thickBot="1" x14ac:dyDescent="0.25">
      <c r="A28" s="108" t="s">
        <v>74</v>
      </c>
      <c r="B28" s="110" t="s">
        <v>73</v>
      </c>
      <c r="C28" s="112" t="s">
        <v>94</v>
      </c>
      <c r="D28" s="111"/>
      <c r="E28" s="111"/>
      <c r="F28" s="2"/>
      <c r="G28" s="3"/>
      <c r="H28" s="2"/>
      <c r="I28" s="3"/>
      <c r="J28" s="2"/>
      <c r="K28" s="3"/>
      <c r="L28" s="120"/>
    </row>
    <row r="29" spans="1:12" ht="12" thickBot="1" x14ac:dyDescent="0.25">
      <c r="A29" s="108" t="s">
        <v>75</v>
      </c>
      <c r="B29" s="110" t="s">
        <v>76</v>
      </c>
      <c r="C29" s="126" t="s">
        <v>210</v>
      </c>
      <c r="D29" s="104">
        <v>279130.15000000002</v>
      </c>
      <c r="E29" s="104">
        <v>279130.15000000002</v>
      </c>
      <c r="F29" s="2">
        <f>IF($A29="40810002",$E29,IF($A29="40810602",$E29*$N$4,0))</f>
        <v>182997.72633999999</v>
      </c>
      <c r="G29" s="3">
        <f t="shared" ref="G29:G40" si="8">IF($A29="40810302",$E29,IF($A29="40810602",$E29*$N$5,0))</f>
        <v>96132.42366</v>
      </c>
      <c r="H29" s="2">
        <f>-'KOB1'!K111*N4</f>
        <v>-2501.9925039999998</v>
      </c>
      <c r="I29" s="3">
        <f>-'KOB1'!K111*N5</f>
        <v>-1314.3474960000001</v>
      </c>
      <c r="J29" s="2">
        <f t="shared" si="4"/>
        <v>180495.733836</v>
      </c>
      <c r="K29" s="3">
        <f t="shared" si="5"/>
        <v>94818.076163999998</v>
      </c>
      <c r="L29" s="120">
        <v>1</v>
      </c>
    </row>
    <row r="30" spans="1:12" ht="12" thickBot="1" x14ac:dyDescent="0.25">
      <c r="A30" s="108" t="s">
        <v>75</v>
      </c>
      <c r="B30" s="110" t="s">
        <v>76</v>
      </c>
      <c r="C30" s="126" t="s">
        <v>211</v>
      </c>
      <c r="D30" s="104">
        <v>160675.20000000001</v>
      </c>
      <c r="E30" s="104">
        <v>160675.20000000001</v>
      </c>
      <c r="F30" s="2">
        <f t="shared" ref="F30:F39" si="9">IF($A30="40810002",$E30,IF($A30="40810602",$E30*$N$4,0))</f>
        <v>105338.66112</v>
      </c>
      <c r="G30" s="3">
        <f t="shared" si="8"/>
        <v>55336.53888</v>
      </c>
      <c r="H30" s="2">
        <f t="shared" si="2"/>
        <v>0</v>
      </c>
      <c r="I30" s="3">
        <f t="shared" si="3"/>
        <v>0</v>
      </c>
      <c r="J30" s="2">
        <f t="shared" si="4"/>
        <v>105338.66112</v>
      </c>
      <c r="K30" s="3">
        <f t="shared" si="5"/>
        <v>55336.53888</v>
      </c>
      <c r="L30" s="120"/>
    </row>
    <row r="31" spans="1:12" ht="12" thickBot="1" x14ac:dyDescent="0.25">
      <c r="A31" s="108" t="s">
        <v>75</v>
      </c>
      <c r="B31" s="110" t="s">
        <v>76</v>
      </c>
      <c r="C31" s="126" t="s">
        <v>212</v>
      </c>
      <c r="D31" s="104">
        <v>250158.73</v>
      </c>
      <c r="E31" s="104">
        <v>250158.73</v>
      </c>
      <c r="F31" s="2">
        <f t="shared" si="9"/>
        <v>164004.06338800001</v>
      </c>
      <c r="G31" s="3">
        <f t="shared" si="8"/>
        <v>86154.666612000001</v>
      </c>
      <c r="H31" s="2">
        <f t="shared" si="2"/>
        <v>0</v>
      </c>
      <c r="I31" s="3">
        <f t="shared" si="3"/>
        <v>0</v>
      </c>
      <c r="J31" s="2">
        <f t="shared" si="4"/>
        <v>164004.06338800001</v>
      </c>
      <c r="K31" s="3">
        <f t="shared" si="5"/>
        <v>86154.666612000001</v>
      </c>
      <c r="L31" s="120"/>
    </row>
    <row r="32" spans="1:12" ht="12" thickBot="1" x14ac:dyDescent="0.25">
      <c r="A32" s="108" t="s">
        <v>75</v>
      </c>
      <c r="B32" s="110" t="s">
        <v>76</v>
      </c>
      <c r="C32" s="126" t="s">
        <v>213</v>
      </c>
      <c r="D32" s="104">
        <v>182002.57</v>
      </c>
      <c r="E32" s="104">
        <v>182002.57</v>
      </c>
      <c r="F32" s="2">
        <f t="shared" si="9"/>
        <v>119320.884892</v>
      </c>
      <c r="G32" s="3">
        <f t="shared" si="8"/>
        <v>62681.685107999998</v>
      </c>
      <c r="H32" s="2">
        <f t="shared" si="2"/>
        <v>0</v>
      </c>
      <c r="I32" s="3">
        <f t="shared" si="3"/>
        <v>0</v>
      </c>
      <c r="J32" s="2">
        <f t="shared" si="4"/>
        <v>119320.884892</v>
      </c>
      <c r="K32" s="3">
        <f t="shared" si="5"/>
        <v>62681.685107999998</v>
      </c>
      <c r="L32" s="120"/>
    </row>
    <row r="33" spans="1:12" ht="12" thickBot="1" x14ac:dyDescent="0.25">
      <c r="A33" s="108" t="s">
        <v>75</v>
      </c>
      <c r="B33" s="110" t="s">
        <v>76</v>
      </c>
      <c r="C33" s="126" t="s">
        <v>214</v>
      </c>
      <c r="D33" s="104">
        <v>170285.42</v>
      </c>
      <c r="E33" s="104">
        <v>170285.42</v>
      </c>
      <c r="F33" s="2">
        <f t="shared" si="9"/>
        <v>111639.121352</v>
      </c>
      <c r="G33" s="3">
        <f t="shared" si="8"/>
        <v>58646.298648000004</v>
      </c>
      <c r="H33" s="2">
        <f t="shared" si="2"/>
        <v>0</v>
      </c>
      <c r="I33" s="3">
        <f t="shared" si="3"/>
        <v>0</v>
      </c>
      <c r="J33" s="2">
        <f t="shared" si="4"/>
        <v>111639.121352</v>
      </c>
      <c r="K33" s="3">
        <f t="shared" si="5"/>
        <v>58646.298648000004</v>
      </c>
      <c r="L33" s="120"/>
    </row>
    <row r="34" spans="1:12" ht="12" thickBot="1" x14ac:dyDescent="0.25">
      <c r="A34" s="108" t="s">
        <v>75</v>
      </c>
      <c r="B34" s="110" t="s">
        <v>76</v>
      </c>
      <c r="C34" s="126" t="s">
        <v>215</v>
      </c>
      <c r="D34" s="104">
        <v>366620.98</v>
      </c>
      <c r="E34" s="104">
        <v>366620.98</v>
      </c>
      <c r="F34" s="2">
        <f t="shared" si="9"/>
        <v>240356.71448799997</v>
      </c>
      <c r="G34" s="3">
        <f t="shared" si="8"/>
        <v>126264.26551199998</v>
      </c>
      <c r="H34" s="2">
        <f t="shared" si="2"/>
        <v>0</v>
      </c>
      <c r="I34" s="3">
        <f t="shared" si="3"/>
        <v>0</v>
      </c>
      <c r="J34" s="2">
        <f t="shared" si="4"/>
        <v>240356.71448799997</v>
      </c>
      <c r="K34" s="3">
        <f t="shared" si="5"/>
        <v>126264.26551199998</v>
      </c>
      <c r="L34" s="120"/>
    </row>
    <row r="35" spans="1:12" ht="12" thickBot="1" x14ac:dyDescent="0.25">
      <c r="A35" s="108" t="s">
        <v>75</v>
      </c>
      <c r="B35" s="110" t="s">
        <v>76</v>
      </c>
      <c r="C35" s="126" t="s">
        <v>216</v>
      </c>
      <c r="D35" s="104">
        <v>235271.39</v>
      </c>
      <c r="E35" s="104">
        <v>235271.39</v>
      </c>
      <c r="F35" s="2">
        <f t="shared" si="9"/>
        <v>154243.92328399999</v>
      </c>
      <c r="G35" s="3">
        <f t="shared" si="8"/>
        <v>81027.466715999995</v>
      </c>
      <c r="H35" s="2">
        <f t="shared" si="2"/>
        <v>0</v>
      </c>
      <c r="I35" s="3">
        <f t="shared" si="3"/>
        <v>0</v>
      </c>
      <c r="J35" s="2">
        <f t="shared" si="4"/>
        <v>154243.92328399999</v>
      </c>
      <c r="K35" s="3">
        <f t="shared" si="5"/>
        <v>81027.466715999995</v>
      </c>
      <c r="L35" s="120"/>
    </row>
    <row r="36" spans="1:12" ht="12" thickBot="1" x14ac:dyDescent="0.25">
      <c r="A36" s="108" t="s">
        <v>75</v>
      </c>
      <c r="B36" s="110" t="s">
        <v>76</v>
      </c>
      <c r="C36" s="126" t="s">
        <v>217</v>
      </c>
      <c r="D36" s="104">
        <v>169351.26</v>
      </c>
      <c r="E36" s="104">
        <v>169351.26</v>
      </c>
      <c r="F36" s="2">
        <f t="shared" si="9"/>
        <v>111026.68605600001</v>
      </c>
      <c r="G36" s="3">
        <f t="shared" si="8"/>
        <v>58324.573944000003</v>
      </c>
      <c r="H36" s="2">
        <f t="shared" si="2"/>
        <v>0</v>
      </c>
      <c r="I36" s="3">
        <f t="shared" si="3"/>
        <v>0</v>
      </c>
      <c r="J36" s="2">
        <f t="shared" si="4"/>
        <v>111026.68605600001</v>
      </c>
      <c r="K36" s="3">
        <f t="shared" si="5"/>
        <v>58324.573944000003</v>
      </c>
      <c r="L36" s="120"/>
    </row>
    <row r="37" spans="1:12" ht="12" thickBot="1" x14ac:dyDescent="0.25">
      <c r="A37" s="108" t="s">
        <v>75</v>
      </c>
      <c r="B37" s="110" t="s">
        <v>76</v>
      </c>
      <c r="C37" s="126" t="s">
        <v>218</v>
      </c>
      <c r="D37" s="104">
        <v>260438.01</v>
      </c>
      <c r="E37" s="104">
        <v>260438.01</v>
      </c>
      <c r="F37" s="2">
        <f t="shared" si="9"/>
        <v>170743.15935599999</v>
      </c>
      <c r="G37" s="3">
        <f t="shared" si="8"/>
        <v>89694.850644000006</v>
      </c>
      <c r="H37" s="2">
        <f t="shared" si="2"/>
        <v>0</v>
      </c>
      <c r="I37" s="3">
        <f t="shared" si="3"/>
        <v>0</v>
      </c>
      <c r="J37" s="2">
        <f t="shared" si="4"/>
        <v>170743.15935599999</v>
      </c>
      <c r="K37" s="3">
        <f t="shared" si="5"/>
        <v>89694.850644000006</v>
      </c>
      <c r="L37" s="120"/>
    </row>
    <row r="38" spans="1:12" ht="12" thickBot="1" x14ac:dyDescent="0.25">
      <c r="A38" s="108" t="s">
        <v>75</v>
      </c>
      <c r="B38" s="110" t="s">
        <v>76</v>
      </c>
      <c r="C38" s="126" t="s">
        <v>219</v>
      </c>
      <c r="D38" s="104">
        <v>403078.23</v>
      </c>
      <c r="E38" s="104">
        <v>403078.23</v>
      </c>
      <c r="F38" s="2">
        <f t="shared" si="9"/>
        <v>264258.08758799999</v>
      </c>
      <c r="G38" s="3">
        <f t="shared" si="8"/>
        <v>138820.14241199999</v>
      </c>
      <c r="H38" s="2">
        <f t="shared" si="2"/>
        <v>0</v>
      </c>
      <c r="I38" s="3">
        <f t="shared" si="3"/>
        <v>0</v>
      </c>
      <c r="J38" s="2">
        <f t="shared" si="4"/>
        <v>264258.08758799999</v>
      </c>
      <c r="K38" s="3">
        <f t="shared" si="5"/>
        <v>138820.14241199999</v>
      </c>
      <c r="L38" s="120"/>
    </row>
    <row r="39" spans="1:12" ht="12" thickBot="1" x14ac:dyDescent="0.25">
      <c r="A39" s="108" t="s">
        <v>75</v>
      </c>
      <c r="B39" s="110" t="s">
        <v>76</v>
      </c>
      <c r="C39" s="126" t="s">
        <v>220</v>
      </c>
      <c r="D39" s="104">
        <v>550876.03</v>
      </c>
      <c r="E39" s="104">
        <v>550876.03</v>
      </c>
      <c r="F39" s="2">
        <f t="shared" si="9"/>
        <v>361154.32526800002</v>
      </c>
      <c r="G39" s="3">
        <f t="shared" si="8"/>
        <v>189721.70473200001</v>
      </c>
      <c r="H39" s="2">
        <f t="shared" si="2"/>
        <v>0</v>
      </c>
      <c r="I39" s="3">
        <f t="shared" si="3"/>
        <v>0</v>
      </c>
      <c r="J39" s="2">
        <f t="shared" si="4"/>
        <v>361154.32526800002</v>
      </c>
      <c r="K39" s="3">
        <f t="shared" si="5"/>
        <v>189721.70473200001</v>
      </c>
      <c r="L39" s="120"/>
    </row>
    <row r="40" spans="1:12" ht="12" thickBot="1" x14ac:dyDescent="0.25">
      <c r="A40" s="108" t="s">
        <v>75</v>
      </c>
      <c r="B40" s="110" t="s">
        <v>76</v>
      </c>
      <c r="C40" s="126" t="s">
        <v>221</v>
      </c>
      <c r="D40" s="104">
        <v>1798540.28</v>
      </c>
      <c r="E40" s="104">
        <v>1798540.28</v>
      </c>
      <c r="F40" s="2">
        <f>IF($A40="40810002",$E40,IF($A40="40810602",$E40*$N$4,0))</f>
        <v>1179123.0075679999</v>
      </c>
      <c r="G40" s="3">
        <f t="shared" si="8"/>
        <v>619417.27243200003</v>
      </c>
      <c r="H40" s="2">
        <f>'KOB1'!K226*N4</f>
        <v>916863.87716000003</v>
      </c>
      <c r="I40" s="3">
        <f>'KOB1'!K226*N5</f>
        <v>481647.22284</v>
      </c>
      <c r="J40" s="2">
        <f t="shared" si="4"/>
        <v>2095986.884728</v>
      </c>
      <c r="K40" s="3">
        <f t="shared" si="5"/>
        <v>1101064.4952720001</v>
      </c>
      <c r="L40" s="120">
        <v>2</v>
      </c>
    </row>
    <row r="41" spans="1:12" x14ac:dyDescent="0.2">
      <c r="A41" s="108" t="s">
        <v>75</v>
      </c>
      <c r="B41" s="110" t="s">
        <v>76</v>
      </c>
      <c r="C41" s="112" t="s">
        <v>94</v>
      </c>
      <c r="D41" s="111"/>
      <c r="E41" s="111"/>
      <c r="F41" s="2"/>
      <c r="G41" s="3"/>
      <c r="H41" s="2"/>
      <c r="I41" s="3"/>
      <c r="J41" s="2"/>
      <c r="K41" s="3"/>
      <c r="L41" s="120"/>
    </row>
    <row r="42" spans="1:12" x14ac:dyDescent="0.2">
      <c r="A42" s="113" t="s">
        <v>95</v>
      </c>
      <c r="B42" s="103"/>
      <c r="C42" s="106"/>
      <c r="D42" s="105"/>
      <c r="E42" s="105"/>
      <c r="F42" s="2">
        <f>IF($A42="40810002",$E42,IF($A42="40810602",$E42*$N$4,0))</f>
        <v>0</v>
      </c>
      <c r="G42" s="3">
        <f>IF($A42="40810302",$E42,IF($A42="40810602",$E42*$N$5,0))</f>
        <v>0</v>
      </c>
      <c r="H42" s="2">
        <f t="shared" si="2"/>
        <v>0</v>
      </c>
      <c r="I42" s="3">
        <f t="shared" si="3"/>
        <v>0</v>
      </c>
      <c r="J42" s="2">
        <f t="shared" si="4"/>
        <v>0</v>
      </c>
      <c r="K42" s="3">
        <f t="shared" si="5"/>
        <v>0</v>
      </c>
      <c r="L42" s="120"/>
    </row>
    <row r="43" spans="1:12" x14ac:dyDescent="0.2">
      <c r="D43" s="19"/>
      <c r="E43" s="98"/>
      <c r="F43" s="2"/>
      <c r="G43" s="3"/>
      <c r="H43" s="2"/>
      <c r="I43" s="3"/>
      <c r="J43" s="2"/>
      <c r="K43" s="3"/>
      <c r="L43" s="120"/>
    </row>
    <row r="44" spans="1:12" x14ac:dyDescent="0.2">
      <c r="D44" s="19"/>
      <c r="E44" s="98"/>
      <c r="F44" s="2"/>
      <c r="G44" s="3"/>
      <c r="H44" s="2"/>
      <c r="I44" s="3"/>
      <c r="J44" s="2"/>
      <c r="K44" s="3"/>
      <c r="L44" s="120"/>
    </row>
    <row r="45" spans="1:12" x14ac:dyDescent="0.2">
      <c r="F45" s="11"/>
      <c r="G45" s="15"/>
      <c r="H45" s="11"/>
      <c r="I45" s="15"/>
      <c r="J45" s="11"/>
      <c r="K45" s="15"/>
      <c r="L45" s="121"/>
    </row>
    <row r="46" spans="1:12" x14ac:dyDescent="0.2">
      <c r="A46" s="8" t="s">
        <v>91</v>
      </c>
      <c r="B46" s="8"/>
      <c r="C46" s="8"/>
      <c r="D46" s="8">
        <v>40810002</v>
      </c>
      <c r="E46" s="8"/>
      <c r="F46" s="12">
        <f t="shared" ref="F46:K48" si="10">SUMIF($A$3:$A$45,$D46,F$3:F$45)</f>
        <v>104687354.75</v>
      </c>
      <c r="G46" s="16">
        <f t="shared" si="10"/>
        <v>0</v>
      </c>
      <c r="H46" s="12">
        <f>SUMIF($A$3:$A$45,$D46,H$3:H$45)</f>
        <v>591.07000000000005</v>
      </c>
      <c r="I46" s="16">
        <f t="shared" si="10"/>
        <v>0</v>
      </c>
      <c r="J46" s="12">
        <f t="shared" si="10"/>
        <v>104687945.82000001</v>
      </c>
      <c r="K46" s="16">
        <f t="shared" si="10"/>
        <v>0</v>
      </c>
      <c r="L46" s="121"/>
    </row>
    <row r="47" spans="1:12" x14ac:dyDescent="0.2">
      <c r="A47" s="8" t="s">
        <v>92</v>
      </c>
      <c r="B47" s="8"/>
      <c r="C47" s="8"/>
      <c r="D47" s="8">
        <v>40810302</v>
      </c>
      <c r="E47" s="8"/>
      <c r="F47" s="12">
        <f t="shared" si="10"/>
        <v>0</v>
      </c>
      <c r="G47" s="16">
        <f t="shared" si="10"/>
        <v>51792159.870000012</v>
      </c>
      <c r="H47" s="12">
        <f t="shared" si="10"/>
        <v>0</v>
      </c>
      <c r="I47" s="16">
        <f t="shared" si="10"/>
        <v>-1577909.42</v>
      </c>
      <c r="J47" s="12">
        <f t="shared" si="10"/>
        <v>0</v>
      </c>
      <c r="K47" s="16">
        <f t="shared" si="10"/>
        <v>50214250.45000001</v>
      </c>
      <c r="L47" s="121"/>
    </row>
    <row r="48" spans="1:12" ht="12" thickBot="1" x14ac:dyDescent="0.25">
      <c r="A48" s="9" t="s">
        <v>93</v>
      </c>
      <c r="B48" s="9"/>
      <c r="C48" s="9"/>
      <c r="D48" s="9">
        <v>40810602</v>
      </c>
      <c r="E48" s="9"/>
      <c r="F48" s="13">
        <f t="shared" si="10"/>
        <v>3164206.3606999996</v>
      </c>
      <c r="G48" s="17">
        <f t="shared" si="10"/>
        <v>1662221.8892999999</v>
      </c>
      <c r="H48" s="13">
        <f t="shared" si="10"/>
        <v>914361.88465600007</v>
      </c>
      <c r="I48" s="17">
        <f t="shared" si="10"/>
        <v>480332.875344</v>
      </c>
      <c r="J48" s="13">
        <f t="shared" si="10"/>
        <v>4078568.245356</v>
      </c>
      <c r="K48" s="17">
        <f t="shared" si="10"/>
        <v>2142554.7646440002</v>
      </c>
      <c r="L48" s="121"/>
    </row>
    <row r="49" spans="1:12" ht="12" thickBot="1" x14ac:dyDescent="0.25">
      <c r="A49" s="10" t="s">
        <v>90</v>
      </c>
      <c r="B49" s="10"/>
      <c r="C49" s="10"/>
      <c r="D49" s="10"/>
      <c r="E49" s="10"/>
      <c r="F49" s="14">
        <f>SUM(F46:F48)</f>
        <v>107851561.1107</v>
      </c>
      <c r="G49" s="18">
        <f t="shared" ref="G49:K49" si="11">SUM(G46:G48)</f>
        <v>53454381.759300008</v>
      </c>
      <c r="H49" s="14">
        <f t="shared" si="11"/>
        <v>914952.95465600002</v>
      </c>
      <c r="I49" s="18">
        <f t="shared" si="11"/>
        <v>-1097576.5446559999</v>
      </c>
      <c r="J49" s="14">
        <f t="shared" si="11"/>
        <v>108766514.065356</v>
      </c>
      <c r="K49" s="18">
        <f t="shared" si="11"/>
        <v>52356805.214644007</v>
      </c>
      <c r="L49" s="121"/>
    </row>
    <row r="50" spans="1:12" ht="12" thickTop="1" x14ac:dyDescent="0.2">
      <c r="F50" s="7"/>
      <c r="G50" s="7"/>
      <c r="H50" s="7"/>
      <c r="I50" s="7"/>
      <c r="J50" s="7"/>
      <c r="K50" s="7"/>
    </row>
    <row r="51" spans="1:12" ht="13.2" x14ac:dyDescent="0.25">
      <c r="A51" s="122" t="s">
        <v>320</v>
      </c>
      <c r="B51" s="123"/>
      <c r="C51" s="123"/>
      <c r="D51" s="123"/>
      <c r="E51" s="123"/>
      <c r="L51" s="6"/>
    </row>
    <row r="52" spans="1:12" ht="13.2" x14ac:dyDescent="0.25">
      <c r="A52" s="122" t="s">
        <v>321</v>
      </c>
      <c r="B52" s="123"/>
      <c r="C52" s="123"/>
      <c r="D52" s="123"/>
      <c r="E52" s="123"/>
      <c r="L52" s="6"/>
    </row>
    <row r="53" spans="1:12" ht="13.2" x14ac:dyDescent="0.25">
      <c r="A53" s="114"/>
      <c r="B53" s="115"/>
      <c r="C53" s="115"/>
      <c r="D53" s="115"/>
      <c r="E53" s="115"/>
    </row>
    <row r="54" spans="1:12" ht="13.2" x14ac:dyDescent="0.25">
      <c r="A54" s="114"/>
      <c r="B54" s="115"/>
      <c r="C54" s="115"/>
      <c r="D54" s="115"/>
      <c r="E54" s="115"/>
    </row>
    <row r="55" spans="1:12" x14ac:dyDescent="0.2">
      <c r="A55" s="116"/>
      <c r="B55" s="116"/>
      <c r="C55" s="116"/>
      <c r="D55" s="116"/>
      <c r="E55" s="116"/>
    </row>
    <row r="56" spans="1:12" x14ac:dyDescent="0.2">
      <c r="A56" s="116"/>
      <c r="B56" s="116"/>
      <c r="C56" s="116"/>
      <c r="D56" s="116"/>
      <c r="E56" s="116"/>
    </row>
    <row r="57" spans="1:12" x14ac:dyDescent="0.2">
      <c r="A57" s="116"/>
      <c r="B57" s="116"/>
      <c r="C57" s="116"/>
      <c r="D57" s="116"/>
      <c r="E57" s="116"/>
    </row>
  </sheetData>
  <mergeCells count="3">
    <mergeCell ref="F1:G1"/>
    <mergeCell ref="H1:I1"/>
    <mergeCell ref="J1:K1"/>
  </mergeCells>
  <pageMargins left="0.7" right="0.7" top="0.75" bottom="0.75" header="0.3" footer="0.3"/>
  <pageSetup orientation="portrait" r:id="rId1"/>
  <customProperties>
    <customPr name="_pios_id" r:id="rId2"/>
    <customPr name="CofWorksheetType"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9"/>
  <sheetViews>
    <sheetView topLeftCell="C2" workbookViewId="0">
      <selection activeCell="A221" sqref="A113:XFD221"/>
    </sheetView>
  </sheetViews>
  <sheetFormatPr defaultColWidth="9.140625" defaultRowHeight="14.4" outlineLevelRow="1" x14ac:dyDescent="0.3"/>
  <cols>
    <col min="1" max="1" width="11.42578125" style="132" bestFit="1" customWidth="1"/>
    <col min="2" max="2" width="12.42578125" style="132" bestFit="1" customWidth="1"/>
    <col min="3" max="3" width="11.7109375" style="132" bestFit="1" customWidth="1"/>
    <col min="4" max="4" width="23.85546875" style="132" customWidth="1"/>
    <col min="5" max="5" width="34.42578125" style="132" customWidth="1"/>
    <col min="6" max="6" width="5.140625" style="132" bestFit="1" customWidth="1"/>
    <col min="7" max="7" width="13" style="132" bestFit="1" customWidth="1"/>
    <col min="8" max="8" width="27.7109375" style="132" bestFit="1" customWidth="1"/>
    <col min="9" max="9" width="6.42578125" style="132" bestFit="1" customWidth="1"/>
    <col min="10" max="10" width="52.85546875" style="132" bestFit="1" customWidth="1"/>
    <col min="11" max="11" width="16" style="132" bestFit="1" customWidth="1"/>
    <col min="12" max="12" width="13.42578125" style="132" bestFit="1" customWidth="1"/>
    <col min="13" max="16384" width="9.140625" style="132"/>
  </cols>
  <sheetData>
    <row r="1" spans="1:12" x14ac:dyDescent="0.3">
      <c r="A1" s="133" t="s">
        <v>222</v>
      </c>
      <c r="B1" s="133" t="s">
        <v>223</v>
      </c>
      <c r="C1" s="133" t="s">
        <v>224</v>
      </c>
      <c r="D1" s="133" t="s">
        <v>225</v>
      </c>
      <c r="E1" s="133" t="s">
        <v>226</v>
      </c>
      <c r="F1" s="133" t="s">
        <v>227</v>
      </c>
      <c r="G1" s="133" t="s">
        <v>228</v>
      </c>
      <c r="H1" s="133" t="s">
        <v>229</v>
      </c>
      <c r="I1" s="133" t="s">
        <v>230</v>
      </c>
      <c r="J1" s="133" t="s">
        <v>231</v>
      </c>
      <c r="K1" s="134" t="s">
        <v>232</v>
      </c>
      <c r="L1" s="134" t="s">
        <v>233</v>
      </c>
    </row>
    <row r="2" spans="1:12" x14ac:dyDescent="0.3">
      <c r="A2" s="135" t="s">
        <v>72</v>
      </c>
      <c r="B2" s="135" t="s">
        <v>234</v>
      </c>
      <c r="C2" s="135" t="s">
        <v>235</v>
      </c>
      <c r="D2" s="135" t="s">
        <v>237</v>
      </c>
      <c r="E2" s="135" t="s">
        <v>238</v>
      </c>
      <c r="F2" s="135" t="s">
        <v>239</v>
      </c>
      <c r="G2" s="135" t="s">
        <v>83</v>
      </c>
      <c r="H2" s="135" t="s">
        <v>240</v>
      </c>
      <c r="I2" s="135" t="s">
        <v>241</v>
      </c>
      <c r="J2" s="135" t="s">
        <v>242</v>
      </c>
      <c r="K2" s="136">
        <v>-7218560.0300000003</v>
      </c>
      <c r="L2" s="137">
        <v>44938</v>
      </c>
    </row>
    <row r="3" spans="1:12" x14ac:dyDescent="0.3">
      <c r="A3" s="138" t="s">
        <v>72</v>
      </c>
      <c r="B3" s="138" t="s">
        <v>234</v>
      </c>
      <c r="C3" s="138" t="s">
        <v>243</v>
      </c>
      <c r="D3" s="138" t="s">
        <v>244</v>
      </c>
      <c r="E3" s="138" t="s">
        <v>245</v>
      </c>
      <c r="F3" s="138" t="s">
        <v>239</v>
      </c>
      <c r="G3" s="138" t="s">
        <v>83</v>
      </c>
      <c r="H3" s="138" t="s">
        <v>240</v>
      </c>
      <c r="I3" s="138" t="s">
        <v>241</v>
      </c>
      <c r="J3" s="138" t="s">
        <v>242</v>
      </c>
      <c r="K3" s="139">
        <v>0.01</v>
      </c>
      <c r="L3" s="140">
        <v>44957</v>
      </c>
    </row>
    <row r="4" spans="1:12" x14ac:dyDescent="0.3">
      <c r="A4" s="135" t="s">
        <v>72</v>
      </c>
      <c r="B4" s="135" t="s">
        <v>234</v>
      </c>
      <c r="C4" s="135" t="s">
        <v>235</v>
      </c>
      <c r="D4" s="135" t="s">
        <v>237</v>
      </c>
      <c r="E4" s="135" t="s">
        <v>238</v>
      </c>
      <c r="F4" s="135" t="s">
        <v>239</v>
      </c>
      <c r="G4" s="135" t="s">
        <v>83</v>
      </c>
      <c r="H4" s="135" t="s">
        <v>240</v>
      </c>
      <c r="I4" s="135" t="s">
        <v>241</v>
      </c>
      <c r="J4" s="135" t="s">
        <v>242</v>
      </c>
      <c r="K4" s="136">
        <v>7461888.7999999998</v>
      </c>
      <c r="L4" s="137">
        <v>44957</v>
      </c>
    </row>
    <row r="5" spans="1:12" x14ac:dyDescent="0.3">
      <c r="A5" s="135" t="s">
        <v>72</v>
      </c>
      <c r="B5" s="135" t="s">
        <v>234</v>
      </c>
      <c r="C5" s="135" t="s">
        <v>246</v>
      </c>
      <c r="D5" s="135" t="s">
        <v>247</v>
      </c>
      <c r="E5" s="135" t="s">
        <v>248</v>
      </c>
      <c r="F5" s="135" t="s">
        <v>239</v>
      </c>
      <c r="G5" s="135" t="s">
        <v>83</v>
      </c>
      <c r="H5" s="135" t="s">
        <v>240</v>
      </c>
      <c r="I5" s="135" t="s">
        <v>241</v>
      </c>
      <c r="J5" s="135" t="s">
        <v>242</v>
      </c>
      <c r="K5" s="136">
        <v>10475423.1</v>
      </c>
      <c r="L5" s="137">
        <v>44957</v>
      </c>
    </row>
    <row r="6" spans="1:12" hidden="1" outlineLevel="1" x14ac:dyDescent="0.3">
      <c r="A6" s="135" t="s">
        <v>72</v>
      </c>
      <c r="B6" s="135" t="s">
        <v>234</v>
      </c>
      <c r="C6" s="135" t="s">
        <v>235</v>
      </c>
      <c r="D6" s="135" t="s">
        <v>237</v>
      </c>
      <c r="E6" s="135" t="s">
        <v>238</v>
      </c>
      <c r="F6" s="135" t="s">
        <v>249</v>
      </c>
      <c r="G6" s="135" t="s">
        <v>83</v>
      </c>
      <c r="H6" s="135" t="s">
        <v>240</v>
      </c>
      <c r="I6" s="135" t="s">
        <v>241</v>
      </c>
      <c r="J6" s="135" t="s">
        <v>242</v>
      </c>
      <c r="K6" s="136">
        <v>-7461888.7999999998</v>
      </c>
      <c r="L6" s="137">
        <v>44970</v>
      </c>
    </row>
    <row r="7" spans="1:12" hidden="1" outlineLevel="1" x14ac:dyDescent="0.3">
      <c r="A7" s="135" t="s">
        <v>72</v>
      </c>
      <c r="B7" s="135" t="s">
        <v>234</v>
      </c>
      <c r="C7" s="135" t="s">
        <v>250</v>
      </c>
      <c r="D7" s="135" t="s">
        <v>251</v>
      </c>
      <c r="E7" s="135" t="s">
        <v>245</v>
      </c>
      <c r="F7" s="135" t="s">
        <v>249</v>
      </c>
      <c r="G7" s="135" t="s">
        <v>83</v>
      </c>
      <c r="H7" s="135" t="s">
        <v>240</v>
      </c>
      <c r="I7" s="135" t="s">
        <v>241</v>
      </c>
      <c r="J7" s="135" t="s">
        <v>242</v>
      </c>
      <c r="K7" s="136">
        <v>-0.03</v>
      </c>
      <c r="L7" s="137">
        <v>44985</v>
      </c>
    </row>
    <row r="8" spans="1:12" hidden="1" outlineLevel="1" x14ac:dyDescent="0.3">
      <c r="A8" s="135" t="s">
        <v>72</v>
      </c>
      <c r="B8" s="135" t="s">
        <v>234</v>
      </c>
      <c r="C8" s="135" t="s">
        <v>235</v>
      </c>
      <c r="D8" s="135" t="s">
        <v>237</v>
      </c>
      <c r="E8" s="135" t="s">
        <v>238</v>
      </c>
      <c r="F8" s="135" t="s">
        <v>249</v>
      </c>
      <c r="G8" s="135" t="s">
        <v>83</v>
      </c>
      <c r="H8" s="135" t="s">
        <v>240</v>
      </c>
      <c r="I8" s="135" t="s">
        <v>241</v>
      </c>
      <c r="J8" s="135" t="s">
        <v>242</v>
      </c>
      <c r="K8" s="136">
        <v>7387149.29</v>
      </c>
      <c r="L8" s="137">
        <v>44985</v>
      </c>
    </row>
    <row r="9" spans="1:12" hidden="1" outlineLevel="1" x14ac:dyDescent="0.3">
      <c r="A9" s="135" t="s">
        <v>72</v>
      </c>
      <c r="B9" s="135" t="s">
        <v>234</v>
      </c>
      <c r="C9" s="135" t="s">
        <v>246</v>
      </c>
      <c r="D9" s="135" t="s">
        <v>247</v>
      </c>
      <c r="E9" s="135" t="s">
        <v>248</v>
      </c>
      <c r="F9" s="135" t="s">
        <v>249</v>
      </c>
      <c r="G9" s="135" t="s">
        <v>83</v>
      </c>
      <c r="H9" s="135" t="s">
        <v>240</v>
      </c>
      <c r="I9" s="135" t="s">
        <v>241</v>
      </c>
      <c r="J9" s="135" t="s">
        <v>242</v>
      </c>
      <c r="K9" s="136">
        <v>10470381.970000001</v>
      </c>
      <c r="L9" s="137">
        <v>44985</v>
      </c>
    </row>
    <row r="10" spans="1:12" hidden="1" outlineLevel="1" x14ac:dyDescent="0.3">
      <c r="A10" s="135" t="s">
        <v>72</v>
      </c>
      <c r="B10" s="135" t="s">
        <v>234</v>
      </c>
      <c r="C10" s="135" t="s">
        <v>235</v>
      </c>
      <c r="D10" s="135" t="s">
        <v>237</v>
      </c>
      <c r="E10" s="135" t="s">
        <v>238</v>
      </c>
      <c r="F10" s="135" t="s">
        <v>252</v>
      </c>
      <c r="G10" s="135" t="s">
        <v>83</v>
      </c>
      <c r="H10" s="135" t="s">
        <v>240</v>
      </c>
      <c r="I10" s="135" t="s">
        <v>241</v>
      </c>
      <c r="J10" s="135" t="s">
        <v>242</v>
      </c>
      <c r="K10" s="136">
        <v>-7387149.29</v>
      </c>
      <c r="L10" s="137">
        <v>44998</v>
      </c>
    </row>
    <row r="11" spans="1:12" hidden="1" outlineLevel="1" x14ac:dyDescent="0.3">
      <c r="A11" s="135" t="s">
        <v>72</v>
      </c>
      <c r="B11" s="135" t="s">
        <v>234</v>
      </c>
      <c r="C11" s="135" t="s">
        <v>246</v>
      </c>
      <c r="D11" s="135" t="s">
        <v>247</v>
      </c>
      <c r="E11" s="135" t="s">
        <v>245</v>
      </c>
      <c r="F11" s="135" t="s">
        <v>252</v>
      </c>
      <c r="G11" s="135" t="s">
        <v>83</v>
      </c>
      <c r="H11" s="135" t="s">
        <v>240</v>
      </c>
      <c r="I11" s="135" t="s">
        <v>241</v>
      </c>
      <c r="J11" s="135" t="s">
        <v>242</v>
      </c>
      <c r="K11" s="136">
        <v>-35069.730000000003</v>
      </c>
      <c r="L11" s="137">
        <v>45014</v>
      </c>
    </row>
    <row r="12" spans="1:12" hidden="1" outlineLevel="1" x14ac:dyDescent="0.3">
      <c r="A12" s="135" t="s">
        <v>72</v>
      </c>
      <c r="B12" s="135" t="s">
        <v>234</v>
      </c>
      <c r="C12" s="135" t="s">
        <v>235</v>
      </c>
      <c r="D12" s="135" t="s">
        <v>237</v>
      </c>
      <c r="E12" s="135" t="s">
        <v>238</v>
      </c>
      <c r="F12" s="135" t="s">
        <v>252</v>
      </c>
      <c r="G12" s="135" t="s">
        <v>83</v>
      </c>
      <c r="H12" s="135" t="s">
        <v>240</v>
      </c>
      <c r="I12" s="135" t="s">
        <v>241</v>
      </c>
      <c r="J12" s="135" t="s">
        <v>242</v>
      </c>
      <c r="K12" s="136">
        <v>7073634.0199999996</v>
      </c>
      <c r="L12" s="137">
        <v>45016</v>
      </c>
    </row>
    <row r="13" spans="1:12" hidden="1" outlineLevel="1" x14ac:dyDescent="0.3">
      <c r="A13" s="135" t="s">
        <v>72</v>
      </c>
      <c r="B13" s="135" t="s">
        <v>234</v>
      </c>
      <c r="C13" s="135" t="s">
        <v>246</v>
      </c>
      <c r="D13" s="135" t="s">
        <v>247</v>
      </c>
      <c r="E13" s="135" t="s">
        <v>248</v>
      </c>
      <c r="F13" s="135" t="s">
        <v>252</v>
      </c>
      <c r="G13" s="135" t="s">
        <v>83</v>
      </c>
      <c r="H13" s="135" t="s">
        <v>240</v>
      </c>
      <c r="I13" s="135" t="s">
        <v>241</v>
      </c>
      <c r="J13" s="135" t="s">
        <v>242</v>
      </c>
      <c r="K13" s="136">
        <v>10638932.220000001</v>
      </c>
      <c r="L13" s="137">
        <v>45016</v>
      </c>
    </row>
    <row r="14" spans="1:12" hidden="1" outlineLevel="1" x14ac:dyDescent="0.3">
      <c r="A14" s="135" t="s">
        <v>72</v>
      </c>
      <c r="B14" s="135" t="s">
        <v>234</v>
      </c>
      <c r="C14" s="135" t="s">
        <v>235</v>
      </c>
      <c r="D14" s="135" t="s">
        <v>237</v>
      </c>
      <c r="E14" s="135" t="s">
        <v>238</v>
      </c>
      <c r="F14" s="135" t="s">
        <v>253</v>
      </c>
      <c r="G14" s="135" t="s">
        <v>83</v>
      </c>
      <c r="H14" s="135" t="s">
        <v>240</v>
      </c>
      <c r="I14" s="135" t="s">
        <v>241</v>
      </c>
      <c r="J14" s="135" t="s">
        <v>242</v>
      </c>
      <c r="K14" s="136">
        <v>-7073634.0199999996</v>
      </c>
      <c r="L14" s="137">
        <v>45028</v>
      </c>
    </row>
    <row r="15" spans="1:12" hidden="1" outlineLevel="1" x14ac:dyDescent="0.3">
      <c r="A15" s="135" t="s">
        <v>72</v>
      </c>
      <c r="B15" s="135" t="s">
        <v>234</v>
      </c>
      <c r="C15" s="135" t="s">
        <v>235</v>
      </c>
      <c r="D15" s="135" t="s">
        <v>237</v>
      </c>
      <c r="E15" s="135" t="s">
        <v>238</v>
      </c>
      <c r="F15" s="135" t="s">
        <v>253</v>
      </c>
      <c r="G15" s="135" t="s">
        <v>83</v>
      </c>
      <c r="H15" s="135" t="s">
        <v>240</v>
      </c>
      <c r="I15" s="135" t="s">
        <v>241</v>
      </c>
      <c r="J15" s="135" t="s">
        <v>242</v>
      </c>
      <c r="K15" s="136">
        <v>6578331.1299999999</v>
      </c>
      <c r="L15" s="137">
        <v>45046</v>
      </c>
    </row>
    <row r="16" spans="1:12" hidden="1" outlineLevel="1" x14ac:dyDescent="0.3">
      <c r="A16" s="135" t="s">
        <v>72</v>
      </c>
      <c r="B16" s="135" t="s">
        <v>234</v>
      </c>
      <c r="C16" s="135" t="s">
        <v>246</v>
      </c>
      <c r="D16" s="135" t="s">
        <v>247</v>
      </c>
      <c r="E16" s="135" t="s">
        <v>248</v>
      </c>
      <c r="F16" s="135" t="s">
        <v>253</v>
      </c>
      <c r="G16" s="135" t="s">
        <v>83</v>
      </c>
      <c r="H16" s="135" t="s">
        <v>240</v>
      </c>
      <c r="I16" s="135" t="s">
        <v>241</v>
      </c>
      <c r="J16" s="135" t="s">
        <v>242</v>
      </c>
      <c r="K16" s="136">
        <v>9725949.2899999991</v>
      </c>
      <c r="L16" s="137">
        <v>45046</v>
      </c>
    </row>
    <row r="17" spans="1:12" hidden="1" outlineLevel="1" x14ac:dyDescent="0.3">
      <c r="A17" s="135" t="s">
        <v>72</v>
      </c>
      <c r="B17" s="135" t="s">
        <v>234</v>
      </c>
      <c r="C17" s="135" t="s">
        <v>235</v>
      </c>
      <c r="D17" s="135" t="s">
        <v>237</v>
      </c>
      <c r="E17" s="135" t="s">
        <v>238</v>
      </c>
      <c r="F17" s="135" t="s">
        <v>254</v>
      </c>
      <c r="G17" s="135" t="s">
        <v>83</v>
      </c>
      <c r="H17" s="135" t="s">
        <v>240</v>
      </c>
      <c r="I17" s="135" t="s">
        <v>241</v>
      </c>
      <c r="J17" s="135" t="s">
        <v>242</v>
      </c>
      <c r="K17" s="136">
        <v>-6578331.1299999999</v>
      </c>
      <c r="L17" s="137">
        <v>45055</v>
      </c>
    </row>
    <row r="18" spans="1:12" hidden="1" outlineLevel="1" x14ac:dyDescent="0.3">
      <c r="A18" s="135" t="s">
        <v>72</v>
      </c>
      <c r="B18" s="135" t="s">
        <v>234</v>
      </c>
      <c r="C18" s="135" t="s">
        <v>243</v>
      </c>
      <c r="D18" s="135" t="s">
        <v>244</v>
      </c>
      <c r="E18" s="135" t="s">
        <v>245</v>
      </c>
      <c r="F18" s="135" t="s">
        <v>254</v>
      </c>
      <c r="G18" s="135" t="s">
        <v>83</v>
      </c>
      <c r="H18" s="135" t="s">
        <v>240</v>
      </c>
      <c r="I18" s="135" t="s">
        <v>241</v>
      </c>
      <c r="J18" s="135" t="s">
        <v>242</v>
      </c>
      <c r="K18" s="136">
        <v>0.01</v>
      </c>
      <c r="L18" s="137">
        <v>45058</v>
      </c>
    </row>
    <row r="19" spans="1:12" hidden="1" outlineLevel="1" x14ac:dyDescent="0.3">
      <c r="A19" s="135" t="s">
        <v>72</v>
      </c>
      <c r="B19" s="135" t="s">
        <v>234</v>
      </c>
      <c r="C19" s="135" t="s">
        <v>246</v>
      </c>
      <c r="D19" s="135" t="s">
        <v>247</v>
      </c>
      <c r="E19" s="135" t="s">
        <v>248</v>
      </c>
      <c r="F19" s="135" t="s">
        <v>254</v>
      </c>
      <c r="G19" s="135" t="s">
        <v>83</v>
      </c>
      <c r="H19" s="135" t="s">
        <v>240</v>
      </c>
      <c r="I19" s="135" t="s">
        <v>241</v>
      </c>
      <c r="J19" s="135" t="s">
        <v>242</v>
      </c>
      <c r="K19" s="136">
        <v>7828239.2199999997</v>
      </c>
      <c r="L19" s="137">
        <v>45077</v>
      </c>
    </row>
    <row r="20" spans="1:12" hidden="1" outlineLevel="1" x14ac:dyDescent="0.3">
      <c r="A20" s="135" t="s">
        <v>72</v>
      </c>
      <c r="B20" s="135" t="s">
        <v>234</v>
      </c>
      <c r="C20" s="135" t="s">
        <v>235</v>
      </c>
      <c r="D20" s="135" t="s">
        <v>237</v>
      </c>
      <c r="E20" s="135" t="s">
        <v>238</v>
      </c>
      <c r="F20" s="135" t="s">
        <v>254</v>
      </c>
      <c r="G20" s="135" t="s">
        <v>83</v>
      </c>
      <c r="H20" s="135" t="s">
        <v>240</v>
      </c>
      <c r="I20" s="135" t="s">
        <v>241</v>
      </c>
      <c r="J20" s="135" t="s">
        <v>242</v>
      </c>
      <c r="K20" s="136">
        <v>6233614.4400000004</v>
      </c>
      <c r="L20" s="137">
        <v>45077</v>
      </c>
    </row>
    <row r="21" spans="1:12" hidden="1" outlineLevel="1" x14ac:dyDescent="0.3">
      <c r="A21" s="135" t="s">
        <v>72</v>
      </c>
      <c r="B21" s="135" t="s">
        <v>234</v>
      </c>
      <c r="C21" s="135" t="s">
        <v>235</v>
      </c>
      <c r="D21" s="135" t="s">
        <v>237</v>
      </c>
      <c r="E21" s="135" t="s">
        <v>238</v>
      </c>
      <c r="F21" s="135" t="s">
        <v>255</v>
      </c>
      <c r="G21" s="135" t="s">
        <v>83</v>
      </c>
      <c r="H21" s="135" t="s">
        <v>240</v>
      </c>
      <c r="I21" s="135" t="s">
        <v>241</v>
      </c>
      <c r="J21" s="135" t="s">
        <v>242</v>
      </c>
      <c r="K21" s="136">
        <v>-6233614.4400000004</v>
      </c>
      <c r="L21" s="137">
        <v>45085</v>
      </c>
    </row>
    <row r="22" spans="1:12" hidden="1" outlineLevel="1" x14ac:dyDescent="0.3">
      <c r="A22" s="135" t="s">
        <v>72</v>
      </c>
      <c r="B22" s="135" t="s">
        <v>234</v>
      </c>
      <c r="C22" s="135" t="s">
        <v>234</v>
      </c>
      <c r="D22" s="135" t="s">
        <v>236</v>
      </c>
      <c r="E22" s="135" t="s">
        <v>245</v>
      </c>
      <c r="F22" s="135" t="s">
        <v>255</v>
      </c>
      <c r="G22" s="135" t="s">
        <v>83</v>
      </c>
      <c r="H22" s="135" t="s">
        <v>240</v>
      </c>
      <c r="I22" s="135" t="s">
        <v>241</v>
      </c>
      <c r="J22" s="135" t="s">
        <v>242</v>
      </c>
      <c r="K22" s="136">
        <v>-25302.67</v>
      </c>
      <c r="L22" s="137">
        <v>45103</v>
      </c>
    </row>
    <row r="23" spans="1:12" hidden="1" outlineLevel="1" x14ac:dyDescent="0.3">
      <c r="A23" s="135" t="s">
        <v>72</v>
      </c>
      <c r="B23" s="135" t="s">
        <v>234</v>
      </c>
      <c r="C23" s="135" t="s">
        <v>235</v>
      </c>
      <c r="D23" s="135" t="s">
        <v>237</v>
      </c>
      <c r="E23" s="135" t="s">
        <v>198</v>
      </c>
      <c r="F23" s="135" t="s">
        <v>255</v>
      </c>
      <c r="G23" s="135" t="s">
        <v>83</v>
      </c>
      <c r="H23" s="135" t="s">
        <v>240</v>
      </c>
      <c r="I23" s="135" t="s">
        <v>241</v>
      </c>
      <c r="J23" s="135" t="s">
        <v>242</v>
      </c>
      <c r="K23" s="136">
        <v>5639410.1399999997</v>
      </c>
      <c r="L23" s="137">
        <v>45107</v>
      </c>
    </row>
    <row r="24" spans="1:12" hidden="1" outlineLevel="1" x14ac:dyDescent="0.3">
      <c r="A24" s="135" t="s">
        <v>72</v>
      </c>
      <c r="B24" s="135" t="s">
        <v>234</v>
      </c>
      <c r="C24" s="135" t="s">
        <v>246</v>
      </c>
      <c r="D24" s="135" t="s">
        <v>247</v>
      </c>
      <c r="E24" s="135" t="s">
        <v>198</v>
      </c>
      <c r="F24" s="135" t="s">
        <v>255</v>
      </c>
      <c r="G24" s="135" t="s">
        <v>83</v>
      </c>
      <c r="H24" s="135" t="s">
        <v>240</v>
      </c>
      <c r="I24" s="135" t="s">
        <v>241</v>
      </c>
      <c r="J24" s="135" t="s">
        <v>242</v>
      </c>
      <c r="K24" s="136">
        <v>7585286.25</v>
      </c>
      <c r="L24" s="137">
        <v>45107</v>
      </c>
    </row>
    <row r="25" spans="1:12" hidden="1" outlineLevel="1" x14ac:dyDescent="0.3">
      <c r="A25" s="135" t="s">
        <v>72</v>
      </c>
      <c r="B25" s="135" t="s">
        <v>234</v>
      </c>
      <c r="C25" s="135" t="s">
        <v>235</v>
      </c>
      <c r="D25" s="135" t="s">
        <v>237</v>
      </c>
      <c r="E25" s="135" t="s">
        <v>198</v>
      </c>
      <c r="F25" s="135" t="s">
        <v>256</v>
      </c>
      <c r="G25" s="135" t="s">
        <v>83</v>
      </c>
      <c r="H25" s="135" t="s">
        <v>240</v>
      </c>
      <c r="I25" s="135" t="s">
        <v>241</v>
      </c>
      <c r="J25" s="135" t="s">
        <v>242</v>
      </c>
      <c r="K25" s="136">
        <v>-5639410.1399999997</v>
      </c>
      <c r="L25" s="137">
        <v>45118</v>
      </c>
    </row>
    <row r="26" spans="1:12" hidden="1" outlineLevel="1" x14ac:dyDescent="0.3">
      <c r="A26" s="135" t="s">
        <v>72</v>
      </c>
      <c r="B26" s="135" t="s">
        <v>234</v>
      </c>
      <c r="C26" s="135" t="s">
        <v>243</v>
      </c>
      <c r="D26" s="135" t="s">
        <v>244</v>
      </c>
      <c r="E26" s="135" t="s">
        <v>257</v>
      </c>
      <c r="F26" s="135" t="s">
        <v>256</v>
      </c>
      <c r="G26" s="135" t="s">
        <v>83</v>
      </c>
      <c r="H26" s="135" t="s">
        <v>240</v>
      </c>
      <c r="I26" s="135" t="s">
        <v>241</v>
      </c>
      <c r="J26" s="135" t="s">
        <v>242</v>
      </c>
      <c r="K26" s="136">
        <v>247.12</v>
      </c>
      <c r="L26" s="137">
        <v>45127</v>
      </c>
    </row>
    <row r="27" spans="1:12" hidden="1" outlineLevel="1" x14ac:dyDescent="0.3">
      <c r="A27" s="135" t="s">
        <v>72</v>
      </c>
      <c r="B27" s="135" t="s">
        <v>234</v>
      </c>
      <c r="C27" s="135" t="s">
        <v>235</v>
      </c>
      <c r="D27" s="135" t="s">
        <v>237</v>
      </c>
      <c r="E27" s="135" t="s">
        <v>198</v>
      </c>
      <c r="F27" s="135" t="s">
        <v>256</v>
      </c>
      <c r="G27" s="135" t="s">
        <v>83</v>
      </c>
      <c r="H27" s="135" t="s">
        <v>240</v>
      </c>
      <c r="I27" s="135" t="s">
        <v>241</v>
      </c>
      <c r="J27" s="135" t="s">
        <v>242</v>
      </c>
      <c r="K27" s="136">
        <v>5364617.03</v>
      </c>
      <c r="L27" s="137">
        <v>45138</v>
      </c>
    </row>
    <row r="28" spans="1:12" hidden="1" outlineLevel="1" x14ac:dyDescent="0.3">
      <c r="A28" s="135" t="s">
        <v>72</v>
      </c>
      <c r="B28" s="135" t="s">
        <v>234</v>
      </c>
      <c r="C28" s="135" t="s">
        <v>246</v>
      </c>
      <c r="D28" s="135" t="s">
        <v>247</v>
      </c>
      <c r="E28" s="135" t="s">
        <v>198</v>
      </c>
      <c r="F28" s="135" t="s">
        <v>256</v>
      </c>
      <c r="G28" s="135" t="s">
        <v>83</v>
      </c>
      <c r="H28" s="135" t="s">
        <v>240</v>
      </c>
      <c r="I28" s="135" t="s">
        <v>241</v>
      </c>
      <c r="J28" s="135" t="s">
        <v>242</v>
      </c>
      <c r="K28" s="136">
        <v>7720739.5800000001</v>
      </c>
      <c r="L28" s="137">
        <v>45138</v>
      </c>
    </row>
    <row r="29" spans="1:12" hidden="1" outlineLevel="1" x14ac:dyDescent="0.3">
      <c r="A29" s="135" t="s">
        <v>72</v>
      </c>
      <c r="B29" s="135" t="s">
        <v>234</v>
      </c>
      <c r="C29" s="135" t="s">
        <v>258</v>
      </c>
      <c r="D29" s="135" t="s">
        <v>259</v>
      </c>
      <c r="E29" s="135" t="s">
        <v>260</v>
      </c>
      <c r="F29" s="135" t="s">
        <v>261</v>
      </c>
      <c r="G29" s="135" t="s">
        <v>83</v>
      </c>
      <c r="H29" s="135" t="s">
        <v>240</v>
      </c>
      <c r="I29" s="135" t="s">
        <v>241</v>
      </c>
      <c r="J29" s="135" t="s">
        <v>242</v>
      </c>
      <c r="K29" s="136">
        <v>819</v>
      </c>
      <c r="L29" s="137">
        <v>45146</v>
      </c>
    </row>
    <row r="30" spans="1:12" hidden="1" outlineLevel="1" x14ac:dyDescent="0.3">
      <c r="A30" s="135" t="s">
        <v>72</v>
      </c>
      <c r="B30" s="135" t="s">
        <v>234</v>
      </c>
      <c r="C30" s="135" t="s">
        <v>235</v>
      </c>
      <c r="D30" s="135" t="s">
        <v>237</v>
      </c>
      <c r="E30" s="135" t="s">
        <v>198</v>
      </c>
      <c r="F30" s="135" t="s">
        <v>261</v>
      </c>
      <c r="G30" s="135" t="s">
        <v>83</v>
      </c>
      <c r="H30" s="135" t="s">
        <v>240</v>
      </c>
      <c r="I30" s="135" t="s">
        <v>241</v>
      </c>
      <c r="J30" s="135" t="s">
        <v>242</v>
      </c>
      <c r="K30" s="136">
        <v>-5364617.03</v>
      </c>
      <c r="L30" s="137">
        <v>45147</v>
      </c>
    </row>
    <row r="31" spans="1:12" hidden="1" outlineLevel="1" x14ac:dyDescent="0.3">
      <c r="A31" s="135" t="s">
        <v>72</v>
      </c>
      <c r="B31" s="135" t="s">
        <v>234</v>
      </c>
      <c r="C31" s="135" t="s">
        <v>234</v>
      </c>
      <c r="D31" s="135" t="s">
        <v>236</v>
      </c>
      <c r="E31" s="135" t="s">
        <v>262</v>
      </c>
      <c r="F31" s="135" t="s">
        <v>261</v>
      </c>
      <c r="G31" s="135" t="s">
        <v>83</v>
      </c>
      <c r="H31" s="135" t="s">
        <v>240</v>
      </c>
      <c r="I31" s="135" t="s">
        <v>241</v>
      </c>
      <c r="J31" s="135" t="s">
        <v>242</v>
      </c>
      <c r="K31" s="136">
        <v>-819</v>
      </c>
      <c r="L31" s="137">
        <v>45147</v>
      </c>
    </row>
    <row r="32" spans="1:12" hidden="1" outlineLevel="1" x14ac:dyDescent="0.3">
      <c r="A32" s="135" t="s">
        <v>72</v>
      </c>
      <c r="B32" s="135" t="s">
        <v>234</v>
      </c>
      <c r="C32" s="135" t="s">
        <v>246</v>
      </c>
      <c r="D32" s="135" t="s">
        <v>247</v>
      </c>
      <c r="E32" s="135" t="s">
        <v>262</v>
      </c>
      <c r="F32" s="135" t="s">
        <v>261</v>
      </c>
      <c r="G32" s="135" t="s">
        <v>83</v>
      </c>
      <c r="H32" s="135" t="s">
        <v>240</v>
      </c>
      <c r="I32" s="135" t="s">
        <v>241</v>
      </c>
      <c r="J32" s="135" t="s">
        <v>242</v>
      </c>
      <c r="K32" s="136">
        <v>819</v>
      </c>
      <c r="L32" s="137">
        <v>45147</v>
      </c>
    </row>
    <row r="33" spans="1:12" hidden="1" outlineLevel="1" x14ac:dyDescent="0.3">
      <c r="A33" s="135" t="s">
        <v>72</v>
      </c>
      <c r="B33" s="135" t="s">
        <v>234</v>
      </c>
      <c r="C33" s="135" t="s">
        <v>235</v>
      </c>
      <c r="D33" s="135" t="s">
        <v>237</v>
      </c>
      <c r="E33" s="135" t="s">
        <v>198</v>
      </c>
      <c r="F33" s="135" t="s">
        <v>261</v>
      </c>
      <c r="G33" s="135" t="s">
        <v>83</v>
      </c>
      <c r="H33" s="135" t="s">
        <v>240</v>
      </c>
      <c r="I33" s="135" t="s">
        <v>241</v>
      </c>
      <c r="J33" s="135" t="s">
        <v>242</v>
      </c>
      <c r="K33" s="136">
        <v>5251644.6900000004</v>
      </c>
      <c r="L33" s="137">
        <v>45169</v>
      </c>
    </row>
    <row r="34" spans="1:12" hidden="1" outlineLevel="1" x14ac:dyDescent="0.3">
      <c r="A34" s="135" t="s">
        <v>72</v>
      </c>
      <c r="B34" s="135" t="s">
        <v>234</v>
      </c>
      <c r="C34" s="135" t="s">
        <v>246</v>
      </c>
      <c r="D34" s="135" t="s">
        <v>247</v>
      </c>
      <c r="E34" s="135" t="s">
        <v>198</v>
      </c>
      <c r="F34" s="135" t="s">
        <v>261</v>
      </c>
      <c r="G34" s="135" t="s">
        <v>83</v>
      </c>
      <c r="H34" s="135" t="s">
        <v>240</v>
      </c>
      <c r="I34" s="135" t="s">
        <v>241</v>
      </c>
      <c r="J34" s="135" t="s">
        <v>242</v>
      </c>
      <c r="K34" s="136">
        <v>8166787.29</v>
      </c>
      <c r="L34" s="137">
        <v>45169</v>
      </c>
    </row>
    <row r="35" spans="1:12" hidden="1" outlineLevel="1" x14ac:dyDescent="0.3">
      <c r="A35" s="135" t="s">
        <v>72</v>
      </c>
      <c r="B35" s="135" t="s">
        <v>234</v>
      </c>
      <c r="C35" s="135" t="s">
        <v>235</v>
      </c>
      <c r="D35" s="135" t="s">
        <v>237</v>
      </c>
      <c r="E35" s="135" t="s">
        <v>198</v>
      </c>
      <c r="F35" s="135" t="s">
        <v>263</v>
      </c>
      <c r="G35" s="135" t="s">
        <v>83</v>
      </c>
      <c r="H35" s="135" t="s">
        <v>240</v>
      </c>
      <c r="I35" s="135" t="s">
        <v>241</v>
      </c>
      <c r="J35" s="135" t="s">
        <v>242</v>
      </c>
      <c r="K35" s="136">
        <v>-5251644.6900000004</v>
      </c>
      <c r="L35" s="137">
        <v>45180</v>
      </c>
    </row>
    <row r="36" spans="1:12" hidden="1" outlineLevel="1" x14ac:dyDescent="0.3">
      <c r="A36" s="135" t="s">
        <v>72</v>
      </c>
      <c r="B36" s="135" t="s">
        <v>234</v>
      </c>
      <c r="C36" s="135" t="s">
        <v>246</v>
      </c>
      <c r="D36" s="135" t="s">
        <v>247</v>
      </c>
      <c r="E36" s="135" t="s">
        <v>257</v>
      </c>
      <c r="F36" s="135" t="s">
        <v>263</v>
      </c>
      <c r="G36" s="135" t="s">
        <v>83</v>
      </c>
      <c r="H36" s="135" t="s">
        <v>240</v>
      </c>
      <c r="I36" s="135" t="s">
        <v>241</v>
      </c>
      <c r="J36" s="135" t="s">
        <v>242</v>
      </c>
      <c r="K36" s="136">
        <v>-1597956.11</v>
      </c>
      <c r="L36" s="137">
        <v>45198</v>
      </c>
    </row>
    <row r="37" spans="1:12" hidden="1" outlineLevel="1" x14ac:dyDescent="0.3">
      <c r="A37" s="135" t="s">
        <v>72</v>
      </c>
      <c r="B37" s="135" t="s">
        <v>234</v>
      </c>
      <c r="C37" s="135" t="s">
        <v>235</v>
      </c>
      <c r="D37" s="135" t="s">
        <v>237</v>
      </c>
      <c r="E37" s="135" t="s">
        <v>198</v>
      </c>
      <c r="F37" s="135" t="s">
        <v>263</v>
      </c>
      <c r="G37" s="135" t="s">
        <v>83</v>
      </c>
      <c r="H37" s="135" t="s">
        <v>240</v>
      </c>
      <c r="I37" s="135" t="s">
        <v>241</v>
      </c>
      <c r="J37" s="135" t="s">
        <v>242</v>
      </c>
      <c r="K37" s="136">
        <v>4654433.4400000004</v>
      </c>
      <c r="L37" s="137">
        <v>45199</v>
      </c>
    </row>
    <row r="38" spans="1:12" hidden="1" outlineLevel="1" x14ac:dyDescent="0.3">
      <c r="A38" s="135" t="s">
        <v>72</v>
      </c>
      <c r="B38" s="135" t="s">
        <v>234</v>
      </c>
      <c r="C38" s="135" t="s">
        <v>246</v>
      </c>
      <c r="D38" s="135" t="s">
        <v>247</v>
      </c>
      <c r="E38" s="135" t="s">
        <v>198</v>
      </c>
      <c r="F38" s="135" t="s">
        <v>263</v>
      </c>
      <c r="G38" s="135" t="s">
        <v>83</v>
      </c>
      <c r="H38" s="135" t="s">
        <v>240</v>
      </c>
      <c r="I38" s="135" t="s">
        <v>241</v>
      </c>
      <c r="J38" s="135" t="s">
        <v>242</v>
      </c>
      <c r="K38" s="136">
        <v>7739052.2699999996</v>
      </c>
      <c r="L38" s="137">
        <v>45199</v>
      </c>
    </row>
    <row r="39" spans="1:12" hidden="1" outlineLevel="1" x14ac:dyDescent="0.3">
      <c r="A39" s="135" t="s">
        <v>72</v>
      </c>
      <c r="B39" s="135" t="s">
        <v>234</v>
      </c>
      <c r="C39" s="135" t="s">
        <v>235</v>
      </c>
      <c r="D39" s="135" t="s">
        <v>237</v>
      </c>
      <c r="E39" s="135" t="s">
        <v>198</v>
      </c>
      <c r="F39" s="135" t="s">
        <v>264</v>
      </c>
      <c r="G39" s="135" t="s">
        <v>83</v>
      </c>
      <c r="H39" s="135" t="s">
        <v>240</v>
      </c>
      <c r="I39" s="135" t="s">
        <v>241</v>
      </c>
      <c r="J39" s="135" t="s">
        <v>242</v>
      </c>
      <c r="K39" s="136">
        <v>-4654433.4400000004</v>
      </c>
      <c r="L39" s="137">
        <v>45208</v>
      </c>
    </row>
    <row r="40" spans="1:12" hidden="1" outlineLevel="1" x14ac:dyDescent="0.3">
      <c r="A40" s="135" t="s">
        <v>72</v>
      </c>
      <c r="B40" s="135" t="s">
        <v>234</v>
      </c>
      <c r="C40" s="135" t="s">
        <v>243</v>
      </c>
      <c r="D40" s="135" t="s">
        <v>244</v>
      </c>
      <c r="E40" s="135" t="s">
        <v>257</v>
      </c>
      <c r="F40" s="135" t="s">
        <v>264</v>
      </c>
      <c r="G40" s="135" t="s">
        <v>83</v>
      </c>
      <c r="H40" s="135" t="s">
        <v>240</v>
      </c>
      <c r="I40" s="135" t="s">
        <v>241</v>
      </c>
      <c r="J40" s="135" t="s">
        <v>242</v>
      </c>
      <c r="K40" s="136">
        <v>256.42</v>
      </c>
      <c r="L40" s="137">
        <v>45230</v>
      </c>
    </row>
    <row r="41" spans="1:12" hidden="1" outlineLevel="1" x14ac:dyDescent="0.3">
      <c r="A41" s="135" t="s">
        <v>72</v>
      </c>
      <c r="B41" s="135" t="s">
        <v>234</v>
      </c>
      <c r="C41" s="135" t="s">
        <v>235</v>
      </c>
      <c r="D41" s="135" t="s">
        <v>237</v>
      </c>
      <c r="E41" s="135" t="s">
        <v>198</v>
      </c>
      <c r="F41" s="135" t="s">
        <v>264</v>
      </c>
      <c r="G41" s="135" t="s">
        <v>83</v>
      </c>
      <c r="H41" s="135" t="s">
        <v>240</v>
      </c>
      <c r="I41" s="135" t="s">
        <v>241</v>
      </c>
      <c r="J41" s="135" t="s">
        <v>242</v>
      </c>
      <c r="K41" s="136">
        <v>5736029.7800000003</v>
      </c>
      <c r="L41" s="137">
        <v>45230</v>
      </c>
    </row>
    <row r="42" spans="1:12" hidden="1" outlineLevel="1" x14ac:dyDescent="0.3">
      <c r="A42" s="135" t="s">
        <v>72</v>
      </c>
      <c r="B42" s="135" t="s">
        <v>234</v>
      </c>
      <c r="C42" s="135" t="s">
        <v>246</v>
      </c>
      <c r="D42" s="135" t="s">
        <v>247</v>
      </c>
      <c r="E42" s="135" t="s">
        <v>198</v>
      </c>
      <c r="F42" s="135" t="s">
        <v>264</v>
      </c>
      <c r="G42" s="135" t="s">
        <v>83</v>
      </c>
      <c r="H42" s="135" t="s">
        <v>240</v>
      </c>
      <c r="I42" s="135" t="s">
        <v>241</v>
      </c>
      <c r="J42" s="135" t="s">
        <v>242</v>
      </c>
      <c r="K42" s="136">
        <v>7335488.9400000004</v>
      </c>
      <c r="L42" s="137">
        <v>45230</v>
      </c>
    </row>
    <row r="43" spans="1:12" hidden="1" outlineLevel="1" x14ac:dyDescent="0.3">
      <c r="A43" s="135" t="s">
        <v>72</v>
      </c>
      <c r="B43" s="135" t="s">
        <v>234</v>
      </c>
      <c r="C43" s="135" t="s">
        <v>235</v>
      </c>
      <c r="D43" s="135" t="s">
        <v>237</v>
      </c>
      <c r="E43" s="135" t="s">
        <v>198</v>
      </c>
      <c r="F43" s="135" t="s">
        <v>265</v>
      </c>
      <c r="G43" s="135" t="s">
        <v>83</v>
      </c>
      <c r="H43" s="135" t="s">
        <v>240</v>
      </c>
      <c r="I43" s="135" t="s">
        <v>241</v>
      </c>
      <c r="J43" s="135" t="s">
        <v>242</v>
      </c>
      <c r="K43" s="136">
        <v>-5736029.7800000003</v>
      </c>
      <c r="L43" s="137">
        <v>45238</v>
      </c>
    </row>
    <row r="44" spans="1:12" hidden="1" outlineLevel="1" x14ac:dyDescent="0.3">
      <c r="A44" s="135" t="s">
        <v>72</v>
      </c>
      <c r="B44" s="135" t="s">
        <v>234</v>
      </c>
      <c r="C44" s="135" t="s">
        <v>234</v>
      </c>
      <c r="D44" s="135" t="s">
        <v>236</v>
      </c>
      <c r="E44" s="135" t="s">
        <v>198</v>
      </c>
      <c r="F44" s="135" t="s">
        <v>265</v>
      </c>
      <c r="G44" s="135" t="s">
        <v>83</v>
      </c>
      <c r="H44" s="135" t="s">
        <v>240</v>
      </c>
      <c r="I44" s="135" t="s">
        <v>241</v>
      </c>
      <c r="J44" s="135" t="s">
        <v>242</v>
      </c>
      <c r="K44" s="136">
        <v>-0.01</v>
      </c>
      <c r="L44" s="137">
        <v>45260</v>
      </c>
    </row>
    <row r="45" spans="1:12" hidden="1" outlineLevel="1" x14ac:dyDescent="0.3">
      <c r="A45" s="135" t="s">
        <v>72</v>
      </c>
      <c r="B45" s="135" t="s">
        <v>234</v>
      </c>
      <c r="C45" s="135" t="s">
        <v>235</v>
      </c>
      <c r="D45" s="135" t="s">
        <v>237</v>
      </c>
      <c r="E45" s="135" t="s">
        <v>198</v>
      </c>
      <c r="F45" s="135" t="s">
        <v>265</v>
      </c>
      <c r="G45" s="135" t="s">
        <v>83</v>
      </c>
      <c r="H45" s="135" t="s">
        <v>240</v>
      </c>
      <c r="I45" s="135" t="s">
        <v>241</v>
      </c>
      <c r="J45" s="135" t="s">
        <v>242</v>
      </c>
      <c r="K45" s="136">
        <v>6795480.0599999996</v>
      </c>
      <c r="L45" s="137">
        <v>45260</v>
      </c>
    </row>
    <row r="46" spans="1:12" hidden="1" outlineLevel="1" x14ac:dyDescent="0.3">
      <c r="A46" s="135" t="s">
        <v>72</v>
      </c>
      <c r="B46" s="135" t="s">
        <v>234</v>
      </c>
      <c r="C46" s="135" t="s">
        <v>246</v>
      </c>
      <c r="D46" s="135" t="s">
        <v>247</v>
      </c>
      <c r="E46" s="135" t="s">
        <v>198</v>
      </c>
      <c r="F46" s="135" t="s">
        <v>265</v>
      </c>
      <c r="G46" s="135" t="s">
        <v>83</v>
      </c>
      <c r="H46" s="135" t="s">
        <v>240</v>
      </c>
      <c r="I46" s="135" t="s">
        <v>241</v>
      </c>
      <c r="J46" s="135" t="s">
        <v>242</v>
      </c>
      <c r="K46" s="136">
        <v>8715381.9000000004</v>
      </c>
      <c r="L46" s="137">
        <v>45260</v>
      </c>
    </row>
    <row r="47" spans="1:12" hidden="1" outlineLevel="1" x14ac:dyDescent="0.3">
      <c r="A47" s="135" t="s">
        <v>72</v>
      </c>
      <c r="B47" s="135" t="s">
        <v>234</v>
      </c>
      <c r="C47" s="135" t="s">
        <v>235</v>
      </c>
      <c r="D47" s="135" t="s">
        <v>237</v>
      </c>
      <c r="E47" s="135" t="s">
        <v>198</v>
      </c>
      <c r="F47" s="135" t="s">
        <v>266</v>
      </c>
      <c r="G47" s="135" t="s">
        <v>83</v>
      </c>
      <c r="H47" s="135" t="s">
        <v>240</v>
      </c>
      <c r="I47" s="135" t="s">
        <v>241</v>
      </c>
      <c r="J47" s="135" t="s">
        <v>242</v>
      </c>
      <c r="K47" s="136">
        <v>-6795480.0599999996</v>
      </c>
      <c r="L47" s="137">
        <v>45268</v>
      </c>
    </row>
    <row r="48" spans="1:12" hidden="1" outlineLevel="1" x14ac:dyDescent="0.3">
      <c r="A48" s="135" t="s">
        <v>72</v>
      </c>
      <c r="B48" s="135" t="s">
        <v>234</v>
      </c>
      <c r="C48" s="135" t="s">
        <v>246</v>
      </c>
      <c r="D48" s="135" t="s">
        <v>247</v>
      </c>
      <c r="E48" s="135" t="s">
        <v>257</v>
      </c>
      <c r="F48" s="135" t="s">
        <v>266</v>
      </c>
      <c r="G48" s="135" t="s">
        <v>83</v>
      </c>
      <c r="H48" s="135" t="s">
        <v>240</v>
      </c>
      <c r="I48" s="135" t="s">
        <v>241</v>
      </c>
      <c r="J48" s="135" t="s">
        <v>242</v>
      </c>
      <c r="K48" s="136">
        <v>-94344.42</v>
      </c>
      <c r="L48" s="137">
        <v>45286</v>
      </c>
    </row>
    <row r="49" spans="1:12" hidden="1" outlineLevel="1" x14ac:dyDescent="0.3">
      <c r="A49" s="135" t="s">
        <v>72</v>
      </c>
      <c r="B49" s="135" t="s">
        <v>234</v>
      </c>
      <c r="C49" s="135" t="s">
        <v>235</v>
      </c>
      <c r="D49" s="135" t="s">
        <v>237</v>
      </c>
      <c r="E49" s="135" t="s">
        <v>198</v>
      </c>
      <c r="F49" s="135" t="s">
        <v>266</v>
      </c>
      <c r="G49" s="135" t="s">
        <v>83</v>
      </c>
      <c r="H49" s="135" t="s">
        <v>240</v>
      </c>
      <c r="I49" s="135" t="s">
        <v>241</v>
      </c>
      <c r="J49" s="135" t="s">
        <v>242</v>
      </c>
      <c r="K49" s="136">
        <v>6772772.5599999996</v>
      </c>
      <c r="L49" s="137">
        <v>45291</v>
      </c>
    </row>
    <row r="50" spans="1:12" hidden="1" outlineLevel="1" x14ac:dyDescent="0.3">
      <c r="A50" s="135" t="s">
        <v>72</v>
      </c>
      <c r="B50" s="135" t="s">
        <v>234</v>
      </c>
      <c r="C50" s="135" t="s">
        <v>246</v>
      </c>
      <c r="D50" s="135" t="s">
        <v>247</v>
      </c>
      <c r="E50" s="135" t="s">
        <v>198</v>
      </c>
      <c r="F50" s="135" t="s">
        <v>266</v>
      </c>
      <c r="G50" s="135" t="s">
        <v>83</v>
      </c>
      <c r="H50" s="135" t="s">
        <v>240</v>
      </c>
      <c r="I50" s="135" t="s">
        <v>241</v>
      </c>
      <c r="J50" s="135" t="s">
        <v>242</v>
      </c>
      <c r="K50" s="136">
        <v>10482830.6</v>
      </c>
      <c r="L50" s="137">
        <v>45291</v>
      </c>
    </row>
    <row r="51" spans="1:12" collapsed="1" x14ac:dyDescent="0.3">
      <c r="A51" s="135" t="s">
        <v>72</v>
      </c>
      <c r="B51" s="135" t="s">
        <v>234</v>
      </c>
      <c r="C51" s="135" t="s">
        <v>235</v>
      </c>
      <c r="D51" s="135" t="s">
        <v>237</v>
      </c>
      <c r="E51" s="135" t="s">
        <v>198</v>
      </c>
      <c r="F51" s="135" t="s">
        <v>239</v>
      </c>
      <c r="G51" s="135" t="s">
        <v>83</v>
      </c>
      <c r="H51" s="135" t="s">
        <v>240</v>
      </c>
      <c r="I51" s="135" t="s">
        <v>241</v>
      </c>
      <c r="J51" s="135" t="s">
        <v>242</v>
      </c>
      <c r="K51" s="136">
        <v>-6772772.5599999996</v>
      </c>
      <c r="L51" s="137">
        <v>45300</v>
      </c>
    </row>
    <row r="52" spans="1:12" x14ac:dyDescent="0.3">
      <c r="A52" s="138" t="s">
        <v>72</v>
      </c>
      <c r="B52" s="138" t="s">
        <v>234</v>
      </c>
      <c r="C52" s="138" t="s">
        <v>234</v>
      </c>
      <c r="D52" s="138" t="s">
        <v>236</v>
      </c>
      <c r="E52" s="138" t="s">
        <v>257</v>
      </c>
      <c r="F52" s="138" t="s">
        <v>239</v>
      </c>
      <c r="G52" s="138" t="s">
        <v>83</v>
      </c>
      <c r="H52" s="138" t="s">
        <v>240</v>
      </c>
      <c r="I52" s="138" t="s">
        <v>241</v>
      </c>
      <c r="J52" s="138" t="s">
        <v>242</v>
      </c>
      <c r="K52" s="139">
        <v>591.08000000000004</v>
      </c>
      <c r="L52" s="140">
        <v>45315</v>
      </c>
    </row>
    <row r="53" spans="1:12" x14ac:dyDescent="0.3">
      <c r="A53" s="135" t="s">
        <v>72</v>
      </c>
      <c r="B53" s="135" t="s">
        <v>234</v>
      </c>
      <c r="C53" s="135" t="s">
        <v>235</v>
      </c>
      <c r="D53" s="135" t="s">
        <v>237</v>
      </c>
      <c r="E53" s="135" t="s">
        <v>198</v>
      </c>
      <c r="F53" s="135" t="s">
        <v>239</v>
      </c>
      <c r="G53" s="135" t="s">
        <v>83</v>
      </c>
      <c r="H53" s="135" t="s">
        <v>240</v>
      </c>
      <c r="I53" s="135" t="s">
        <v>241</v>
      </c>
      <c r="J53" s="135" t="s">
        <v>242</v>
      </c>
      <c r="K53" s="136">
        <v>7854670.8499999996</v>
      </c>
      <c r="L53" s="137">
        <v>45322</v>
      </c>
    </row>
    <row r="54" spans="1:12" x14ac:dyDescent="0.3">
      <c r="A54" s="135" t="s">
        <v>72</v>
      </c>
      <c r="B54" s="135" t="s">
        <v>234</v>
      </c>
      <c r="C54" s="135" t="s">
        <v>246</v>
      </c>
      <c r="D54" s="135" t="s">
        <v>247</v>
      </c>
      <c r="E54" s="135" t="s">
        <v>198</v>
      </c>
      <c r="F54" s="135" t="s">
        <v>239</v>
      </c>
      <c r="G54" s="135" t="s">
        <v>83</v>
      </c>
      <c r="H54" s="135" t="s">
        <v>240</v>
      </c>
      <c r="I54" s="135" t="s">
        <v>241</v>
      </c>
      <c r="J54" s="135" t="s">
        <v>242</v>
      </c>
      <c r="K54" s="136">
        <v>11519752.26</v>
      </c>
      <c r="L54" s="137">
        <v>45322</v>
      </c>
    </row>
    <row r="55" spans="1:12" x14ac:dyDescent="0.3">
      <c r="A55" s="135" t="s">
        <v>74</v>
      </c>
      <c r="B55" s="135" t="s">
        <v>234</v>
      </c>
      <c r="C55" s="135" t="s">
        <v>235</v>
      </c>
      <c r="D55" s="135" t="s">
        <v>237</v>
      </c>
      <c r="E55" s="135" t="s">
        <v>267</v>
      </c>
      <c r="F55" s="135" t="s">
        <v>239</v>
      </c>
      <c r="G55" s="135" t="s">
        <v>85</v>
      </c>
      <c r="H55" s="135" t="s">
        <v>240</v>
      </c>
      <c r="I55" s="135" t="s">
        <v>241</v>
      </c>
      <c r="J55" s="135" t="s">
        <v>242</v>
      </c>
      <c r="K55" s="136">
        <v>-3761563.54</v>
      </c>
      <c r="L55" s="137">
        <v>44938</v>
      </c>
    </row>
    <row r="56" spans="1:12" x14ac:dyDescent="0.3">
      <c r="A56" s="135" t="s">
        <v>74</v>
      </c>
      <c r="B56" s="135" t="s">
        <v>234</v>
      </c>
      <c r="C56" s="135" t="s">
        <v>268</v>
      </c>
      <c r="D56" s="135" t="s">
        <v>269</v>
      </c>
      <c r="E56" s="135" t="s">
        <v>270</v>
      </c>
      <c r="F56" s="135" t="s">
        <v>239</v>
      </c>
      <c r="G56" s="135" t="s">
        <v>85</v>
      </c>
      <c r="H56" s="135" t="s">
        <v>240</v>
      </c>
      <c r="I56" s="135" t="s">
        <v>241</v>
      </c>
      <c r="J56" s="135" t="s">
        <v>242</v>
      </c>
      <c r="K56" s="136">
        <v>447.42</v>
      </c>
      <c r="L56" s="137">
        <v>44957</v>
      </c>
    </row>
    <row r="57" spans="1:12" x14ac:dyDescent="0.3">
      <c r="A57" s="142" t="s">
        <v>74</v>
      </c>
      <c r="B57" s="142" t="s">
        <v>234</v>
      </c>
      <c r="C57" s="142" t="s">
        <v>234</v>
      </c>
      <c r="D57" s="142" t="s">
        <v>236</v>
      </c>
      <c r="E57" s="142" t="s">
        <v>271</v>
      </c>
      <c r="F57" s="142" t="s">
        <v>239</v>
      </c>
      <c r="G57" s="142" t="s">
        <v>85</v>
      </c>
      <c r="H57" s="142" t="s">
        <v>240</v>
      </c>
      <c r="I57" s="142" t="s">
        <v>241</v>
      </c>
      <c r="J57" s="142" t="s">
        <v>242</v>
      </c>
      <c r="K57" s="143">
        <v>-214.87</v>
      </c>
      <c r="L57" s="144">
        <v>44957</v>
      </c>
    </row>
    <row r="58" spans="1:12" hidden="1" outlineLevel="1" x14ac:dyDescent="0.3">
      <c r="A58" s="135" t="s">
        <v>74</v>
      </c>
      <c r="B58" s="135" t="s">
        <v>234</v>
      </c>
      <c r="C58" s="135" t="s">
        <v>235</v>
      </c>
      <c r="D58" s="135" t="s">
        <v>237</v>
      </c>
      <c r="E58" s="135" t="s">
        <v>267</v>
      </c>
      <c r="F58" s="135" t="s">
        <v>239</v>
      </c>
      <c r="G58" s="135" t="s">
        <v>85</v>
      </c>
      <c r="H58" s="135" t="s">
        <v>240</v>
      </c>
      <c r="I58" s="135" t="s">
        <v>241</v>
      </c>
      <c r="J58" s="135" t="s">
        <v>242</v>
      </c>
      <c r="K58" s="136">
        <v>3652809.19</v>
      </c>
      <c r="L58" s="137">
        <v>44957</v>
      </c>
    </row>
    <row r="59" spans="1:12" hidden="1" outlineLevel="1" x14ac:dyDescent="0.3">
      <c r="A59" s="135" t="s">
        <v>74</v>
      </c>
      <c r="B59" s="135" t="s">
        <v>234</v>
      </c>
      <c r="C59" s="135" t="s">
        <v>246</v>
      </c>
      <c r="D59" s="135" t="s">
        <v>247</v>
      </c>
      <c r="E59" s="135" t="s">
        <v>272</v>
      </c>
      <c r="F59" s="135" t="s">
        <v>239</v>
      </c>
      <c r="G59" s="135" t="s">
        <v>85</v>
      </c>
      <c r="H59" s="135" t="s">
        <v>240</v>
      </c>
      <c r="I59" s="135" t="s">
        <v>241</v>
      </c>
      <c r="J59" s="135" t="s">
        <v>242</v>
      </c>
      <c r="K59" s="136">
        <v>6967078.9800000004</v>
      </c>
      <c r="L59" s="137">
        <v>44957</v>
      </c>
    </row>
    <row r="60" spans="1:12" hidden="1" outlineLevel="1" x14ac:dyDescent="0.3">
      <c r="A60" s="135" t="s">
        <v>74</v>
      </c>
      <c r="B60" s="135" t="s">
        <v>234</v>
      </c>
      <c r="C60" s="135" t="s">
        <v>235</v>
      </c>
      <c r="D60" s="135" t="s">
        <v>237</v>
      </c>
      <c r="E60" s="135" t="s">
        <v>267</v>
      </c>
      <c r="F60" s="135" t="s">
        <v>249</v>
      </c>
      <c r="G60" s="135" t="s">
        <v>85</v>
      </c>
      <c r="H60" s="135" t="s">
        <v>240</v>
      </c>
      <c r="I60" s="135" t="s">
        <v>241</v>
      </c>
      <c r="J60" s="135" t="s">
        <v>242</v>
      </c>
      <c r="K60" s="136">
        <v>-3652809.19</v>
      </c>
      <c r="L60" s="137">
        <v>44970</v>
      </c>
    </row>
    <row r="61" spans="1:12" hidden="1" outlineLevel="1" x14ac:dyDescent="0.3">
      <c r="A61" s="135" t="s">
        <v>74</v>
      </c>
      <c r="B61" s="135" t="s">
        <v>234</v>
      </c>
      <c r="C61" s="135" t="s">
        <v>250</v>
      </c>
      <c r="D61" s="135" t="s">
        <v>251</v>
      </c>
      <c r="E61" s="135" t="s">
        <v>271</v>
      </c>
      <c r="F61" s="135" t="s">
        <v>249</v>
      </c>
      <c r="G61" s="135" t="s">
        <v>85</v>
      </c>
      <c r="H61" s="135" t="s">
        <v>240</v>
      </c>
      <c r="I61" s="135" t="s">
        <v>241</v>
      </c>
      <c r="J61" s="135" t="s">
        <v>242</v>
      </c>
      <c r="K61" s="136">
        <v>-447.42</v>
      </c>
      <c r="L61" s="137">
        <v>44985</v>
      </c>
    </row>
    <row r="62" spans="1:12" hidden="1" outlineLevel="1" x14ac:dyDescent="0.3">
      <c r="A62" s="135" t="s">
        <v>74</v>
      </c>
      <c r="B62" s="135" t="s">
        <v>234</v>
      </c>
      <c r="C62" s="135" t="s">
        <v>235</v>
      </c>
      <c r="D62" s="135" t="s">
        <v>237</v>
      </c>
      <c r="E62" s="135" t="s">
        <v>267</v>
      </c>
      <c r="F62" s="135" t="s">
        <v>249</v>
      </c>
      <c r="G62" s="135" t="s">
        <v>85</v>
      </c>
      <c r="H62" s="135" t="s">
        <v>240</v>
      </c>
      <c r="I62" s="135" t="s">
        <v>241</v>
      </c>
      <c r="J62" s="135" t="s">
        <v>242</v>
      </c>
      <c r="K62" s="136">
        <v>3616995.5</v>
      </c>
      <c r="L62" s="137">
        <v>44985</v>
      </c>
    </row>
    <row r="63" spans="1:12" hidden="1" outlineLevel="1" x14ac:dyDescent="0.3">
      <c r="A63" s="135" t="s">
        <v>74</v>
      </c>
      <c r="B63" s="135" t="s">
        <v>234</v>
      </c>
      <c r="C63" s="135" t="s">
        <v>246</v>
      </c>
      <c r="D63" s="135" t="s">
        <v>247</v>
      </c>
      <c r="E63" s="135" t="s">
        <v>272</v>
      </c>
      <c r="F63" s="135" t="s">
        <v>249</v>
      </c>
      <c r="G63" s="135" t="s">
        <v>85</v>
      </c>
      <c r="H63" s="135" t="s">
        <v>240</v>
      </c>
      <c r="I63" s="135" t="s">
        <v>241</v>
      </c>
      <c r="J63" s="135" t="s">
        <v>242</v>
      </c>
      <c r="K63" s="136">
        <v>6750683.3899999997</v>
      </c>
      <c r="L63" s="137">
        <v>44985</v>
      </c>
    </row>
    <row r="64" spans="1:12" hidden="1" outlineLevel="1" x14ac:dyDescent="0.3">
      <c r="A64" s="135" t="s">
        <v>74</v>
      </c>
      <c r="B64" s="135" t="s">
        <v>234</v>
      </c>
      <c r="C64" s="135" t="s">
        <v>235</v>
      </c>
      <c r="D64" s="135" t="s">
        <v>237</v>
      </c>
      <c r="E64" s="135" t="s">
        <v>267</v>
      </c>
      <c r="F64" s="135" t="s">
        <v>252</v>
      </c>
      <c r="G64" s="135" t="s">
        <v>85</v>
      </c>
      <c r="H64" s="135" t="s">
        <v>240</v>
      </c>
      <c r="I64" s="135" t="s">
        <v>241</v>
      </c>
      <c r="J64" s="135" t="s">
        <v>242</v>
      </c>
      <c r="K64" s="136">
        <v>-3616995.5</v>
      </c>
      <c r="L64" s="137">
        <v>44998</v>
      </c>
    </row>
    <row r="65" spans="1:12" hidden="1" outlineLevel="1" x14ac:dyDescent="0.3">
      <c r="A65" s="135" t="s">
        <v>74</v>
      </c>
      <c r="B65" s="135" t="s">
        <v>234</v>
      </c>
      <c r="C65" s="135" t="s">
        <v>246</v>
      </c>
      <c r="D65" s="135" t="s">
        <v>247</v>
      </c>
      <c r="E65" s="135" t="s">
        <v>271</v>
      </c>
      <c r="F65" s="135" t="s">
        <v>252</v>
      </c>
      <c r="G65" s="135" t="s">
        <v>85</v>
      </c>
      <c r="H65" s="135" t="s">
        <v>240</v>
      </c>
      <c r="I65" s="135" t="s">
        <v>241</v>
      </c>
      <c r="J65" s="135" t="s">
        <v>242</v>
      </c>
      <c r="K65" s="136">
        <v>-3714.64</v>
      </c>
      <c r="L65" s="137">
        <v>45014</v>
      </c>
    </row>
    <row r="66" spans="1:12" hidden="1" outlineLevel="1" x14ac:dyDescent="0.3">
      <c r="A66" s="135" t="s">
        <v>74</v>
      </c>
      <c r="B66" s="135" t="s">
        <v>234</v>
      </c>
      <c r="C66" s="135" t="s">
        <v>268</v>
      </c>
      <c r="D66" s="135" t="s">
        <v>269</v>
      </c>
      <c r="E66" s="135" t="s">
        <v>270</v>
      </c>
      <c r="F66" s="135" t="s">
        <v>252</v>
      </c>
      <c r="G66" s="135" t="s">
        <v>85</v>
      </c>
      <c r="H66" s="135" t="s">
        <v>240</v>
      </c>
      <c r="I66" s="135" t="s">
        <v>241</v>
      </c>
      <c r="J66" s="135" t="s">
        <v>242</v>
      </c>
      <c r="K66" s="136">
        <v>496.79</v>
      </c>
      <c r="L66" s="137">
        <v>45016</v>
      </c>
    </row>
    <row r="67" spans="1:12" hidden="1" outlineLevel="1" x14ac:dyDescent="0.3">
      <c r="A67" s="135" t="s">
        <v>74</v>
      </c>
      <c r="B67" s="135" t="s">
        <v>234</v>
      </c>
      <c r="C67" s="135" t="s">
        <v>235</v>
      </c>
      <c r="D67" s="135" t="s">
        <v>237</v>
      </c>
      <c r="E67" s="135" t="s">
        <v>267</v>
      </c>
      <c r="F67" s="135" t="s">
        <v>252</v>
      </c>
      <c r="G67" s="135" t="s">
        <v>85</v>
      </c>
      <c r="H67" s="135" t="s">
        <v>240</v>
      </c>
      <c r="I67" s="135" t="s">
        <v>241</v>
      </c>
      <c r="J67" s="135" t="s">
        <v>242</v>
      </c>
      <c r="K67" s="136">
        <v>3112392.19</v>
      </c>
      <c r="L67" s="137">
        <v>45016</v>
      </c>
    </row>
    <row r="68" spans="1:12" hidden="1" outlineLevel="1" x14ac:dyDescent="0.3">
      <c r="A68" s="135" t="s">
        <v>74</v>
      </c>
      <c r="B68" s="135" t="s">
        <v>234</v>
      </c>
      <c r="C68" s="135" t="s">
        <v>246</v>
      </c>
      <c r="D68" s="135" t="s">
        <v>247</v>
      </c>
      <c r="E68" s="135" t="s">
        <v>272</v>
      </c>
      <c r="F68" s="135" t="s">
        <v>252</v>
      </c>
      <c r="G68" s="135" t="s">
        <v>85</v>
      </c>
      <c r="H68" s="135" t="s">
        <v>240</v>
      </c>
      <c r="I68" s="135" t="s">
        <v>241</v>
      </c>
      <c r="J68" s="135" t="s">
        <v>242</v>
      </c>
      <c r="K68" s="136">
        <v>6841146.0800000001</v>
      </c>
      <c r="L68" s="137">
        <v>45016</v>
      </c>
    </row>
    <row r="69" spans="1:12" hidden="1" outlineLevel="1" x14ac:dyDescent="0.3">
      <c r="A69" s="135" t="s">
        <v>74</v>
      </c>
      <c r="B69" s="135" t="s">
        <v>234</v>
      </c>
      <c r="C69" s="135" t="s">
        <v>235</v>
      </c>
      <c r="D69" s="135" t="s">
        <v>237</v>
      </c>
      <c r="E69" s="135" t="s">
        <v>267</v>
      </c>
      <c r="F69" s="135" t="s">
        <v>253</v>
      </c>
      <c r="G69" s="135" t="s">
        <v>85</v>
      </c>
      <c r="H69" s="135" t="s">
        <v>240</v>
      </c>
      <c r="I69" s="135" t="s">
        <v>241</v>
      </c>
      <c r="J69" s="135" t="s">
        <v>242</v>
      </c>
      <c r="K69" s="136">
        <v>-3112392.19</v>
      </c>
      <c r="L69" s="137">
        <v>45028</v>
      </c>
    </row>
    <row r="70" spans="1:12" hidden="1" outlineLevel="1" x14ac:dyDescent="0.3">
      <c r="A70" s="135" t="s">
        <v>74</v>
      </c>
      <c r="B70" s="135" t="s">
        <v>234</v>
      </c>
      <c r="C70" s="135" t="s">
        <v>234</v>
      </c>
      <c r="D70" s="135" t="s">
        <v>236</v>
      </c>
      <c r="E70" s="135" t="s">
        <v>271</v>
      </c>
      <c r="F70" s="135" t="s">
        <v>253</v>
      </c>
      <c r="G70" s="135" t="s">
        <v>85</v>
      </c>
      <c r="H70" s="135" t="s">
        <v>240</v>
      </c>
      <c r="I70" s="135" t="s">
        <v>241</v>
      </c>
      <c r="J70" s="135" t="s">
        <v>242</v>
      </c>
      <c r="K70" s="136">
        <v>-496.79</v>
      </c>
      <c r="L70" s="137">
        <v>45042</v>
      </c>
    </row>
    <row r="71" spans="1:12" hidden="1" outlineLevel="1" x14ac:dyDescent="0.3">
      <c r="A71" s="135" t="s">
        <v>74</v>
      </c>
      <c r="B71" s="135" t="s">
        <v>234</v>
      </c>
      <c r="C71" s="135" t="s">
        <v>235</v>
      </c>
      <c r="D71" s="135" t="s">
        <v>237</v>
      </c>
      <c r="E71" s="135" t="s">
        <v>267</v>
      </c>
      <c r="F71" s="135" t="s">
        <v>253</v>
      </c>
      <c r="G71" s="135" t="s">
        <v>85</v>
      </c>
      <c r="H71" s="135" t="s">
        <v>240</v>
      </c>
      <c r="I71" s="135" t="s">
        <v>241</v>
      </c>
      <c r="J71" s="135" t="s">
        <v>242</v>
      </c>
      <c r="K71" s="136">
        <v>2553769.2000000002</v>
      </c>
      <c r="L71" s="137">
        <v>45046</v>
      </c>
    </row>
    <row r="72" spans="1:12" hidden="1" outlineLevel="1" x14ac:dyDescent="0.3">
      <c r="A72" s="135" t="s">
        <v>74</v>
      </c>
      <c r="B72" s="135" t="s">
        <v>234</v>
      </c>
      <c r="C72" s="135" t="s">
        <v>246</v>
      </c>
      <c r="D72" s="135" t="s">
        <v>247</v>
      </c>
      <c r="E72" s="135" t="s">
        <v>272</v>
      </c>
      <c r="F72" s="135" t="s">
        <v>253</v>
      </c>
      <c r="G72" s="135" t="s">
        <v>85</v>
      </c>
      <c r="H72" s="135" t="s">
        <v>240</v>
      </c>
      <c r="I72" s="135" t="s">
        <v>241</v>
      </c>
      <c r="J72" s="135" t="s">
        <v>242</v>
      </c>
      <c r="K72" s="136">
        <v>5850287.7599999998</v>
      </c>
      <c r="L72" s="137">
        <v>45046</v>
      </c>
    </row>
    <row r="73" spans="1:12" hidden="1" outlineLevel="1" x14ac:dyDescent="0.3">
      <c r="A73" s="135" t="s">
        <v>74</v>
      </c>
      <c r="B73" s="135" t="s">
        <v>234</v>
      </c>
      <c r="C73" s="135" t="s">
        <v>235</v>
      </c>
      <c r="D73" s="135" t="s">
        <v>237</v>
      </c>
      <c r="E73" s="135" t="s">
        <v>267</v>
      </c>
      <c r="F73" s="135" t="s">
        <v>254</v>
      </c>
      <c r="G73" s="135" t="s">
        <v>85</v>
      </c>
      <c r="H73" s="135" t="s">
        <v>240</v>
      </c>
      <c r="I73" s="135" t="s">
        <v>241</v>
      </c>
      <c r="J73" s="135" t="s">
        <v>242</v>
      </c>
      <c r="K73" s="136">
        <v>-2553769.2000000002</v>
      </c>
      <c r="L73" s="137">
        <v>45055</v>
      </c>
    </row>
    <row r="74" spans="1:12" hidden="1" outlineLevel="1" x14ac:dyDescent="0.3">
      <c r="A74" s="135" t="s">
        <v>74</v>
      </c>
      <c r="B74" s="135" t="s">
        <v>234</v>
      </c>
      <c r="C74" s="135" t="s">
        <v>246</v>
      </c>
      <c r="D74" s="135" t="s">
        <v>247</v>
      </c>
      <c r="E74" s="135" t="s">
        <v>272</v>
      </c>
      <c r="F74" s="135" t="s">
        <v>254</v>
      </c>
      <c r="G74" s="135" t="s">
        <v>85</v>
      </c>
      <c r="H74" s="135" t="s">
        <v>240</v>
      </c>
      <c r="I74" s="135" t="s">
        <v>241</v>
      </c>
      <c r="J74" s="135" t="s">
        <v>242</v>
      </c>
      <c r="K74" s="136">
        <v>3485532.2</v>
      </c>
      <c r="L74" s="137">
        <v>45077</v>
      </c>
    </row>
    <row r="75" spans="1:12" hidden="1" outlineLevel="1" x14ac:dyDescent="0.3">
      <c r="A75" s="135" t="s">
        <v>74</v>
      </c>
      <c r="B75" s="135" t="s">
        <v>234</v>
      </c>
      <c r="C75" s="135" t="s">
        <v>235</v>
      </c>
      <c r="D75" s="135" t="s">
        <v>237</v>
      </c>
      <c r="E75" s="135" t="s">
        <v>267</v>
      </c>
      <c r="F75" s="135" t="s">
        <v>254</v>
      </c>
      <c r="G75" s="135" t="s">
        <v>85</v>
      </c>
      <c r="H75" s="135" t="s">
        <v>240</v>
      </c>
      <c r="I75" s="135" t="s">
        <v>241</v>
      </c>
      <c r="J75" s="135" t="s">
        <v>242</v>
      </c>
      <c r="K75" s="136">
        <v>1668148.51</v>
      </c>
      <c r="L75" s="137">
        <v>45077</v>
      </c>
    </row>
    <row r="76" spans="1:12" hidden="1" outlineLevel="1" x14ac:dyDescent="0.3">
      <c r="A76" s="135" t="s">
        <v>74</v>
      </c>
      <c r="B76" s="135" t="s">
        <v>234</v>
      </c>
      <c r="C76" s="135" t="s">
        <v>235</v>
      </c>
      <c r="D76" s="135" t="s">
        <v>237</v>
      </c>
      <c r="E76" s="135" t="s">
        <v>267</v>
      </c>
      <c r="F76" s="135" t="s">
        <v>255</v>
      </c>
      <c r="G76" s="135" t="s">
        <v>85</v>
      </c>
      <c r="H76" s="135" t="s">
        <v>240</v>
      </c>
      <c r="I76" s="135" t="s">
        <v>241</v>
      </c>
      <c r="J76" s="135" t="s">
        <v>242</v>
      </c>
      <c r="K76" s="136">
        <v>-1668148.51</v>
      </c>
      <c r="L76" s="137">
        <v>45085</v>
      </c>
    </row>
    <row r="77" spans="1:12" hidden="1" outlineLevel="1" x14ac:dyDescent="0.3">
      <c r="A77" s="135" t="s">
        <v>74</v>
      </c>
      <c r="B77" s="135" t="s">
        <v>234</v>
      </c>
      <c r="C77" s="135" t="s">
        <v>234</v>
      </c>
      <c r="D77" s="135" t="s">
        <v>236</v>
      </c>
      <c r="E77" s="135" t="s">
        <v>271</v>
      </c>
      <c r="F77" s="135" t="s">
        <v>255</v>
      </c>
      <c r="G77" s="135" t="s">
        <v>85</v>
      </c>
      <c r="H77" s="135" t="s">
        <v>240</v>
      </c>
      <c r="I77" s="135" t="s">
        <v>241</v>
      </c>
      <c r="J77" s="135" t="s">
        <v>242</v>
      </c>
      <c r="K77" s="136">
        <v>-9588.15</v>
      </c>
      <c r="L77" s="137">
        <v>45103</v>
      </c>
    </row>
    <row r="78" spans="1:12" hidden="1" outlineLevel="1" x14ac:dyDescent="0.3">
      <c r="A78" s="135" t="s">
        <v>74</v>
      </c>
      <c r="B78" s="135" t="s">
        <v>234</v>
      </c>
      <c r="C78" s="135" t="s">
        <v>268</v>
      </c>
      <c r="D78" s="135" t="s">
        <v>269</v>
      </c>
      <c r="E78" s="135" t="s">
        <v>270</v>
      </c>
      <c r="F78" s="135" t="s">
        <v>255</v>
      </c>
      <c r="G78" s="135" t="s">
        <v>85</v>
      </c>
      <c r="H78" s="135" t="s">
        <v>240</v>
      </c>
      <c r="I78" s="135" t="s">
        <v>241</v>
      </c>
      <c r="J78" s="135" t="s">
        <v>242</v>
      </c>
      <c r="K78" s="136">
        <v>698.54</v>
      </c>
      <c r="L78" s="137">
        <v>45107</v>
      </c>
    </row>
    <row r="79" spans="1:12" hidden="1" outlineLevel="1" x14ac:dyDescent="0.3">
      <c r="A79" s="135" t="s">
        <v>74</v>
      </c>
      <c r="B79" s="135" t="s">
        <v>234</v>
      </c>
      <c r="C79" s="135" t="s">
        <v>235</v>
      </c>
      <c r="D79" s="135" t="s">
        <v>237</v>
      </c>
      <c r="E79" s="135" t="s">
        <v>198</v>
      </c>
      <c r="F79" s="135" t="s">
        <v>255</v>
      </c>
      <c r="G79" s="135" t="s">
        <v>85</v>
      </c>
      <c r="H79" s="135" t="s">
        <v>240</v>
      </c>
      <c r="I79" s="135" t="s">
        <v>241</v>
      </c>
      <c r="J79" s="135" t="s">
        <v>242</v>
      </c>
      <c r="K79" s="136">
        <v>1439425.06</v>
      </c>
      <c r="L79" s="137">
        <v>45107</v>
      </c>
    </row>
    <row r="80" spans="1:12" hidden="1" outlineLevel="1" x14ac:dyDescent="0.3">
      <c r="A80" s="135" t="s">
        <v>74</v>
      </c>
      <c r="B80" s="135" t="s">
        <v>234</v>
      </c>
      <c r="C80" s="135" t="s">
        <v>246</v>
      </c>
      <c r="D80" s="135" t="s">
        <v>247</v>
      </c>
      <c r="E80" s="135" t="s">
        <v>198</v>
      </c>
      <c r="F80" s="135" t="s">
        <v>255</v>
      </c>
      <c r="G80" s="135" t="s">
        <v>85</v>
      </c>
      <c r="H80" s="135" t="s">
        <v>240</v>
      </c>
      <c r="I80" s="135" t="s">
        <v>241</v>
      </c>
      <c r="J80" s="135" t="s">
        <v>242</v>
      </c>
      <c r="K80" s="136">
        <v>2400081.4300000002</v>
      </c>
      <c r="L80" s="137">
        <v>45107</v>
      </c>
    </row>
    <row r="81" spans="1:12" hidden="1" outlineLevel="1" x14ac:dyDescent="0.3">
      <c r="A81" s="135" t="s">
        <v>74</v>
      </c>
      <c r="B81" s="135" t="s">
        <v>234</v>
      </c>
      <c r="C81" s="135" t="s">
        <v>235</v>
      </c>
      <c r="D81" s="135" t="s">
        <v>237</v>
      </c>
      <c r="E81" s="135" t="s">
        <v>198</v>
      </c>
      <c r="F81" s="135" t="s">
        <v>256</v>
      </c>
      <c r="G81" s="135" t="s">
        <v>85</v>
      </c>
      <c r="H81" s="135" t="s">
        <v>240</v>
      </c>
      <c r="I81" s="135" t="s">
        <v>241</v>
      </c>
      <c r="J81" s="135" t="s">
        <v>242</v>
      </c>
      <c r="K81" s="136">
        <v>-1439425.06</v>
      </c>
      <c r="L81" s="137">
        <v>45118</v>
      </c>
    </row>
    <row r="82" spans="1:12" hidden="1" outlineLevel="1" x14ac:dyDescent="0.3">
      <c r="A82" s="135" t="s">
        <v>74</v>
      </c>
      <c r="B82" s="135" t="s">
        <v>234</v>
      </c>
      <c r="C82" s="135" t="s">
        <v>234</v>
      </c>
      <c r="D82" s="135" t="s">
        <v>236</v>
      </c>
      <c r="E82" s="135" t="s">
        <v>273</v>
      </c>
      <c r="F82" s="135" t="s">
        <v>256</v>
      </c>
      <c r="G82" s="135" t="s">
        <v>85</v>
      </c>
      <c r="H82" s="135" t="s">
        <v>240</v>
      </c>
      <c r="I82" s="135" t="s">
        <v>241</v>
      </c>
      <c r="J82" s="135" t="s">
        <v>242</v>
      </c>
      <c r="K82" s="136">
        <v>-698.54</v>
      </c>
      <c r="L82" s="137">
        <v>45127</v>
      </c>
    </row>
    <row r="83" spans="1:12" hidden="1" outlineLevel="1" x14ac:dyDescent="0.3">
      <c r="A83" s="135" t="s">
        <v>74</v>
      </c>
      <c r="B83" s="135" t="s">
        <v>234</v>
      </c>
      <c r="C83" s="135" t="s">
        <v>235</v>
      </c>
      <c r="D83" s="135" t="s">
        <v>237</v>
      </c>
      <c r="E83" s="135" t="s">
        <v>198</v>
      </c>
      <c r="F83" s="135" t="s">
        <v>256</v>
      </c>
      <c r="G83" s="135" t="s">
        <v>85</v>
      </c>
      <c r="H83" s="135" t="s">
        <v>240</v>
      </c>
      <c r="I83" s="135" t="s">
        <v>241</v>
      </c>
      <c r="J83" s="135" t="s">
        <v>242</v>
      </c>
      <c r="K83" s="136">
        <v>1233998</v>
      </c>
      <c r="L83" s="137">
        <v>45138</v>
      </c>
    </row>
    <row r="84" spans="1:12" hidden="1" outlineLevel="1" x14ac:dyDescent="0.3">
      <c r="A84" s="135" t="s">
        <v>74</v>
      </c>
      <c r="B84" s="135" t="s">
        <v>234</v>
      </c>
      <c r="C84" s="135" t="s">
        <v>246</v>
      </c>
      <c r="D84" s="135" t="s">
        <v>247</v>
      </c>
      <c r="E84" s="135" t="s">
        <v>274</v>
      </c>
      <c r="F84" s="135" t="s">
        <v>256</v>
      </c>
      <c r="G84" s="135" t="s">
        <v>85</v>
      </c>
      <c r="H84" s="135" t="s">
        <v>240</v>
      </c>
      <c r="I84" s="135" t="s">
        <v>241</v>
      </c>
      <c r="J84" s="135" t="s">
        <v>242</v>
      </c>
      <c r="K84" s="136">
        <v>1973688.24</v>
      </c>
      <c r="L84" s="137">
        <v>45138</v>
      </c>
    </row>
    <row r="85" spans="1:12" hidden="1" outlineLevel="1" x14ac:dyDescent="0.3">
      <c r="A85" s="135" t="s">
        <v>74</v>
      </c>
      <c r="B85" s="135" t="s">
        <v>234</v>
      </c>
      <c r="C85" s="135" t="s">
        <v>235</v>
      </c>
      <c r="D85" s="135" t="s">
        <v>237</v>
      </c>
      <c r="E85" s="135" t="s">
        <v>198</v>
      </c>
      <c r="F85" s="135" t="s">
        <v>261</v>
      </c>
      <c r="G85" s="135" t="s">
        <v>85</v>
      </c>
      <c r="H85" s="135" t="s">
        <v>240</v>
      </c>
      <c r="I85" s="135" t="s">
        <v>241</v>
      </c>
      <c r="J85" s="135" t="s">
        <v>242</v>
      </c>
      <c r="K85" s="136">
        <v>-1233998</v>
      </c>
      <c r="L85" s="137">
        <v>45147</v>
      </c>
    </row>
    <row r="86" spans="1:12" hidden="1" outlineLevel="1" x14ac:dyDescent="0.3">
      <c r="A86" s="135" t="s">
        <v>74</v>
      </c>
      <c r="B86" s="135" t="s">
        <v>234</v>
      </c>
      <c r="C86" s="135" t="s">
        <v>235</v>
      </c>
      <c r="D86" s="135" t="s">
        <v>237</v>
      </c>
      <c r="E86" s="135" t="s">
        <v>198</v>
      </c>
      <c r="F86" s="135" t="s">
        <v>261</v>
      </c>
      <c r="G86" s="135" t="s">
        <v>85</v>
      </c>
      <c r="H86" s="135" t="s">
        <v>240</v>
      </c>
      <c r="I86" s="135" t="s">
        <v>241</v>
      </c>
      <c r="J86" s="135" t="s">
        <v>242</v>
      </c>
      <c r="K86" s="136">
        <v>1209682.3899999999</v>
      </c>
      <c r="L86" s="137">
        <v>45169</v>
      </c>
    </row>
    <row r="87" spans="1:12" hidden="1" outlineLevel="1" x14ac:dyDescent="0.3">
      <c r="A87" s="135" t="s">
        <v>74</v>
      </c>
      <c r="B87" s="135" t="s">
        <v>234</v>
      </c>
      <c r="C87" s="135" t="s">
        <v>246</v>
      </c>
      <c r="D87" s="135" t="s">
        <v>247</v>
      </c>
      <c r="E87" s="135" t="s">
        <v>198</v>
      </c>
      <c r="F87" s="135" t="s">
        <v>261</v>
      </c>
      <c r="G87" s="135" t="s">
        <v>85</v>
      </c>
      <c r="H87" s="135" t="s">
        <v>240</v>
      </c>
      <c r="I87" s="135" t="s">
        <v>241</v>
      </c>
      <c r="J87" s="135" t="s">
        <v>242</v>
      </c>
      <c r="K87" s="136">
        <v>1799187.95</v>
      </c>
      <c r="L87" s="137">
        <v>45169</v>
      </c>
    </row>
    <row r="88" spans="1:12" hidden="1" outlineLevel="1" x14ac:dyDescent="0.3">
      <c r="A88" s="135" t="s">
        <v>74</v>
      </c>
      <c r="B88" s="135" t="s">
        <v>234</v>
      </c>
      <c r="C88" s="135" t="s">
        <v>235</v>
      </c>
      <c r="D88" s="135" t="s">
        <v>237</v>
      </c>
      <c r="E88" s="135" t="s">
        <v>198</v>
      </c>
      <c r="F88" s="135" t="s">
        <v>263</v>
      </c>
      <c r="G88" s="135" t="s">
        <v>85</v>
      </c>
      <c r="H88" s="135" t="s">
        <v>240</v>
      </c>
      <c r="I88" s="135" t="s">
        <v>241</v>
      </c>
      <c r="J88" s="135" t="s">
        <v>242</v>
      </c>
      <c r="K88" s="136">
        <v>-1209682.3899999999</v>
      </c>
      <c r="L88" s="137">
        <v>45180</v>
      </c>
    </row>
    <row r="89" spans="1:12" hidden="1" outlineLevel="1" x14ac:dyDescent="0.3">
      <c r="A89" s="135" t="s">
        <v>74</v>
      </c>
      <c r="B89" s="135" t="s">
        <v>234</v>
      </c>
      <c r="C89" s="135" t="s">
        <v>268</v>
      </c>
      <c r="D89" s="135" t="s">
        <v>269</v>
      </c>
      <c r="E89" s="135" t="s">
        <v>270</v>
      </c>
      <c r="F89" s="135" t="s">
        <v>263</v>
      </c>
      <c r="G89" s="135" t="s">
        <v>85</v>
      </c>
      <c r="H89" s="135" t="s">
        <v>240</v>
      </c>
      <c r="I89" s="135" t="s">
        <v>241</v>
      </c>
      <c r="J89" s="135" t="s">
        <v>242</v>
      </c>
      <c r="K89" s="136">
        <v>118.87</v>
      </c>
      <c r="L89" s="137">
        <v>45199</v>
      </c>
    </row>
    <row r="90" spans="1:12" hidden="1" outlineLevel="1" x14ac:dyDescent="0.3">
      <c r="A90" s="135" t="s">
        <v>74</v>
      </c>
      <c r="B90" s="135" t="s">
        <v>234</v>
      </c>
      <c r="C90" s="135" t="s">
        <v>235</v>
      </c>
      <c r="D90" s="135" t="s">
        <v>237</v>
      </c>
      <c r="E90" s="135" t="s">
        <v>198</v>
      </c>
      <c r="F90" s="135" t="s">
        <v>263</v>
      </c>
      <c r="G90" s="135" t="s">
        <v>85</v>
      </c>
      <c r="H90" s="135" t="s">
        <v>240</v>
      </c>
      <c r="I90" s="135" t="s">
        <v>241</v>
      </c>
      <c r="J90" s="135" t="s">
        <v>242</v>
      </c>
      <c r="K90" s="136">
        <v>1451600.74</v>
      </c>
      <c r="L90" s="137">
        <v>45199</v>
      </c>
    </row>
    <row r="91" spans="1:12" hidden="1" outlineLevel="1" x14ac:dyDescent="0.3">
      <c r="A91" s="135" t="s">
        <v>74</v>
      </c>
      <c r="B91" s="135" t="s">
        <v>234</v>
      </c>
      <c r="C91" s="135" t="s">
        <v>246</v>
      </c>
      <c r="D91" s="135" t="s">
        <v>247</v>
      </c>
      <c r="E91" s="135" t="s">
        <v>198</v>
      </c>
      <c r="F91" s="135" t="s">
        <v>263</v>
      </c>
      <c r="G91" s="135" t="s">
        <v>85</v>
      </c>
      <c r="H91" s="135" t="s">
        <v>240</v>
      </c>
      <c r="I91" s="135" t="s">
        <v>241</v>
      </c>
      <c r="J91" s="135" t="s">
        <v>242</v>
      </c>
      <c r="K91" s="136">
        <v>1927298.16</v>
      </c>
      <c r="L91" s="137">
        <v>45199</v>
      </c>
    </row>
    <row r="92" spans="1:12" hidden="1" outlineLevel="1" x14ac:dyDescent="0.3">
      <c r="A92" s="135" t="s">
        <v>74</v>
      </c>
      <c r="B92" s="135" t="s">
        <v>234</v>
      </c>
      <c r="C92" s="135" t="s">
        <v>235</v>
      </c>
      <c r="D92" s="135" t="s">
        <v>237</v>
      </c>
      <c r="E92" s="135" t="s">
        <v>198</v>
      </c>
      <c r="F92" s="135" t="s">
        <v>264</v>
      </c>
      <c r="G92" s="135" t="s">
        <v>85</v>
      </c>
      <c r="H92" s="135" t="s">
        <v>240</v>
      </c>
      <c r="I92" s="135" t="s">
        <v>241</v>
      </c>
      <c r="J92" s="135" t="s">
        <v>242</v>
      </c>
      <c r="K92" s="136">
        <v>-1451600.74</v>
      </c>
      <c r="L92" s="137">
        <v>45208</v>
      </c>
    </row>
    <row r="93" spans="1:12" hidden="1" outlineLevel="1" x14ac:dyDescent="0.3">
      <c r="A93" s="135" t="s">
        <v>74</v>
      </c>
      <c r="B93" s="135" t="s">
        <v>234</v>
      </c>
      <c r="C93" s="135" t="s">
        <v>235</v>
      </c>
      <c r="D93" s="135" t="s">
        <v>237</v>
      </c>
      <c r="E93" s="135" t="s">
        <v>198</v>
      </c>
      <c r="F93" s="135" t="s">
        <v>264</v>
      </c>
      <c r="G93" s="135" t="s">
        <v>85</v>
      </c>
      <c r="H93" s="135" t="s">
        <v>240</v>
      </c>
      <c r="I93" s="135" t="s">
        <v>241</v>
      </c>
      <c r="J93" s="135" t="s">
        <v>242</v>
      </c>
      <c r="K93" s="136">
        <v>2939543.19</v>
      </c>
      <c r="L93" s="137">
        <v>45230</v>
      </c>
    </row>
    <row r="94" spans="1:12" hidden="1" outlineLevel="1" x14ac:dyDescent="0.3">
      <c r="A94" s="135" t="s">
        <v>74</v>
      </c>
      <c r="B94" s="135" t="s">
        <v>234</v>
      </c>
      <c r="C94" s="135" t="s">
        <v>246</v>
      </c>
      <c r="D94" s="135" t="s">
        <v>247</v>
      </c>
      <c r="E94" s="135" t="s">
        <v>198</v>
      </c>
      <c r="F94" s="135" t="s">
        <v>264</v>
      </c>
      <c r="G94" s="135" t="s">
        <v>85</v>
      </c>
      <c r="H94" s="135" t="s">
        <v>240</v>
      </c>
      <c r="I94" s="135" t="s">
        <v>241</v>
      </c>
      <c r="J94" s="135" t="s">
        <v>242</v>
      </c>
      <c r="K94" s="136">
        <v>2658084.91</v>
      </c>
      <c r="L94" s="137">
        <v>45230</v>
      </c>
    </row>
    <row r="95" spans="1:12" hidden="1" outlineLevel="1" x14ac:dyDescent="0.3">
      <c r="A95" s="135" t="s">
        <v>74</v>
      </c>
      <c r="B95" s="135" t="s">
        <v>234</v>
      </c>
      <c r="C95" s="135" t="s">
        <v>235</v>
      </c>
      <c r="D95" s="135" t="s">
        <v>237</v>
      </c>
      <c r="E95" s="135" t="s">
        <v>198</v>
      </c>
      <c r="F95" s="135" t="s">
        <v>265</v>
      </c>
      <c r="G95" s="135" t="s">
        <v>85</v>
      </c>
      <c r="H95" s="135" t="s">
        <v>240</v>
      </c>
      <c r="I95" s="135" t="s">
        <v>241</v>
      </c>
      <c r="J95" s="135" t="s">
        <v>242</v>
      </c>
      <c r="K95" s="136">
        <v>-2939543.19</v>
      </c>
      <c r="L95" s="137">
        <v>45238</v>
      </c>
    </row>
    <row r="96" spans="1:12" hidden="1" outlineLevel="1" x14ac:dyDescent="0.3">
      <c r="A96" s="135" t="s">
        <v>74</v>
      </c>
      <c r="B96" s="135" t="s">
        <v>234</v>
      </c>
      <c r="C96" s="135" t="s">
        <v>235</v>
      </c>
      <c r="D96" s="135" t="s">
        <v>237</v>
      </c>
      <c r="E96" s="135" t="s">
        <v>198</v>
      </c>
      <c r="F96" s="135" t="s">
        <v>265</v>
      </c>
      <c r="G96" s="135" t="s">
        <v>85</v>
      </c>
      <c r="H96" s="135" t="s">
        <v>240</v>
      </c>
      <c r="I96" s="135" t="s">
        <v>241</v>
      </c>
      <c r="J96" s="135" t="s">
        <v>242</v>
      </c>
      <c r="K96" s="136">
        <v>4046863.13</v>
      </c>
      <c r="L96" s="137">
        <v>45260</v>
      </c>
    </row>
    <row r="97" spans="1:12" hidden="1" outlineLevel="1" x14ac:dyDescent="0.3">
      <c r="A97" s="135" t="s">
        <v>74</v>
      </c>
      <c r="B97" s="135" t="s">
        <v>234</v>
      </c>
      <c r="C97" s="135" t="s">
        <v>246</v>
      </c>
      <c r="D97" s="135" t="s">
        <v>247</v>
      </c>
      <c r="E97" s="135" t="s">
        <v>198</v>
      </c>
      <c r="F97" s="135" t="s">
        <v>265</v>
      </c>
      <c r="G97" s="135" t="s">
        <v>85</v>
      </c>
      <c r="H97" s="135" t="s">
        <v>240</v>
      </c>
      <c r="I97" s="135" t="s">
        <v>241</v>
      </c>
      <c r="J97" s="135" t="s">
        <v>242</v>
      </c>
      <c r="K97" s="136">
        <v>4397575.55</v>
      </c>
      <c r="L97" s="137">
        <v>45260</v>
      </c>
    </row>
    <row r="98" spans="1:12" hidden="1" outlineLevel="1" x14ac:dyDescent="0.3">
      <c r="A98" s="135" t="s">
        <v>74</v>
      </c>
      <c r="B98" s="135" t="s">
        <v>234</v>
      </c>
      <c r="C98" s="135" t="s">
        <v>235</v>
      </c>
      <c r="D98" s="135" t="s">
        <v>237</v>
      </c>
      <c r="E98" s="135" t="s">
        <v>198</v>
      </c>
      <c r="F98" s="135" t="s">
        <v>266</v>
      </c>
      <c r="G98" s="135" t="s">
        <v>85</v>
      </c>
      <c r="H98" s="135" t="s">
        <v>240</v>
      </c>
      <c r="I98" s="135" t="s">
        <v>241</v>
      </c>
      <c r="J98" s="135" t="s">
        <v>242</v>
      </c>
      <c r="K98" s="136">
        <v>-4046863.13</v>
      </c>
      <c r="L98" s="137">
        <v>45268</v>
      </c>
    </row>
    <row r="99" spans="1:12" hidden="1" outlineLevel="1" x14ac:dyDescent="0.3">
      <c r="A99" s="135" t="s">
        <v>74</v>
      </c>
      <c r="B99" s="135" t="s">
        <v>234</v>
      </c>
      <c r="C99" s="135" t="s">
        <v>268</v>
      </c>
      <c r="D99" s="135" t="s">
        <v>269</v>
      </c>
      <c r="E99" s="135" t="s">
        <v>270</v>
      </c>
      <c r="F99" s="135" t="s">
        <v>266</v>
      </c>
      <c r="G99" s="135" t="s">
        <v>85</v>
      </c>
      <c r="H99" s="135" t="s">
        <v>240</v>
      </c>
      <c r="I99" s="135" t="s">
        <v>241</v>
      </c>
      <c r="J99" s="135" t="s">
        <v>242</v>
      </c>
      <c r="K99" s="136">
        <v>113.01</v>
      </c>
      <c r="L99" s="137">
        <v>45291</v>
      </c>
    </row>
    <row r="100" spans="1:12" hidden="1" outlineLevel="1" x14ac:dyDescent="0.3">
      <c r="A100" s="135" t="s">
        <v>74</v>
      </c>
      <c r="B100" s="135" t="s">
        <v>234</v>
      </c>
      <c r="C100" s="135" t="s">
        <v>268</v>
      </c>
      <c r="D100" s="135" t="s">
        <v>269</v>
      </c>
      <c r="E100" s="135" t="s">
        <v>270</v>
      </c>
      <c r="F100" s="135" t="s">
        <v>266</v>
      </c>
      <c r="G100" s="135" t="s">
        <v>85</v>
      </c>
      <c r="H100" s="135" t="s">
        <v>240</v>
      </c>
      <c r="I100" s="135" t="s">
        <v>241</v>
      </c>
      <c r="J100" s="135" t="s">
        <v>242</v>
      </c>
      <c r="K100" s="136">
        <v>183.48</v>
      </c>
      <c r="L100" s="137">
        <v>45291</v>
      </c>
    </row>
    <row r="101" spans="1:12" hidden="1" outlineLevel="1" x14ac:dyDescent="0.3">
      <c r="A101" s="135" t="s">
        <v>74</v>
      </c>
      <c r="B101" s="135" t="s">
        <v>234</v>
      </c>
      <c r="C101" s="135" t="s">
        <v>246</v>
      </c>
      <c r="D101" s="135" t="s">
        <v>247</v>
      </c>
      <c r="E101" s="135" t="s">
        <v>273</v>
      </c>
      <c r="F101" s="135" t="s">
        <v>266</v>
      </c>
      <c r="G101" s="135" t="s">
        <v>85</v>
      </c>
      <c r="H101" s="135" t="s">
        <v>240</v>
      </c>
      <c r="I101" s="135" t="s">
        <v>241</v>
      </c>
      <c r="J101" s="135" t="s">
        <v>242</v>
      </c>
      <c r="K101" s="136">
        <v>-36628.86</v>
      </c>
      <c r="L101" s="137">
        <v>45286</v>
      </c>
    </row>
    <row r="102" spans="1:12" hidden="1" outlineLevel="1" x14ac:dyDescent="0.3">
      <c r="A102" s="135" t="s">
        <v>74</v>
      </c>
      <c r="B102" s="135" t="s">
        <v>234</v>
      </c>
      <c r="C102" s="135" t="s">
        <v>268</v>
      </c>
      <c r="D102" s="135" t="s">
        <v>269</v>
      </c>
      <c r="E102" s="135" t="s">
        <v>275</v>
      </c>
      <c r="F102" s="135" t="s">
        <v>266</v>
      </c>
      <c r="G102" s="135" t="s">
        <v>85</v>
      </c>
      <c r="H102" s="135" t="s">
        <v>240</v>
      </c>
      <c r="I102" s="135" t="s">
        <v>241</v>
      </c>
      <c r="J102" s="135" t="s">
        <v>242</v>
      </c>
      <c r="K102" s="136">
        <v>684.56</v>
      </c>
      <c r="L102" s="137">
        <v>45291</v>
      </c>
    </row>
    <row r="103" spans="1:12" collapsed="1" x14ac:dyDescent="0.3">
      <c r="A103" s="135" t="s">
        <v>74</v>
      </c>
      <c r="B103" s="135" t="s">
        <v>234</v>
      </c>
      <c r="C103" s="135" t="s">
        <v>235</v>
      </c>
      <c r="D103" s="135" t="s">
        <v>237</v>
      </c>
      <c r="E103" s="135" t="s">
        <v>198</v>
      </c>
      <c r="F103" s="135" t="s">
        <v>266</v>
      </c>
      <c r="G103" s="135" t="s">
        <v>85</v>
      </c>
      <c r="H103" s="135" t="s">
        <v>240</v>
      </c>
      <c r="I103" s="135" t="s">
        <v>241</v>
      </c>
      <c r="J103" s="135" t="s">
        <v>242</v>
      </c>
      <c r="K103" s="136">
        <v>3679365.26</v>
      </c>
      <c r="L103" s="137">
        <v>45291</v>
      </c>
    </row>
    <row r="104" spans="1:12" x14ac:dyDescent="0.3">
      <c r="A104" s="135" t="s">
        <v>74</v>
      </c>
      <c r="B104" s="135" t="s">
        <v>234</v>
      </c>
      <c r="C104" s="135" t="s">
        <v>246</v>
      </c>
      <c r="D104" s="135" t="s">
        <v>247</v>
      </c>
      <c r="E104" s="135" t="s">
        <v>198</v>
      </c>
      <c r="F104" s="135" t="s">
        <v>266</v>
      </c>
      <c r="G104" s="135" t="s">
        <v>85</v>
      </c>
      <c r="H104" s="135" t="s">
        <v>240</v>
      </c>
      <c r="I104" s="135" t="s">
        <v>241</v>
      </c>
      <c r="J104" s="135" t="s">
        <v>242</v>
      </c>
      <c r="K104" s="136">
        <v>6872760.0999999996</v>
      </c>
      <c r="L104" s="137">
        <v>45291</v>
      </c>
    </row>
    <row r="105" spans="1:12" x14ac:dyDescent="0.3">
      <c r="A105" s="135" t="s">
        <v>74</v>
      </c>
      <c r="B105" s="135" t="s">
        <v>234</v>
      </c>
      <c r="C105" s="135" t="s">
        <v>235</v>
      </c>
      <c r="D105" s="135" t="s">
        <v>237</v>
      </c>
      <c r="E105" s="135" t="s">
        <v>198</v>
      </c>
      <c r="F105" s="135" t="s">
        <v>239</v>
      </c>
      <c r="G105" s="135" t="s">
        <v>85</v>
      </c>
      <c r="H105" s="135" t="s">
        <v>240</v>
      </c>
      <c r="I105" s="135" t="s">
        <v>241</v>
      </c>
      <c r="J105" s="135" t="s">
        <v>242</v>
      </c>
      <c r="K105" s="136">
        <v>-3679365.26</v>
      </c>
      <c r="L105" s="137">
        <v>45300</v>
      </c>
    </row>
    <row r="106" spans="1:12" x14ac:dyDescent="0.3">
      <c r="A106" s="142" t="s">
        <v>74</v>
      </c>
      <c r="B106" s="142" t="s">
        <v>234</v>
      </c>
      <c r="C106" s="142" t="s">
        <v>250</v>
      </c>
      <c r="D106" s="142" t="s">
        <v>251</v>
      </c>
      <c r="E106" s="142" t="s">
        <v>273</v>
      </c>
      <c r="F106" s="142" t="s">
        <v>239</v>
      </c>
      <c r="G106" s="142" t="s">
        <v>85</v>
      </c>
      <c r="H106" s="142" t="s">
        <v>240</v>
      </c>
      <c r="I106" s="142" t="s">
        <v>241</v>
      </c>
      <c r="J106" s="142" t="s">
        <v>242</v>
      </c>
      <c r="K106" s="143">
        <v>-1578124.29</v>
      </c>
      <c r="L106" s="144">
        <v>45315</v>
      </c>
    </row>
    <row r="107" spans="1:12" x14ac:dyDescent="0.3">
      <c r="A107" s="135" t="s">
        <v>74</v>
      </c>
      <c r="B107" s="135" t="s">
        <v>234</v>
      </c>
      <c r="C107" s="135" t="s">
        <v>235</v>
      </c>
      <c r="D107" s="135" t="s">
        <v>237</v>
      </c>
      <c r="E107" s="135" t="s">
        <v>198</v>
      </c>
      <c r="F107" s="135" t="s">
        <v>239</v>
      </c>
      <c r="G107" s="135" t="s">
        <v>85</v>
      </c>
      <c r="H107" s="135" t="s">
        <v>240</v>
      </c>
      <c r="I107" s="135" t="s">
        <v>241</v>
      </c>
      <c r="J107" s="135" t="s">
        <v>242</v>
      </c>
      <c r="K107" s="136">
        <v>4070192.04</v>
      </c>
      <c r="L107" s="137">
        <v>45322</v>
      </c>
    </row>
    <row r="108" spans="1:12" x14ac:dyDescent="0.3">
      <c r="A108" s="135" t="s">
        <v>74</v>
      </c>
      <c r="B108" s="135" t="s">
        <v>234</v>
      </c>
      <c r="C108" s="135" t="s">
        <v>246</v>
      </c>
      <c r="D108" s="135" t="s">
        <v>247</v>
      </c>
      <c r="E108" s="135" t="s">
        <v>198</v>
      </c>
      <c r="F108" s="135" t="s">
        <v>239</v>
      </c>
      <c r="G108" s="135" t="s">
        <v>85</v>
      </c>
      <c r="H108" s="135" t="s">
        <v>240</v>
      </c>
      <c r="I108" s="135" t="s">
        <v>241</v>
      </c>
      <c r="J108" s="135" t="s">
        <v>242</v>
      </c>
      <c r="K108" s="136">
        <v>6016559.96</v>
      </c>
      <c r="L108" s="137">
        <v>45322</v>
      </c>
    </row>
    <row r="109" spans="1:12" x14ac:dyDescent="0.3">
      <c r="A109" s="135" t="s">
        <v>75</v>
      </c>
      <c r="B109" s="135" t="s">
        <v>234</v>
      </c>
      <c r="C109" s="135" t="s">
        <v>276</v>
      </c>
      <c r="D109" s="135" t="s">
        <v>277</v>
      </c>
      <c r="E109" s="135" t="s">
        <v>278</v>
      </c>
      <c r="F109" s="135" t="s">
        <v>239</v>
      </c>
      <c r="G109" s="135" t="s">
        <v>279</v>
      </c>
      <c r="H109" s="135" t="s">
        <v>240</v>
      </c>
      <c r="I109" s="135" t="s">
        <v>241</v>
      </c>
      <c r="J109" s="135" t="s">
        <v>242</v>
      </c>
      <c r="K109" s="136">
        <v>90.71</v>
      </c>
      <c r="L109" s="137">
        <v>44950</v>
      </c>
    </row>
    <row r="110" spans="1:12" x14ac:dyDescent="0.3">
      <c r="A110" s="135" t="s">
        <v>75</v>
      </c>
      <c r="B110" s="135" t="s">
        <v>234</v>
      </c>
      <c r="C110" s="135" t="s">
        <v>280</v>
      </c>
      <c r="D110" s="135" t="s">
        <v>281</v>
      </c>
      <c r="E110" s="135" t="s">
        <v>282</v>
      </c>
      <c r="F110" s="135" t="s">
        <v>239</v>
      </c>
      <c r="G110" s="135" t="s">
        <v>279</v>
      </c>
      <c r="H110" s="135" t="s">
        <v>240</v>
      </c>
      <c r="I110" s="135" t="s">
        <v>241</v>
      </c>
      <c r="J110" s="135" t="s">
        <v>242</v>
      </c>
      <c r="K110" s="136">
        <v>15000</v>
      </c>
      <c r="L110" s="137">
        <v>44957</v>
      </c>
    </row>
    <row r="111" spans="1:12" x14ac:dyDescent="0.3">
      <c r="A111" s="145" t="s">
        <v>75</v>
      </c>
      <c r="B111" s="145" t="s">
        <v>234</v>
      </c>
      <c r="C111" s="145" t="s">
        <v>243</v>
      </c>
      <c r="D111" s="145" t="s">
        <v>244</v>
      </c>
      <c r="E111" s="145" t="s">
        <v>283</v>
      </c>
      <c r="F111" s="145" t="s">
        <v>239</v>
      </c>
      <c r="G111" s="145" t="s">
        <v>279</v>
      </c>
      <c r="H111" s="145" t="s">
        <v>240</v>
      </c>
      <c r="I111" s="145" t="s">
        <v>241</v>
      </c>
      <c r="J111" s="145" t="s">
        <v>242</v>
      </c>
      <c r="K111" s="146">
        <v>3816.34</v>
      </c>
      <c r="L111" s="147">
        <v>44957</v>
      </c>
    </row>
    <row r="112" spans="1:12" x14ac:dyDescent="0.3">
      <c r="A112" s="135" t="s">
        <v>75</v>
      </c>
      <c r="B112" s="135" t="s">
        <v>234</v>
      </c>
      <c r="C112" s="135" t="s">
        <v>246</v>
      </c>
      <c r="D112" s="135" t="s">
        <v>247</v>
      </c>
      <c r="E112" s="135" t="s">
        <v>284</v>
      </c>
      <c r="F112" s="135" t="s">
        <v>239</v>
      </c>
      <c r="G112" s="135" t="s">
        <v>279</v>
      </c>
      <c r="H112" s="135" t="s">
        <v>240</v>
      </c>
      <c r="I112" s="135" t="s">
        <v>241</v>
      </c>
      <c r="J112" s="135" t="s">
        <v>242</v>
      </c>
      <c r="K112" s="136">
        <v>260223.1</v>
      </c>
      <c r="L112" s="137">
        <v>44957</v>
      </c>
    </row>
    <row r="113" spans="1:12" hidden="1" outlineLevel="1" x14ac:dyDescent="0.3">
      <c r="A113" s="135" t="s">
        <v>75</v>
      </c>
      <c r="B113" s="135" t="s">
        <v>234</v>
      </c>
      <c r="C113" s="135" t="s">
        <v>285</v>
      </c>
      <c r="D113" s="135" t="s">
        <v>286</v>
      </c>
      <c r="E113" s="135" t="s">
        <v>287</v>
      </c>
      <c r="F113" s="135" t="s">
        <v>249</v>
      </c>
      <c r="G113" s="135" t="s">
        <v>279</v>
      </c>
      <c r="H113" s="135" t="s">
        <v>240</v>
      </c>
      <c r="I113" s="135" t="s">
        <v>241</v>
      </c>
      <c r="J113" s="135" t="s">
        <v>242</v>
      </c>
      <c r="K113" s="136">
        <v>28.83</v>
      </c>
      <c r="L113" s="137">
        <v>44963</v>
      </c>
    </row>
    <row r="114" spans="1:12" hidden="1" outlineLevel="1" x14ac:dyDescent="0.3">
      <c r="A114" s="135" t="s">
        <v>75</v>
      </c>
      <c r="B114" s="135" t="s">
        <v>234</v>
      </c>
      <c r="C114" s="135" t="s">
        <v>234</v>
      </c>
      <c r="D114" s="135" t="s">
        <v>236</v>
      </c>
      <c r="E114" s="135" t="s">
        <v>278</v>
      </c>
      <c r="F114" s="135" t="s">
        <v>249</v>
      </c>
      <c r="G114" s="135" t="s">
        <v>279</v>
      </c>
      <c r="H114" s="135" t="s">
        <v>240</v>
      </c>
      <c r="I114" s="135" t="s">
        <v>241</v>
      </c>
      <c r="J114" s="135" t="s">
        <v>242</v>
      </c>
      <c r="K114" s="136">
        <v>-28.83</v>
      </c>
      <c r="L114" s="137">
        <v>44967</v>
      </c>
    </row>
    <row r="115" spans="1:12" hidden="1" outlineLevel="1" x14ac:dyDescent="0.3">
      <c r="A115" s="135" t="s">
        <v>75</v>
      </c>
      <c r="B115" s="135" t="s">
        <v>234</v>
      </c>
      <c r="C115" s="135" t="s">
        <v>234</v>
      </c>
      <c r="D115" s="135" t="s">
        <v>236</v>
      </c>
      <c r="E115" s="135" t="s">
        <v>278</v>
      </c>
      <c r="F115" s="135" t="s">
        <v>249</v>
      </c>
      <c r="G115" s="135" t="s">
        <v>279</v>
      </c>
      <c r="H115" s="135" t="s">
        <v>240</v>
      </c>
      <c r="I115" s="135" t="s">
        <v>241</v>
      </c>
      <c r="J115" s="135" t="s">
        <v>242</v>
      </c>
      <c r="K115" s="136">
        <v>19.45</v>
      </c>
      <c r="L115" s="137">
        <v>44967</v>
      </c>
    </row>
    <row r="116" spans="1:12" hidden="1" outlineLevel="1" x14ac:dyDescent="0.3">
      <c r="A116" s="135" t="s">
        <v>75</v>
      </c>
      <c r="B116" s="135" t="s">
        <v>234</v>
      </c>
      <c r="C116" s="135" t="s">
        <v>234</v>
      </c>
      <c r="D116" s="135" t="s">
        <v>236</v>
      </c>
      <c r="E116" s="135" t="s">
        <v>283</v>
      </c>
      <c r="F116" s="135" t="s">
        <v>249</v>
      </c>
      <c r="G116" s="135" t="s">
        <v>279</v>
      </c>
      <c r="H116" s="135" t="s">
        <v>240</v>
      </c>
      <c r="I116" s="135" t="s">
        <v>241</v>
      </c>
      <c r="J116" s="135" t="s">
        <v>242</v>
      </c>
      <c r="K116" s="136">
        <v>4.46</v>
      </c>
      <c r="L116" s="137">
        <v>44985</v>
      </c>
    </row>
    <row r="117" spans="1:12" hidden="1" outlineLevel="1" x14ac:dyDescent="0.3">
      <c r="A117" s="135" t="s">
        <v>75</v>
      </c>
      <c r="B117" s="135" t="s">
        <v>234</v>
      </c>
      <c r="C117" s="135" t="s">
        <v>246</v>
      </c>
      <c r="D117" s="135" t="s">
        <v>247</v>
      </c>
      <c r="E117" s="135" t="s">
        <v>284</v>
      </c>
      <c r="F117" s="135" t="s">
        <v>249</v>
      </c>
      <c r="G117" s="135" t="s">
        <v>279</v>
      </c>
      <c r="H117" s="135" t="s">
        <v>240</v>
      </c>
      <c r="I117" s="135" t="s">
        <v>241</v>
      </c>
      <c r="J117" s="135" t="s">
        <v>242</v>
      </c>
      <c r="K117" s="136">
        <v>160651.29</v>
      </c>
      <c r="L117" s="137">
        <v>44985</v>
      </c>
    </row>
    <row r="118" spans="1:12" hidden="1" outlineLevel="1" x14ac:dyDescent="0.3">
      <c r="A118" s="135" t="s">
        <v>75</v>
      </c>
      <c r="B118" s="135" t="s">
        <v>234</v>
      </c>
      <c r="C118" s="135" t="s">
        <v>280</v>
      </c>
      <c r="D118" s="135" t="s">
        <v>281</v>
      </c>
      <c r="E118" s="135" t="s">
        <v>282</v>
      </c>
      <c r="F118" s="135" t="s">
        <v>252</v>
      </c>
      <c r="G118" s="135" t="s">
        <v>279</v>
      </c>
      <c r="H118" s="135" t="s">
        <v>240</v>
      </c>
      <c r="I118" s="135" t="s">
        <v>241</v>
      </c>
      <c r="J118" s="135" t="s">
        <v>242</v>
      </c>
      <c r="K118" s="136">
        <v>2000</v>
      </c>
      <c r="L118" s="137">
        <v>45014</v>
      </c>
    </row>
    <row r="119" spans="1:12" hidden="1" outlineLevel="1" x14ac:dyDescent="0.3">
      <c r="A119" s="135" t="s">
        <v>75</v>
      </c>
      <c r="B119" s="135" t="s">
        <v>234</v>
      </c>
      <c r="C119" s="135" t="s">
        <v>234</v>
      </c>
      <c r="D119" s="135" t="s">
        <v>236</v>
      </c>
      <c r="E119" s="135" t="s">
        <v>283</v>
      </c>
      <c r="F119" s="135" t="s">
        <v>252</v>
      </c>
      <c r="G119" s="135" t="s">
        <v>279</v>
      </c>
      <c r="H119" s="135" t="s">
        <v>240</v>
      </c>
      <c r="I119" s="135" t="s">
        <v>241</v>
      </c>
      <c r="J119" s="135" t="s">
        <v>242</v>
      </c>
      <c r="K119" s="136">
        <v>9077.35</v>
      </c>
      <c r="L119" s="137">
        <v>45014</v>
      </c>
    </row>
    <row r="120" spans="1:12" hidden="1" outlineLevel="1" x14ac:dyDescent="0.3">
      <c r="A120" s="135" t="s">
        <v>75</v>
      </c>
      <c r="B120" s="135" t="s">
        <v>234</v>
      </c>
      <c r="C120" s="135" t="s">
        <v>246</v>
      </c>
      <c r="D120" s="135" t="s">
        <v>247</v>
      </c>
      <c r="E120" s="135" t="s">
        <v>284</v>
      </c>
      <c r="F120" s="135" t="s">
        <v>252</v>
      </c>
      <c r="G120" s="135" t="s">
        <v>279</v>
      </c>
      <c r="H120" s="135" t="s">
        <v>240</v>
      </c>
      <c r="I120" s="135" t="s">
        <v>241</v>
      </c>
      <c r="J120" s="135" t="s">
        <v>242</v>
      </c>
      <c r="K120" s="136">
        <v>239081.38</v>
      </c>
      <c r="L120" s="137">
        <v>45016</v>
      </c>
    </row>
    <row r="121" spans="1:12" hidden="1" outlineLevel="1" x14ac:dyDescent="0.3">
      <c r="A121" s="135" t="s">
        <v>75</v>
      </c>
      <c r="B121" s="135" t="s">
        <v>234</v>
      </c>
      <c r="C121" s="135" t="s">
        <v>243</v>
      </c>
      <c r="D121" s="135" t="s">
        <v>244</v>
      </c>
      <c r="E121" s="135" t="s">
        <v>283</v>
      </c>
      <c r="F121" s="135" t="s">
        <v>253</v>
      </c>
      <c r="G121" s="135" t="s">
        <v>279</v>
      </c>
      <c r="H121" s="135" t="s">
        <v>240</v>
      </c>
      <c r="I121" s="135" t="s">
        <v>241</v>
      </c>
      <c r="J121" s="135" t="s">
        <v>242</v>
      </c>
      <c r="K121" s="136">
        <v>6674.15</v>
      </c>
      <c r="L121" s="137">
        <v>45042</v>
      </c>
    </row>
    <row r="122" spans="1:12" hidden="1" outlineLevel="1" x14ac:dyDescent="0.3">
      <c r="A122" s="135" t="s">
        <v>75</v>
      </c>
      <c r="B122" s="135" t="s">
        <v>234</v>
      </c>
      <c r="C122" s="135" t="s">
        <v>246</v>
      </c>
      <c r="D122" s="135" t="s">
        <v>247</v>
      </c>
      <c r="E122" s="135" t="s">
        <v>284</v>
      </c>
      <c r="F122" s="135" t="s">
        <v>253</v>
      </c>
      <c r="G122" s="135" t="s">
        <v>279</v>
      </c>
      <c r="H122" s="135" t="s">
        <v>240</v>
      </c>
      <c r="I122" s="135" t="s">
        <v>241</v>
      </c>
      <c r="J122" s="135" t="s">
        <v>242</v>
      </c>
      <c r="K122" s="136">
        <v>175328.42</v>
      </c>
      <c r="L122" s="137">
        <v>45046</v>
      </c>
    </row>
    <row r="123" spans="1:12" hidden="1" outlineLevel="1" x14ac:dyDescent="0.3">
      <c r="A123" s="135" t="s">
        <v>75</v>
      </c>
      <c r="B123" s="135" t="s">
        <v>234</v>
      </c>
      <c r="C123" s="135" t="s">
        <v>243</v>
      </c>
      <c r="D123" s="135" t="s">
        <v>244</v>
      </c>
      <c r="E123" s="135" t="s">
        <v>283</v>
      </c>
      <c r="F123" s="135" t="s">
        <v>254</v>
      </c>
      <c r="G123" s="135" t="s">
        <v>279</v>
      </c>
      <c r="H123" s="135" t="s">
        <v>240</v>
      </c>
      <c r="I123" s="135" t="s">
        <v>241</v>
      </c>
      <c r="J123" s="135" t="s">
        <v>242</v>
      </c>
      <c r="K123" s="136">
        <v>7647.15</v>
      </c>
      <c r="L123" s="137">
        <v>45058</v>
      </c>
    </row>
    <row r="124" spans="1:12" hidden="1" outlineLevel="1" x14ac:dyDescent="0.3">
      <c r="A124" s="135" t="s">
        <v>75</v>
      </c>
      <c r="B124" s="135" t="s">
        <v>234</v>
      </c>
      <c r="C124" s="135" t="s">
        <v>246</v>
      </c>
      <c r="D124" s="135" t="s">
        <v>247</v>
      </c>
      <c r="E124" s="135" t="s">
        <v>284</v>
      </c>
      <c r="F124" s="135" t="s">
        <v>254</v>
      </c>
      <c r="G124" s="135" t="s">
        <v>279</v>
      </c>
      <c r="H124" s="135" t="s">
        <v>240</v>
      </c>
      <c r="I124" s="135" t="s">
        <v>241</v>
      </c>
      <c r="J124" s="135" t="s">
        <v>242</v>
      </c>
      <c r="K124" s="136">
        <v>162638.26999999999</v>
      </c>
      <c r="L124" s="137">
        <v>45077</v>
      </c>
    </row>
    <row r="125" spans="1:12" hidden="1" outlineLevel="1" x14ac:dyDescent="0.3">
      <c r="A125" s="135" t="s">
        <v>75</v>
      </c>
      <c r="B125" s="135" t="s">
        <v>234</v>
      </c>
      <c r="C125" s="135" t="s">
        <v>280</v>
      </c>
      <c r="D125" s="135" t="s">
        <v>281</v>
      </c>
      <c r="E125" s="135" t="s">
        <v>282</v>
      </c>
      <c r="F125" s="135" t="s">
        <v>255</v>
      </c>
      <c r="G125" s="135" t="s">
        <v>279</v>
      </c>
      <c r="H125" s="135" t="s">
        <v>240</v>
      </c>
      <c r="I125" s="135" t="s">
        <v>241</v>
      </c>
      <c r="J125" s="135" t="s">
        <v>242</v>
      </c>
      <c r="K125" s="136">
        <v>30000</v>
      </c>
      <c r="L125" s="137">
        <v>45103</v>
      </c>
    </row>
    <row r="126" spans="1:12" hidden="1" outlineLevel="1" x14ac:dyDescent="0.3">
      <c r="A126" s="135" t="s">
        <v>75</v>
      </c>
      <c r="B126" s="135" t="s">
        <v>234</v>
      </c>
      <c r="C126" s="135" t="s">
        <v>243</v>
      </c>
      <c r="D126" s="135" t="s">
        <v>244</v>
      </c>
      <c r="E126" s="135" t="s">
        <v>283</v>
      </c>
      <c r="F126" s="135" t="s">
        <v>255</v>
      </c>
      <c r="G126" s="135" t="s">
        <v>279</v>
      </c>
      <c r="H126" s="135" t="s">
        <v>240</v>
      </c>
      <c r="I126" s="135" t="s">
        <v>241</v>
      </c>
      <c r="J126" s="135" t="s">
        <v>242</v>
      </c>
      <c r="K126" s="136">
        <v>63828.62</v>
      </c>
      <c r="L126" s="137">
        <v>45103</v>
      </c>
    </row>
    <row r="127" spans="1:12" hidden="1" outlineLevel="1" x14ac:dyDescent="0.3">
      <c r="A127" s="135" t="s">
        <v>75</v>
      </c>
      <c r="B127" s="135" t="s">
        <v>234</v>
      </c>
      <c r="C127" s="135" t="s">
        <v>246</v>
      </c>
      <c r="D127" s="135" t="s">
        <v>247</v>
      </c>
      <c r="E127" s="135" t="s">
        <v>198</v>
      </c>
      <c r="F127" s="135" t="s">
        <v>255</v>
      </c>
      <c r="G127" s="135" t="s">
        <v>279</v>
      </c>
      <c r="H127" s="135" t="s">
        <v>240</v>
      </c>
      <c r="I127" s="135" t="s">
        <v>241</v>
      </c>
      <c r="J127" s="135" t="s">
        <v>242</v>
      </c>
      <c r="K127" s="136">
        <v>272792.36</v>
      </c>
      <c r="L127" s="137">
        <v>45107</v>
      </c>
    </row>
    <row r="128" spans="1:12" hidden="1" outlineLevel="1" x14ac:dyDescent="0.3">
      <c r="A128" s="135" t="s">
        <v>75</v>
      </c>
      <c r="B128" s="135" t="s">
        <v>234</v>
      </c>
      <c r="C128" s="135" t="s">
        <v>243</v>
      </c>
      <c r="D128" s="135" t="s">
        <v>244</v>
      </c>
      <c r="E128" s="135" t="s">
        <v>288</v>
      </c>
      <c r="F128" s="135" t="s">
        <v>256</v>
      </c>
      <c r="G128" s="135" t="s">
        <v>279</v>
      </c>
      <c r="H128" s="135" t="s">
        <v>240</v>
      </c>
      <c r="I128" s="135" t="s">
        <v>241</v>
      </c>
      <c r="J128" s="135" t="s">
        <v>242</v>
      </c>
      <c r="K128" s="136">
        <v>7141.79</v>
      </c>
      <c r="L128" s="137">
        <v>45127</v>
      </c>
    </row>
    <row r="129" spans="1:12" hidden="1" outlineLevel="1" x14ac:dyDescent="0.3">
      <c r="A129" s="135" t="s">
        <v>75</v>
      </c>
      <c r="B129" s="135" t="s">
        <v>234</v>
      </c>
      <c r="C129" s="135" t="s">
        <v>246</v>
      </c>
      <c r="D129" s="135" t="s">
        <v>247</v>
      </c>
      <c r="E129" s="135" t="s">
        <v>274</v>
      </c>
      <c r="F129" s="135" t="s">
        <v>256</v>
      </c>
      <c r="G129" s="135" t="s">
        <v>279</v>
      </c>
      <c r="H129" s="135" t="s">
        <v>240</v>
      </c>
      <c r="I129" s="135" t="s">
        <v>241</v>
      </c>
      <c r="J129" s="135" t="s">
        <v>242</v>
      </c>
      <c r="K129" s="136">
        <v>228129.6</v>
      </c>
      <c r="L129" s="137">
        <v>45138</v>
      </c>
    </row>
    <row r="130" spans="1:12" hidden="1" outlineLevel="1" x14ac:dyDescent="0.3">
      <c r="A130" s="135" t="s">
        <v>75</v>
      </c>
      <c r="B130" s="135" t="s">
        <v>234</v>
      </c>
      <c r="C130" s="135" t="s">
        <v>234</v>
      </c>
      <c r="D130" s="135" t="s">
        <v>236</v>
      </c>
      <c r="E130" s="135" t="s">
        <v>262</v>
      </c>
      <c r="F130" s="135" t="s">
        <v>261</v>
      </c>
      <c r="G130" s="135" t="s">
        <v>279</v>
      </c>
      <c r="H130" s="135" t="s">
        <v>240</v>
      </c>
      <c r="I130" s="135" t="s">
        <v>241</v>
      </c>
      <c r="J130" s="135" t="s">
        <v>242</v>
      </c>
      <c r="K130" s="136">
        <v>-3677.33</v>
      </c>
      <c r="L130" s="137">
        <v>45153</v>
      </c>
    </row>
    <row r="131" spans="1:12" hidden="1" outlineLevel="1" x14ac:dyDescent="0.3">
      <c r="A131" s="135" t="s">
        <v>75</v>
      </c>
      <c r="B131" s="135" t="s">
        <v>234</v>
      </c>
      <c r="C131" s="135" t="s">
        <v>280</v>
      </c>
      <c r="D131" s="135" t="s">
        <v>281</v>
      </c>
      <c r="E131" s="135" t="s">
        <v>262</v>
      </c>
      <c r="F131" s="135" t="s">
        <v>261</v>
      </c>
      <c r="G131" s="135" t="s">
        <v>279</v>
      </c>
      <c r="H131" s="135" t="s">
        <v>240</v>
      </c>
      <c r="I131" s="135" t="s">
        <v>241</v>
      </c>
      <c r="J131" s="135" t="s">
        <v>242</v>
      </c>
      <c r="K131" s="136">
        <v>3677.33</v>
      </c>
      <c r="L131" s="137">
        <v>45153</v>
      </c>
    </row>
    <row r="132" spans="1:12" hidden="1" outlineLevel="1" x14ac:dyDescent="0.3">
      <c r="A132" s="135" t="s">
        <v>75</v>
      </c>
      <c r="B132" s="135" t="s">
        <v>234</v>
      </c>
      <c r="C132" s="135" t="s">
        <v>234</v>
      </c>
      <c r="D132" s="135" t="s">
        <v>236</v>
      </c>
      <c r="E132" s="135" t="s">
        <v>262</v>
      </c>
      <c r="F132" s="135" t="s">
        <v>261</v>
      </c>
      <c r="G132" s="135" t="s">
        <v>279</v>
      </c>
      <c r="H132" s="135" t="s">
        <v>240</v>
      </c>
      <c r="I132" s="135" t="s">
        <v>241</v>
      </c>
      <c r="J132" s="135" t="s">
        <v>242</v>
      </c>
      <c r="K132" s="136">
        <v>-15.4</v>
      </c>
      <c r="L132" s="137">
        <v>45147</v>
      </c>
    </row>
    <row r="133" spans="1:12" hidden="1" outlineLevel="1" x14ac:dyDescent="0.3">
      <c r="A133" s="135" t="s">
        <v>75</v>
      </c>
      <c r="B133" s="135" t="s">
        <v>234</v>
      </c>
      <c r="C133" s="135" t="s">
        <v>246</v>
      </c>
      <c r="D133" s="135" t="s">
        <v>247</v>
      </c>
      <c r="E133" s="135" t="s">
        <v>262</v>
      </c>
      <c r="F133" s="135" t="s">
        <v>261</v>
      </c>
      <c r="G133" s="135" t="s">
        <v>279</v>
      </c>
      <c r="H133" s="135" t="s">
        <v>240</v>
      </c>
      <c r="I133" s="135" t="s">
        <v>241</v>
      </c>
      <c r="J133" s="135" t="s">
        <v>242</v>
      </c>
      <c r="K133" s="136">
        <v>15.4</v>
      </c>
      <c r="L133" s="137">
        <v>45147</v>
      </c>
    </row>
    <row r="134" spans="1:12" hidden="1" outlineLevel="1" x14ac:dyDescent="0.3">
      <c r="A134" s="135" t="s">
        <v>75</v>
      </c>
      <c r="B134" s="135" t="s">
        <v>234</v>
      </c>
      <c r="C134" s="135" t="s">
        <v>234</v>
      </c>
      <c r="D134" s="135" t="s">
        <v>236</v>
      </c>
      <c r="E134" s="135" t="s">
        <v>262</v>
      </c>
      <c r="F134" s="135" t="s">
        <v>261</v>
      </c>
      <c r="G134" s="135" t="s">
        <v>279</v>
      </c>
      <c r="H134" s="135" t="s">
        <v>240</v>
      </c>
      <c r="I134" s="135" t="s">
        <v>241</v>
      </c>
      <c r="J134" s="135" t="s">
        <v>242</v>
      </c>
      <c r="K134" s="136">
        <v>-56.48</v>
      </c>
      <c r="L134" s="137">
        <v>45154</v>
      </c>
    </row>
    <row r="135" spans="1:12" hidden="1" outlineLevel="1" x14ac:dyDescent="0.3">
      <c r="A135" s="135" t="s">
        <v>75</v>
      </c>
      <c r="B135" s="135" t="s">
        <v>234</v>
      </c>
      <c r="C135" s="135" t="s">
        <v>234</v>
      </c>
      <c r="D135" s="135" t="s">
        <v>236</v>
      </c>
      <c r="E135" s="135" t="s">
        <v>262</v>
      </c>
      <c r="F135" s="135" t="s">
        <v>261</v>
      </c>
      <c r="G135" s="135" t="s">
        <v>279</v>
      </c>
      <c r="H135" s="135" t="s">
        <v>240</v>
      </c>
      <c r="I135" s="135" t="s">
        <v>241</v>
      </c>
      <c r="J135" s="135" t="s">
        <v>242</v>
      </c>
      <c r="K135" s="136">
        <v>-92.42</v>
      </c>
      <c r="L135" s="137">
        <v>45154</v>
      </c>
    </row>
    <row r="136" spans="1:12" hidden="1" outlineLevel="1" x14ac:dyDescent="0.3">
      <c r="A136" s="135" t="s">
        <v>75</v>
      </c>
      <c r="B136" s="135" t="s">
        <v>234</v>
      </c>
      <c r="C136" s="135" t="s">
        <v>234</v>
      </c>
      <c r="D136" s="135" t="s">
        <v>236</v>
      </c>
      <c r="E136" s="135" t="s">
        <v>262</v>
      </c>
      <c r="F136" s="135" t="s">
        <v>261</v>
      </c>
      <c r="G136" s="135" t="s">
        <v>279</v>
      </c>
      <c r="H136" s="135" t="s">
        <v>240</v>
      </c>
      <c r="I136" s="135" t="s">
        <v>241</v>
      </c>
      <c r="J136" s="135" t="s">
        <v>242</v>
      </c>
      <c r="K136" s="136">
        <v>-25.67</v>
      </c>
      <c r="L136" s="137">
        <v>45154</v>
      </c>
    </row>
    <row r="137" spans="1:12" hidden="1" outlineLevel="1" x14ac:dyDescent="0.3">
      <c r="A137" s="135" t="s">
        <v>75</v>
      </c>
      <c r="B137" s="135" t="s">
        <v>234</v>
      </c>
      <c r="C137" s="135" t="s">
        <v>234</v>
      </c>
      <c r="D137" s="135" t="s">
        <v>236</v>
      </c>
      <c r="E137" s="135" t="s">
        <v>262</v>
      </c>
      <c r="F137" s="135" t="s">
        <v>261</v>
      </c>
      <c r="G137" s="135" t="s">
        <v>279</v>
      </c>
      <c r="H137" s="135" t="s">
        <v>240</v>
      </c>
      <c r="I137" s="135" t="s">
        <v>241</v>
      </c>
      <c r="J137" s="135" t="s">
        <v>242</v>
      </c>
      <c r="K137" s="136">
        <v>-98.58</v>
      </c>
      <c r="L137" s="137">
        <v>45154</v>
      </c>
    </row>
    <row r="138" spans="1:12" hidden="1" outlineLevel="1" x14ac:dyDescent="0.3">
      <c r="A138" s="135" t="s">
        <v>75</v>
      </c>
      <c r="B138" s="135" t="s">
        <v>234</v>
      </c>
      <c r="C138" s="135" t="s">
        <v>234</v>
      </c>
      <c r="D138" s="135" t="s">
        <v>236</v>
      </c>
      <c r="E138" s="135" t="s">
        <v>262</v>
      </c>
      <c r="F138" s="135" t="s">
        <v>261</v>
      </c>
      <c r="G138" s="135" t="s">
        <v>279</v>
      </c>
      <c r="H138" s="135" t="s">
        <v>240</v>
      </c>
      <c r="I138" s="135" t="s">
        <v>241</v>
      </c>
      <c r="J138" s="135" t="s">
        <v>242</v>
      </c>
      <c r="K138" s="136">
        <v>-99.61</v>
      </c>
      <c r="L138" s="137">
        <v>45154</v>
      </c>
    </row>
    <row r="139" spans="1:12" hidden="1" outlineLevel="1" x14ac:dyDescent="0.3">
      <c r="A139" s="135" t="s">
        <v>75</v>
      </c>
      <c r="B139" s="135" t="s">
        <v>234</v>
      </c>
      <c r="C139" s="135" t="s">
        <v>234</v>
      </c>
      <c r="D139" s="135" t="s">
        <v>236</v>
      </c>
      <c r="E139" s="135" t="s">
        <v>262</v>
      </c>
      <c r="F139" s="135" t="s">
        <v>261</v>
      </c>
      <c r="G139" s="135" t="s">
        <v>279</v>
      </c>
      <c r="H139" s="135" t="s">
        <v>240</v>
      </c>
      <c r="I139" s="135" t="s">
        <v>241</v>
      </c>
      <c r="J139" s="135" t="s">
        <v>242</v>
      </c>
      <c r="K139" s="136">
        <v>-241.32</v>
      </c>
      <c r="L139" s="137">
        <v>45154</v>
      </c>
    </row>
    <row r="140" spans="1:12" hidden="1" outlineLevel="1" x14ac:dyDescent="0.3">
      <c r="A140" s="135" t="s">
        <v>75</v>
      </c>
      <c r="B140" s="135" t="s">
        <v>234</v>
      </c>
      <c r="C140" s="135" t="s">
        <v>234</v>
      </c>
      <c r="D140" s="135" t="s">
        <v>236</v>
      </c>
      <c r="E140" s="135" t="s">
        <v>262</v>
      </c>
      <c r="F140" s="135" t="s">
        <v>261</v>
      </c>
      <c r="G140" s="135" t="s">
        <v>279</v>
      </c>
      <c r="H140" s="135" t="s">
        <v>240</v>
      </c>
      <c r="I140" s="135" t="s">
        <v>241</v>
      </c>
      <c r="J140" s="135" t="s">
        <v>242</v>
      </c>
      <c r="K140" s="136">
        <v>-56.48</v>
      </c>
      <c r="L140" s="137">
        <v>45154</v>
      </c>
    </row>
    <row r="141" spans="1:12" hidden="1" outlineLevel="1" x14ac:dyDescent="0.3">
      <c r="A141" s="135" t="s">
        <v>75</v>
      </c>
      <c r="B141" s="135" t="s">
        <v>234</v>
      </c>
      <c r="C141" s="135" t="s">
        <v>234</v>
      </c>
      <c r="D141" s="135" t="s">
        <v>236</v>
      </c>
      <c r="E141" s="135" t="s">
        <v>262</v>
      </c>
      <c r="F141" s="135" t="s">
        <v>261</v>
      </c>
      <c r="G141" s="135" t="s">
        <v>279</v>
      </c>
      <c r="H141" s="135" t="s">
        <v>240</v>
      </c>
      <c r="I141" s="135" t="s">
        <v>241</v>
      </c>
      <c r="J141" s="135" t="s">
        <v>242</v>
      </c>
      <c r="K141" s="136">
        <v>-118.09</v>
      </c>
      <c r="L141" s="137">
        <v>45154</v>
      </c>
    </row>
    <row r="142" spans="1:12" hidden="1" outlineLevel="1" x14ac:dyDescent="0.3">
      <c r="A142" s="135" t="s">
        <v>75</v>
      </c>
      <c r="B142" s="135" t="s">
        <v>234</v>
      </c>
      <c r="C142" s="135" t="s">
        <v>234</v>
      </c>
      <c r="D142" s="135" t="s">
        <v>236</v>
      </c>
      <c r="E142" s="135" t="s">
        <v>262</v>
      </c>
      <c r="F142" s="135" t="s">
        <v>261</v>
      </c>
      <c r="G142" s="135" t="s">
        <v>279</v>
      </c>
      <c r="H142" s="135" t="s">
        <v>240</v>
      </c>
      <c r="I142" s="135" t="s">
        <v>241</v>
      </c>
      <c r="J142" s="135" t="s">
        <v>242</v>
      </c>
      <c r="K142" s="136">
        <v>-82.15</v>
      </c>
      <c r="L142" s="137">
        <v>45154</v>
      </c>
    </row>
    <row r="143" spans="1:12" hidden="1" outlineLevel="1" x14ac:dyDescent="0.3">
      <c r="A143" s="135" t="s">
        <v>75</v>
      </c>
      <c r="B143" s="135" t="s">
        <v>234</v>
      </c>
      <c r="C143" s="135" t="s">
        <v>234</v>
      </c>
      <c r="D143" s="135" t="s">
        <v>236</v>
      </c>
      <c r="E143" s="135" t="s">
        <v>262</v>
      </c>
      <c r="F143" s="135" t="s">
        <v>261</v>
      </c>
      <c r="G143" s="135" t="s">
        <v>279</v>
      </c>
      <c r="H143" s="135" t="s">
        <v>240</v>
      </c>
      <c r="I143" s="135" t="s">
        <v>241</v>
      </c>
      <c r="J143" s="135" t="s">
        <v>242</v>
      </c>
      <c r="K143" s="136">
        <v>-71.88</v>
      </c>
      <c r="L143" s="137">
        <v>45154</v>
      </c>
    </row>
    <row r="144" spans="1:12" hidden="1" outlineLevel="1" x14ac:dyDescent="0.3">
      <c r="A144" s="135" t="s">
        <v>75</v>
      </c>
      <c r="B144" s="135" t="s">
        <v>234</v>
      </c>
      <c r="C144" s="135" t="s">
        <v>280</v>
      </c>
      <c r="D144" s="135" t="s">
        <v>281</v>
      </c>
      <c r="E144" s="135" t="s">
        <v>262</v>
      </c>
      <c r="F144" s="135" t="s">
        <v>261</v>
      </c>
      <c r="G144" s="135" t="s">
        <v>279</v>
      </c>
      <c r="H144" s="135" t="s">
        <v>240</v>
      </c>
      <c r="I144" s="135" t="s">
        <v>241</v>
      </c>
      <c r="J144" s="135" t="s">
        <v>242</v>
      </c>
      <c r="K144" s="136">
        <v>56.48</v>
      </c>
      <c r="L144" s="137">
        <v>45154</v>
      </c>
    </row>
    <row r="145" spans="1:12" hidden="1" outlineLevel="1" x14ac:dyDescent="0.3">
      <c r="A145" s="135" t="s">
        <v>75</v>
      </c>
      <c r="B145" s="135" t="s">
        <v>234</v>
      </c>
      <c r="C145" s="135" t="s">
        <v>280</v>
      </c>
      <c r="D145" s="135" t="s">
        <v>281</v>
      </c>
      <c r="E145" s="135" t="s">
        <v>262</v>
      </c>
      <c r="F145" s="135" t="s">
        <v>261</v>
      </c>
      <c r="G145" s="135" t="s">
        <v>279</v>
      </c>
      <c r="H145" s="135" t="s">
        <v>240</v>
      </c>
      <c r="I145" s="135" t="s">
        <v>241</v>
      </c>
      <c r="J145" s="135" t="s">
        <v>242</v>
      </c>
      <c r="K145" s="136">
        <v>92.42</v>
      </c>
      <c r="L145" s="137">
        <v>45154</v>
      </c>
    </row>
    <row r="146" spans="1:12" hidden="1" outlineLevel="1" x14ac:dyDescent="0.3">
      <c r="A146" s="135" t="s">
        <v>75</v>
      </c>
      <c r="B146" s="135" t="s">
        <v>234</v>
      </c>
      <c r="C146" s="135" t="s">
        <v>280</v>
      </c>
      <c r="D146" s="135" t="s">
        <v>281</v>
      </c>
      <c r="E146" s="135" t="s">
        <v>262</v>
      </c>
      <c r="F146" s="135" t="s">
        <v>261</v>
      </c>
      <c r="G146" s="135" t="s">
        <v>279</v>
      </c>
      <c r="H146" s="135" t="s">
        <v>240</v>
      </c>
      <c r="I146" s="135" t="s">
        <v>241</v>
      </c>
      <c r="J146" s="135" t="s">
        <v>242</v>
      </c>
      <c r="K146" s="136">
        <v>25.67</v>
      </c>
      <c r="L146" s="137">
        <v>45154</v>
      </c>
    </row>
    <row r="147" spans="1:12" hidden="1" outlineLevel="1" x14ac:dyDescent="0.3">
      <c r="A147" s="135" t="s">
        <v>75</v>
      </c>
      <c r="B147" s="135" t="s">
        <v>234</v>
      </c>
      <c r="C147" s="135" t="s">
        <v>280</v>
      </c>
      <c r="D147" s="135" t="s">
        <v>281</v>
      </c>
      <c r="E147" s="135" t="s">
        <v>262</v>
      </c>
      <c r="F147" s="135" t="s">
        <v>261</v>
      </c>
      <c r="G147" s="135" t="s">
        <v>279</v>
      </c>
      <c r="H147" s="135" t="s">
        <v>240</v>
      </c>
      <c r="I147" s="135" t="s">
        <v>241</v>
      </c>
      <c r="J147" s="135" t="s">
        <v>242</v>
      </c>
      <c r="K147" s="136">
        <v>98.58</v>
      </c>
      <c r="L147" s="137">
        <v>45154</v>
      </c>
    </row>
    <row r="148" spans="1:12" hidden="1" outlineLevel="1" x14ac:dyDescent="0.3">
      <c r="A148" s="135" t="s">
        <v>75</v>
      </c>
      <c r="B148" s="135" t="s">
        <v>234</v>
      </c>
      <c r="C148" s="135" t="s">
        <v>280</v>
      </c>
      <c r="D148" s="135" t="s">
        <v>281</v>
      </c>
      <c r="E148" s="135" t="s">
        <v>262</v>
      </c>
      <c r="F148" s="135" t="s">
        <v>261</v>
      </c>
      <c r="G148" s="135" t="s">
        <v>279</v>
      </c>
      <c r="H148" s="135" t="s">
        <v>240</v>
      </c>
      <c r="I148" s="135" t="s">
        <v>241</v>
      </c>
      <c r="J148" s="135" t="s">
        <v>242</v>
      </c>
      <c r="K148" s="136">
        <v>99.61</v>
      </c>
      <c r="L148" s="137">
        <v>45154</v>
      </c>
    </row>
    <row r="149" spans="1:12" hidden="1" outlineLevel="1" x14ac:dyDescent="0.3">
      <c r="A149" s="135" t="s">
        <v>75</v>
      </c>
      <c r="B149" s="135" t="s">
        <v>234</v>
      </c>
      <c r="C149" s="135" t="s">
        <v>280</v>
      </c>
      <c r="D149" s="135" t="s">
        <v>281</v>
      </c>
      <c r="E149" s="135" t="s">
        <v>262</v>
      </c>
      <c r="F149" s="135" t="s">
        <v>261</v>
      </c>
      <c r="G149" s="135" t="s">
        <v>279</v>
      </c>
      <c r="H149" s="135" t="s">
        <v>240</v>
      </c>
      <c r="I149" s="135" t="s">
        <v>241</v>
      </c>
      <c r="J149" s="135" t="s">
        <v>242</v>
      </c>
      <c r="K149" s="136">
        <v>241.32</v>
      </c>
      <c r="L149" s="137">
        <v>45154</v>
      </c>
    </row>
    <row r="150" spans="1:12" hidden="1" outlineLevel="1" x14ac:dyDescent="0.3">
      <c r="A150" s="135" t="s">
        <v>75</v>
      </c>
      <c r="B150" s="135" t="s">
        <v>234</v>
      </c>
      <c r="C150" s="135" t="s">
        <v>280</v>
      </c>
      <c r="D150" s="135" t="s">
        <v>281</v>
      </c>
      <c r="E150" s="135" t="s">
        <v>262</v>
      </c>
      <c r="F150" s="135" t="s">
        <v>261</v>
      </c>
      <c r="G150" s="135" t="s">
        <v>279</v>
      </c>
      <c r="H150" s="135" t="s">
        <v>240</v>
      </c>
      <c r="I150" s="135" t="s">
        <v>241</v>
      </c>
      <c r="J150" s="135" t="s">
        <v>242</v>
      </c>
      <c r="K150" s="136">
        <v>56.48</v>
      </c>
      <c r="L150" s="137">
        <v>45154</v>
      </c>
    </row>
    <row r="151" spans="1:12" hidden="1" outlineLevel="1" x14ac:dyDescent="0.3">
      <c r="A151" s="135" t="s">
        <v>75</v>
      </c>
      <c r="B151" s="135" t="s">
        <v>234</v>
      </c>
      <c r="C151" s="135" t="s">
        <v>280</v>
      </c>
      <c r="D151" s="135" t="s">
        <v>281</v>
      </c>
      <c r="E151" s="135" t="s">
        <v>262</v>
      </c>
      <c r="F151" s="135" t="s">
        <v>261</v>
      </c>
      <c r="G151" s="135" t="s">
        <v>279</v>
      </c>
      <c r="H151" s="135" t="s">
        <v>240</v>
      </c>
      <c r="I151" s="135" t="s">
        <v>241</v>
      </c>
      <c r="J151" s="135" t="s">
        <v>242</v>
      </c>
      <c r="K151" s="136">
        <v>118.09</v>
      </c>
      <c r="L151" s="137">
        <v>45154</v>
      </c>
    </row>
    <row r="152" spans="1:12" hidden="1" outlineLevel="1" x14ac:dyDescent="0.3">
      <c r="A152" s="135" t="s">
        <v>75</v>
      </c>
      <c r="B152" s="135" t="s">
        <v>234</v>
      </c>
      <c r="C152" s="135" t="s">
        <v>280</v>
      </c>
      <c r="D152" s="135" t="s">
        <v>281</v>
      </c>
      <c r="E152" s="135" t="s">
        <v>262</v>
      </c>
      <c r="F152" s="135" t="s">
        <v>261</v>
      </c>
      <c r="G152" s="135" t="s">
        <v>279</v>
      </c>
      <c r="H152" s="135" t="s">
        <v>240</v>
      </c>
      <c r="I152" s="135" t="s">
        <v>241</v>
      </c>
      <c r="J152" s="135" t="s">
        <v>242</v>
      </c>
      <c r="K152" s="136">
        <v>82.15</v>
      </c>
      <c r="L152" s="137">
        <v>45154</v>
      </c>
    </row>
    <row r="153" spans="1:12" hidden="1" outlineLevel="1" x14ac:dyDescent="0.3">
      <c r="A153" s="135" t="s">
        <v>75</v>
      </c>
      <c r="B153" s="135" t="s">
        <v>234</v>
      </c>
      <c r="C153" s="135" t="s">
        <v>280</v>
      </c>
      <c r="D153" s="135" t="s">
        <v>281</v>
      </c>
      <c r="E153" s="135" t="s">
        <v>262</v>
      </c>
      <c r="F153" s="135" t="s">
        <v>261</v>
      </c>
      <c r="G153" s="135" t="s">
        <v>279</v>
      </c>
      <c r="H153" s="135" t="s">
        <v>240</v>
      </c>
      <c r="I153" s="135" t="s">
        <v>241</v>
      </c>
      <c r="J153" s="135" t="s">
        <v>242</v>
      </c>
      <c r="K153" s="136">
        <v>71.88</v>
      </c>
      <c r="L153" s="137">
        <v>45154</v>
      </c>
    </row>
    <row r="154" spans="1:12" hidden="1" outlineLevel="1" x14ac:dyDescent="0.3">
      <c r="A154" s="135" t="s">
        <v>75</v>
      </c>
      <c r="B154" s="135" t="s">
        <v>234</v>
      </c>
      <c r="C154" s="135" t="s">
        <v>234</v>
      </c>
      <c r="D154" s="135" t="s">
        <v>236</v>
      </c>
      <c r="E154" s="135" t="s">
        <v>262</v>
      </c>
      <c r="F154" s="135" t="s">
        <v>261</v>
      </c>
      <c r="G154" s="135" t="s">
        <v>279</v>
      </c>
      <c r="H154" s="135" t="s">
        <v>240</v>
      </c>
      <c r="I154" s="135" t="s">
        <v>241</v>
      </c>
      <c r="J154" s="135" t="s">
        <v>242</v>
      </c>
      <c r="K154" s="136">
        <v>-46.21</v>
      </c>
      <c r="L154" s="137">
        <v>45161</v>
      </c>
    </row>
    <row r="155" spans="1:12" hidden="1" outlineLevel="1" x14ac:dyDescent="0.3">
      <c r="A155" s="135" t="s">
        <v>75</v>
      </c>
      <c r="B155" s="135" t="s">
        <v>234</v>
      </c>
      <c r="C155" s="135" t="s">
        <v>234</v>
      </c>
      <c r="D155" s="135" t="s">
        <v>236</v>
      </c>
      <c r="E155" s="135" t="s">
        <v>262</v>
      </c>
      <c r="F155" s="135" t="s">
        <v>261</v>
      </c>
      <c r="G155" s="135" t="s">
        <v>279</v>
      </c>
      <c r="H155" s="135" t="s">
        <v>240</v>
      </c>
      <c r="I155" s="135" t="s">
        <v>241</v>
      </c>
      <c r="J155" s="135" t="s">
        <v>242</v>
      </c>
      <c r="K155" s="136">
        <v>-30.81</v>
      </c>
      <c r="L155" s="137">
        <v>45161</v>
      </c>
    </row>
    <row r="156" spans="1:12" hidden="1" outlineLevel="1" x14ac:dyDescent="0.3">
      <c r="A156" s="135" t="s">
        <v>75</v>
      </c>
      <c r="B156" s="135" t="s">
        <v>234</v>
      </c>
      <c r="C156" s="135" t="s">
        <v>234</v>
      </c>
      <c r="D156" s="135" t="s">
        <v>236</v>
      </c>
      <c r="E156" s="135" t="s">
        <v>262</v>
      </c>
      <c r="F156" s="135" t="s">
        <v>261</v>
      </c>
      <c r="G156" s="135" t="s">
        <v>279</v>
      </c>
      <c r="H156" s="135" t="s">
        <v>240</v>
      </c>
      <c r="I156" s="135" t="s">
        <v>241</v>
      </c>
      <c r="J156" s="135" t="s">
        <v>242</v>
      </c>
      <c r="K156" s="136">
        <v>-5291.62</v>
      </c>
      <c r="L156" s="137">
        <v>45161</v>
      </c>
    </row>
    <row r="157" spans="1:12" hidden="1" outlineLevel="1" x14ac:dyDescent="0.3">
      <c r="A157" s="135" t="s">
        <v>75</v>
      </c>
      <c r="B157" s="135" t="s">
        <v>234</v>
      </c>
      <c r="C157" s="135" t="s">
        <v>234</v>
      </c>
      <c r="D157" s="135" t="s">
        <v>236</v>
      </c>
      <c r="E157" s="135" t="s">
        <v>262</v>
      </c>
      <c r="F157" s="135" t="s">
        <v>261</v>
      </c>
      <c r="G157" s="135" t="s">
        <v>279</v>
      </c>
      <c r="H157" s="135" t="s">
        <v>240</v>
      </c>
      <c r="I157" s="135" t="s">
        <v>241</v>
      </c>
      <c r="J157" s="135" t="s">
        <v>242</v>
      </c>
      <c r="K157" s="136">
        <v>-2851.7</v>
      </c>
      <c r="L157" s="137">
        <v>45161</v>
      </c>
    </row>
    <row r="158" spans="1:12" hidden="1" outlineLevel="1" x14ac:dyDescent="0.3">
      <c r="A158" s="135" t="s">
        <v>75</v>
      </c>
      <c r="B158" s="135" t="s">
        <v>234</v>
      </c>
      <c r="C158" s="135" t="s">
        <v>234</v>
      </c>
      <c r="D158" s="135" t="s">
        <v>236</v>
      </c>
      <c r="E158" s="135" t="s">
        <v>262</v>
      </c>
      <c r="F158" s="135" t="s">
        <v>261</v>
      </c>
      <c r="G158" s="135" t="s">
        <v>279</v>
      </c>
      <c r="H158" s="135" t="s">
        <v>240</v>
      </c>
      <c r="I158" s="135" t="s">
        <v>241</v>
      </c>
      <c r="J158" s="135" t="s">
        <v>242</v>
      </c>
      <c r="K158" s="136">
        <v>-2038.4</v>
      </c>
      <c r="L158" s="137">
        <v>45161</v>
      </c>
    </row>
    <row r="159" spans="1:12" hidden="1" outlineLevel="1" x14ac:dyDescent="0.3">
      <c r="A159" s="135" t="s">
        <v>75</v>
      </c>
      <c r="B159" s="135" t="s">
        <v>234</v>
      </c>
      <c r="C159" s="135" t="s">
        <v>234</v>
      </c>
      <c r="D159" s="135" t="s">
        <v>236</v>
      </c>
      <c r="E159" s="135" t="s">
        <v>262</v>
      </c>
      <c r="F159" s="135" t="s">
        <v>261</v>
      </c>
      <c r="G159" s="135" t="s">
        <v>279</v>
      </c>
      <c r="H159" s="135" t="s">
        <v>240</v>
      </c>
      <c r="I159" s="135" t="s">
        <v>241</v>
      </c>
      <c r="J159" s="135" t="s">
        <v>242</v>
      </c>
      <c r="K159" s="136">
        <v>-128.36000000000001</v>
      </c>
      <c r="L159" s="137">
        <v>45161</v>
      </c>
    </row>
    <row r="160" spans="1:12" hidden="1" outlineLevel="1" x14ac:dyDescent="0.3">
      <c r="A160" s="135" t="s">
        <v>75</v>
      </c>
      <c r="B160" s="135" t="s">
        <v>234</v>
      </c>
      <c r="C160" s="135" t="s">
        <v>234</v>
      </c>
      <c r="D160" s="135" t="s">
        <v>236</v>
      </c>
      <c r="E160" s="135" t="s">
        <v>262</v>
      </c>
      <c r="F160" s="135" t="s">
        <v>261</v>
      </c>
      <c r="G160" s="135" t="s">
        <v>279</v>
      </c>
      <c r="H160" s="135" t="s">
        <v>240</v>
      </c>
      <c r="I160" s="135" t="s">
        <v>241</v>
      </c>
      <c r="J160" s="135" t="s">
        <v>242</v>
      </c>
      <c r="K160" s="136">
        <v>-223.86</v>
      </c>
      <c r="L160" s="137">
        <v>45161</v>
      </c>
    </row>
    <row r="161" spans="1:12" hidden="1" outlineLevel="1" x14ac:dyDescent="0.3">
      <c r="A161" s="135" t="s">
        <v>75</v>
      </c>
      <c r="B161" s="135" t="s">
        <v>234</v>
      </c>
      <c r="C161" s="135" t="s">
        <v>280</v>
      </c>
      <c r="D161" s="135" t="s">
        <v>281</v>
      </c>
      <c r="E161" s="135" t="s">
        <v>262</v>
      </c>
      <c r="F161" s="135" t="s">
        <v>261</v>
      </c>
      <c r="G161" s="135" t="s">
        <v>279</v>
      </c>
      <c r="H161" s="135" t="s">
        <v>240</v>
      </c>
      <c r="I161" s="135" t="s">
        <v>241</v>
      </c>
      <c r="J161" s="135" t="s">
        <v>242</v>
      </c>
      <c r="K161" s="136">
        <v>46.21</v>
      </c>
      <c r="L161" s="137">
        <v>45161</v>
      </c>
    </row>
    <row r="162" spans="1:12" hidden="1" outlineLevel="1" x14ac:dyDescent="0.3">
      <c r="A162" s="135" t="s">
        <v>75</v>
      </c>
      <c r="B162" s="135" t="s">
        <v>234</v>
      </c>
      <c r="C162" s="135" t="s">
        <v>280</v>
      </c>
      <c r="D162" s="135" t="s">
        <v>281</v>
      </c>
      <c r="E162" s="135" t="s">
        <v>262</v>
      </c>
      <c r="F162" s="135" t="s">
        <v>261</v>
      </c>
      <c r="G162" s="135" t="s">
        <v>279</v>
      </c>
      <c r="H162" s="135" t="s">
        <v>240</v>
      </c>
      <c r="I162" s="135" t="s">
        <v>241</v>
      </c>
      <c r="J162" s="135" t="s">
        <v>242</v>
      </c>
      <c r="K162" s="136">
        <v>30.81</v>
      </c>
      <c r="L162" s="137">
        <v>45161</v>
      </c>
    </row>
    <row r="163" spans="1:12" hidden="1" outlineLevel="1" x14ac:dyDescent="0.3">
      <c r="A163" s="135" t="s">
        <v>75</v>
      </c>
      <c r="B163" s="135" t="s">
        <v>234</v>
      </c>
      <c r="C163" s="135" t="s">
        <v>280</v>
      </c>
      <c r="D163" s="135" t="s">
        <v>281</v>
      </c>
      <c r="E163" s="135" t="s">
        <v>262</v>
      </c>
      <c r="F163" s="135" t="s">
        <v>261</v>
      </c>
      <c r="G163" s="135" t="s">
        <v>279</v>
      </c>
      <c r="H163" s="135" t="s">
        <v>240</v>
      </c>
      <c r="I163" s="135" t="s">
        <v>241</v>
      </c>
      <c r="J163" s="135" t="s">
        <v>242</v>
      </c>
      <c r="K163" s="136">
        <v>5291.62</v>
      </c>
      <c r="L163" s="137">
        <v>45161</v>
      </c>
    </row>
    <row r="164" spans="1:12" hidden="1" outlineLevel="1" x14ac:dyDescent="0.3">
      <c r="A164" s="135" t="s">
        <v>75</v>
      </c>
      <c r="B164" s="135" t="s">
        <v>234</v>
      </c>
      <c r="C164" s="135" t="s">
        <v>280</v>
      </c>
      <c r="D164" s="135" t="s">
        <v>281</v>
      </c>
      <c r="E164" s="135" t="s">
        <v>262</v>
      </c>
      <c r="F164" s="135" t="s">
        <v>261</v>
      </c>
      <c r="G164" s="135" t="s">
        <v>279</v>
      </c>
      <c r="H164" s="135" t="s">
        <v>240</v>
      </c>
      <c r="I164" s="135" t="s">
        <v>241</v>
      </c>
      <c r="J164" s="135" t="s">
        <v>242</v>
      </c>
      <c r="K164" s="136">
        <v>2851.7</v>
      </c>
      <c r="L164" s="137">
        <v>45161</v>
      </c>
    </row>
    <row r="165" spans="1:12" hidden="1" outlineLevel="1" x14ac:dyDescent="0.3">
      <c r="A165" s="135" t="s">
        <v>75</v>
      </c>
      <c r="B165" s="135" t="s">
        <v>234</v>
      </c>
      <c r="C165" s="135" t="s">
        <v>280</v>
      </c>
      <c r="D165" s="135" t="s">
        <v>281</v>
      </c>
      <c r="E165" s="135" t="s">
        <v>262</v>
      </c>
      <c r="F165" s="135" t="s">
        <v>261</v>
      </c>
      <c r="G165" s="135" t="s">
        <v>279</v>
      </c>
      <c r="H165" s="135" t="s">
        <v>240</v>
      </c>
      <c r="I165" s="135" t="s">
        <v>241</v>
      </c>
      <c r="J165" s="135" t="s">
        <v>242</v>
      </c>
      <c r="K165" s="136">
        <v>2038.4</v>
      </c>
      <c r="L165" s="137">
        <v>45161</v>
      </c>
    </row>
    <row r="166" spans="1:12" hidden="1" outlineLevel="1" x14ac:dyDescent="0.3">
      <c r="A166" s="135" t="s">
        <v>75</v>
      </c>
      <c r="B166" s="135" t="s">
        <v>234</v>
      </c>
      <c r="C166" s="135" t="s">
        <v>280</v>
      </c>
      <c r="D166" s="135" t="s">
        <v>281</v>
      </c>
      <c r="E166" s="135" t="s">
        <v>262</v>
      </c>
      <c r="F166" s="135" t="s">
        <v>261</v>
      </c>
      <c r="G166" s="135" t="s">
        <v>279</v>
      </c>
      <c r="H166" s="135" t="s">
        <v>240</v>
      </c>
      <c r="I166" s="135" t="s">
        <v>241</v>
      </c>
      <c r="J166" s="135" t="s">
        <v>242</v>
      </c>
      <c r="K166" s="136">
        <v>128.36000000000001</v>
      </c>
      <c r="L166" s="137">
        <v>45161</v>
      </c>
    </row>
    <row r="167" spans="1:12" hidden="1" outlineLevel="1" x14ac:dyDescent="0.3">
      <c r="A167" s="135" t="s">
        <v>75</v>
      </c>
      <c r="B167" s="135" t="s">
        <v>234</v>
      </c>
      <c r="C167" s="135" t="s">
        <v>280</v>
      </c>
      <c r="D167" s="135" t="s">
        <v>281</v>
      </c>
      <c r="E167" s="135" t="s">
        <v>262</v>
      </c>
      <c r="F167" s="135" t="s">
        <v>261</v>
      </c>
      <c r="G167" s="135" t="s">
        <v>279</v>
      </c>
      <c r="H167" s="135" t="s">
        <v>240</v>
      </c>
      <c r="I167" s="135" t="s">
        <v>241</v>
      </c>
      <c r="J167" s="135" t="s">
        <v>242</v>
      </c>
      <c r="K167" s="136">
        <v>223.86</v>
      </c>
      <c r="L167" s="137">
        <v>45161</v>
      </c>
    </row>
    <row r="168" spans="1:12" hidden="1" outlineLevel="1" x14ac:dyDescent="0.3">
      <c r="A168" s="135" t="s">
        <v>75</v>
      </c>
      <c r="B168" s="135" t="s">
        <v>234</v>
      </c>
      <c r="C168" s="135" t="s">
        <v>234</v>
      </c>
      <c r="D168" s="135" t="s">
        <v>236</v>
      </c>
      <c r="E168" s="135" t="s">
        <v>262</v>
      </c>
      <c r="F168" s="135" t="s">
        <v>261</v>
      </c>
      <c r="G168" s="135" t="s">
        <v>279</v>
      </c>
      <c r="H168" s="135" t="s">
        <v>240</v>
      </c>
      <c r="I168" s="135" t="s">
        <v>241</v>
      </c>
      <c r="J168" s="135" t="s">
        <v>242</v>
      </c>
      <c r="K168" s="136">
        <v>-1716</v>
      </c>
      <c r="L168" s="137">
        <v>45169</v>
      </c>
    </row>
    <row r="169" spans="1:12" hidden="1" outlineLevel="1" x14ac:dyDescent="0.3">
      <c r="A169" s="135" t="s">
        <v>75</v>
      </c>
      <c r="B169" s="135" t="s">
        <v>234</v>
      </c>
      <c r="C169" s="135" t="s">
        <v>280</v>
      </c>
      <c r="D169" s="135" t="s">
        <v>281</v>
      </c>
      <c r="E169" s="135" t="s">
        <v>262</v>
      </c>
      <c r="F169" s="135" t="s">
        <v>261</v>
      </c>
      <c r="G169" s="135" t="s">
        <v>279</v>
      </c>
      <c r="H169" s="135" t="s">
        <v>240</v>
      </c>
      <c r="I169" s="135" t="s">
        <v>241</v>
      </c>
      <c r="J169" s="135" t="s">
        <v>242</v>
      </c>
      <c r="K169" s="136">
        <v>1716</v>
      </c>
      <c r="L169" s="137">
        <v>45169</v>
      </c>
    </row>
    <row r="170" spans="1:12" hidden="1" outlineLevel="1" x14ac:dyDescent="0.3">
      <c r="A170" s="135" t="s">
        <v>75</v>
      </c>
      <c r="B170" s="135" t="s">
        <v>234</v>
      </c>
      <c r="C170" s="135" t="s">
        <v>243</v>
      </c>
      <c r="D170" s="135" t="s">
        <v>244</v>
      </c>
      <c r="E170" s="135" t="s">
        <v>288</v>
      </c>
      <c r="F170" s="135" t="s">
        <v>261</v>
      </c>
      <c r="G170" s="135" t="s">
        <v>279</v>
      </c>
      <c r="H170" s="135" t="s">
        <v>240</v>
      </c>
      <c r="I170" s="135" t="s">
        <v>241</v>
      </c>
      <c r="J170" s="135" t="s">
        <v>242</v>
      </c>
      <c r="K170" s="136">
        <v>8446.57</v>
      </c>
      <c r="L170" s="137">
        <v>45167</v>
      </c>
    </row>
    <row r="171" spans="1:12" hidden="1" outlineLevel="1" x14ac:dyDescent="0.3">
      <c r="A171" s="135" t="s">
        <v>75</v>
      </c>
      <c r="B171" s="135" t="s">
        <v>234</v>
      </c>
      <c r="C171" s="135" t="s">
        <v>246</v>
      </c>
      <c r="D171" s="135" t="s">
        <v>247</v>
      </c>
      <c r="E171" s="135" t="s">
        <v>198</v>
      </c>
      <c r="F171" s="135" t="s">
        <v>261</v>
      </c>
      <c r="G171" s="135" t="s">
        <v>279</v>
      </c>
      <c r="H171" s="135" t="s">
        <v>240</v>
      </c>
      <c r="I171" s="135" t="s">
        <v>241</v>
      </c>
      <c r="J171" s="135" t="s">
        <v>242</v>
      </c>
      <c r="K171" s="136">
        <v>160904.69</v>
      </c>
      <c r="L171" s="137">
        <v>45169</v>
      </c>
    </row>
    <row r="172" spans="1:12" hidden="1" outlineLevel="1" x14ac:dyDescent="0.3">
      <c r="A172" s="135" t="s">
        <v>75</v>
      </c>
      <c r="B172" s="135" t="s">
        <v>289</v>
      </c>
      <c r="C172" s="135" t="s">
        <v>290</v>
      </c>
      <c r="D172" s="135" t="s">
        <v>291</v>
      </c>
      <c r="E172" s="135" t="s">
        <v>292</v>
      </c>
      <c r="F172" s="135" t="s">
        <v>263</v>
      </c>
      <c r="G172" s="135" t="s">
        <v>279</v>
      </c>
      <c r="H172" s="135" t="s">
        <v>240</v>
      </c>
      <c r="I172" s="135" t="s">
        <v>241</v>
      </c>
      <c r="J172" s="135" t="s">
        <v>242</v>
      </c>
      <c r="K172" s="136">
        <v>1716</v>
      </c>
      <c r="L172" s="137">
        <v>45176</v>
      </c>
    </row>
    <row r="173" spans="1:12" hidden="1" outlineLevel="1" x14ac:dyDescent="0.3">
      <c r="A173" s="135" t="s">
        <v>75</v>
      </c>
      <c r="B173" s="135" t="s">
        <v>234</v>
      </c>
      <c r="C173" s="135" t="s">
        <v>293</v>
      </c>
      <c r="D173" s="135" t="s">
        <v>294</v>
      </c>
      <c r="E173" s="135" t="s">
        <v>287</v>
      </c>
      <c r="F173" s="135" t="s">
        <v>263</v>
      </c>
      <c r="G173" s="135" t="s">
        <v>279</v>
      </c>
      <c r="H173" s="135" t="s">
        <v>240</v>
      </c>
      <c r="I173" s="135" t="s">
        <v>241</v>
      </c>
      <c r="J173" s="135" t="s">
        <v>242</v>
      </c>
      <c r="K173" s="136">
        <v>15.4</v>
      </c>
      <c r="L173" s="137">
        <v>45182</v>
      </c>
    </row>
    <row r="174" spans="1:12" hidden="1" outlineLevel="1" x14ac:dyDescent="0.3">
      <c r="A174" s="135" t="s">
        <v>75</v>
      </c>
      <c r="B174" s="135" t="s">
        <v>289</v>
      </c>
      <c r="C174" s="135" t="s">
        <v>290</v>
      </c>
      <c r="D174" s="135" t="s">
        <v>291</v>
      </c>
      <c r="E174" s="135" t="s">
        <v>295</v>
      </c>
      <c r="F174" s="135" t="s">
        <v>263</v>
      </c>
      <c r="G174" s="135" t="s">
        <v>279</v>
      </c>
      <c r="H174" s="135" t="s">
        <v>240</v>
      </c>
      <c r="I174" s="135" t="s">
        <v>241</v>
      </c>
      <c r="J174" s="135" t="s">
        <v>242</v>
      </c>
      <c r="K174" s="136">
        <v>3581</v>
      </c>
      <c r="L174" s="137">
        <v>45182</v>
      </c>
    </row>
    <row r="175" spans="1:12" hidden="1" outlineLevel="1" x14ac:dyDescent="0.3">
      <c r="A175" s="135" t="s">
        <v>75</v>
      </c>
      <c r="B175" s="135" t="s">
        <v>289</v>
      </c>
      <c r="C175" s="135" t="s">
        <v>290</v>
      </c>
      <c r="D175" s="135" t="s">
        <v>291</v>
      </c>
      <c r="E175" s="135" t="s">
        <v>296</v>
      </c>
      <c r="F175" s="135" t="s">
        <v>263</v>
      </c>
      <c r="G175" s="135" t="s">
        <v>279</v>
      </c>
      <c r="H175" s="135" t="s">
        <v>240</v>
      </c>
      <c r="I175" s="135" t="s">
        <v>241</v>
      </c>
      <c r="J175" s="135" t="s">
        <v>242</v>
      </c>
      <c r="K175" s="136">
        <v>96.33</v>
      </c>
      <c r="L175" s="137">
        <v>45182</v>
      </c>
    </row>
    <row r="176" spans="1:12" hidden="1" outlineLevel="1" x14ac:dyDescent="0.3">
      <c r="A176" s="135" t="s">
        <v>75</v>
      </c>
      <c r="B176" s="135" t="s">
        <v>289</v>
      </c>
      <c r="C176" s="135" t="s">
        <v>290</v>
      </c>
      <c r="D176" s="135" t="s">
        <v>291</v>
      </c>
      <c r="E176" s="135" t="s">
        <v>295</v>
      </c>
      <c r="F176" s="135" t="s">
        <v>263</v>
      </c>
      <c r="G176" s="135" t="s">
        <v>279</v>
      </c>
      <c r="H176" s="135" t="s">
        <v>240</v>
      </c>
      <c r="I176" s="135" t="s">
        <v>241</v>
      </c>
      <c r="J176" s="135" t="s">
        <v>242</v>
      </c>
      <c r="K176" s="136">
        <v>55</v>
      </c>
      <c r="L176" s="137">
        <v>45182</v>
      </c>
    </row>
    <row r="177" spans="1:12" hidden="1" outlineLevel="1" x14ac:dyDescent="0.3">
      <c r="A177" s="135" t="s">
        <v>75</v>
      </c>
      <c r="B177" s="135" t="s">
        <v>289</v>
      </c>
      <c r="C177" s="135" t="s">
        <v>290</v>
      </c>
      <c r="D177" s="135" t="s">
        <v>291</v>
      </c>
      <c r="E177" s="135" t="s">
        <v>295</v>
      </c>
      <c r="F177" s="135" t="s">
        <v>263</v>
      </c>
      <c r="G177" s="135" t="s">
        <v>279</v>
      </c>
      <c r="H177" s="135" t="s">
        <v>240</v>
      </c>
      <c r="I177" s="135" t="s">
        <v>241</v>
      </c>
      <c r="J177" s="135" t="s">
        <v>242</v>
      </c>
      <c r="K177" s="136">
        <v>235</v>
      </c>
      <c r="L177" s="137">
        <v>45182</v>
      </c>
    </row>
    <row r="178" spans="1:12" hidden="1" outlineLevel="1" x14ac:dyDescent="0.3">
      <c r="A178" s="135" t="s">
        <v>75</v>
      </c>
      <c r="B178" s="135" t="s">
        <v>289</v>
      </c>
      <c r="C178" s="135" t="s">
        <v>290</v>
      </c>
      <c r="D178" s="135" t="s">
        <v>291</v>
      </c>
      <c r="E178" s="135" t="s">
        <v>295</v>
      </c>
      <c r="F178" s="135" t="s">
        <v>263</v>
      </c>
      <c r="G178" s="135" t="s">
        <v>279</v>
      </c>
      <c r="H178" s="135" t="s">
        <v>240</v>
      </c>
      <c r="I178" s="135" t="s">
        <v>241</v>
      </c>
      <c r="J178" s="135" t="s">
        <v>242</v>
      </c>
      <c r="K178" s="136">
        <v>55</v>
      </c>
      <c r="L178" s="137">
        <v>45182</v>
      </c>
    </row>
    <row r="179" spans="1:12" hidden="1" outlineLevel="1" x14ac:dyDescent="0.3">
      <c r="A179" s="135" t="s">
        <v>75</v>
      </c>
      <c r="B179" s="135" t="s">
        <v>289</v>
      </c>
      <c r="C179" s="135" t="s">
        <v>290</v>
      </c>
      <c r="D179" s="135" t="s">
        <v>291</v>
      </c>
      <c r="E179" s="135" t="s">
        <v>295</v>
      </c>
      <c r="F179" s="135" t="s">
        <v>263</v>
      </c>
      <c r="G179" s="135" t="s">
        <v>279</v>
      </c>
      <c r="H179" s="135" t="s">
        <v>240</v>
      </c>
      <c r="I179" s="135" t="s">
        <v>241</v>
      </c>
      <c r="J179" s="135" t="s">
        <v>242</v>
      </c>
      <c r="K179" s="136">
        <v>96</v>
      </c>
      <c r="L179" s="137">
        <v>45182</v>
      </c>
    </row>
    <row r="180" spans="1:12" hidden="1" outlineLevel="1" x14ac:dyDescent="0.3">
      <c r="A180" s="135" t="s">
        <v>75</v>
      </c>
      <c r="B180" s="135" t="s">
        <v>289</v>
      </c>
      <c r="C180" s="135" t="s">
        <v>290</v>
      </c>
      <c r="D180" s="135" t="s">
        <v>291</v>
      </c>
      <c r="E180" s="135" t="s">
        <v>295</v>
      </c>
      <c r="F180" s="135" t="s">
        <v>263</v>
      </c>
      <c r="G180" s="135" t="s">
        <v>279</v>
      </c>
      <c r="H180" s="135" t="s">
        <v>240</v>
      </c>
      <c r="I180" s="135" t="s">
        <v>241</v>
      </c>
      <c r="J180" s="135" t="s">
        <v>242</v>
      </c>
      <c r="K180" s="136">
        <v>90</v>
      </c>
      <c r="L180" s="137">
        <v>45182</v>
      </c>
    </row>
    <row r="181" spans="1:12" hidden="1" outlineLevel="1" x14ac:dyDescent="0.3">
      <c r="A181" s="135" t="s">
        <v>75</v>
      </c>
      <c r="B181" s="135" t="s">
        <v>289</v>
      </c>
      <c r="C181" s="135" t="s">
        <v>290</v>
      </c>
      <c r="D181" s="135" t="s">
        <v>291</v>
      </c>
      <c r="E181" s="135" t="s">
        <v>295</v>
      </c>
      <c r="F181" s="135" t="s">
        <v>263</v>
      </c>
      <c r="G181" s="135" t="s">
        <v>279</v>
      </c>
      <c r="H181" s="135" t="s">
        <v>240</v>
      </c>
      <c r="I181" s="135" t="s">
        <v>241</v>
      </c>
      <c r="J181" s="135" t="s">
        <v>242</v>
      </c>
      <c r="K181" s="136">
        <v>70</v>
      </c>
      <c r="L181" s="137">
        <v>45182</v>
      </c>
    </row>
    <row r="182" spans="1:12" hidden="1" outlineLevel="1" x14ac:dyDescent="0.3">
      <c r="A182" s="135" t="s">
        <v>75</v>
      </c>
      <c r="B182" s="135" t="s">
        <v>289</v>
      </c>
      <c r="C182" s="135" t="s">
        <v>290</v>
      </c>
      <c r="D182" s="135" t="s">
        <v>291</v>
      </c>
      <c r="E182" s="135" t="s">
        <v>295</v>
      </c>
      <c r="F182" s="135" t="s">
        <v>263</v>
      </c>
      <c r="G182" s="135" t="s">
        <v>279</v>
      </c>
      <c r="H182" s="135" t="s">
        <v>240</v>
      </c>
      <c r="I182" s="135" t="s">
        <v>241</v>
      </c>
      <c r="J182" s="135" t="s">
        <v>242</v>
      </c>
      <c r="K182" s="136">
        <v>97</v>
      </c>
      <c r="L182" s="137">
        <v>45182</v>
      </c>
    </row>
    <row r="183" spans="1:12" hidden="1" outlineLevel="1" x14ac:dyDescent="0.3">
      <c r="A183" s="135" t="s">
        <v>75</v>
      </c>
      <c r="B183" s="135" t="s">
        <v>289</v>
      </c>
      <c r="C183" s="135" t="s">
        <v>290</v>
      </c>
      <c r="D183" s="135" t="s">
        <v>291</v>
      </c>
      <c r="E183" s="135" t="s">
        <v>295</v>
      </c>
      <c r="F183" s="135" t="s">
        <v>263</v>
      </c>
      <c r="G183" s="135" t="s">
        <v>279</v>
      </c>
      <c r="H183" s="135" t="s">
        <v>240</v>
      </c>
      <c r="I183" s="135" t="s">
        <v>241</v>
      </c>
      <c r="J183" s="135" t="s">
        <v>242</v>
      </c>
      <c r="K183" s="136">
        <v>115</v>
      </c>
      <c r="L183" s="137">
        <v>45182</v>
      </c>
    </row>
    <row r="184" spans="1:12" hidden="1" outlineLevel="1" x14ac:dyDescent="0.3">
      <c r="A184" s="135" t="s">
        <v>75</v>
      </c>
      <c r="B184" s="135" t="s">
        <v>289</v>
      </c>
      <c r="C184" s="135" t="s">
        <v>290</v>
      </c>
      <c r="D184" s="135" t="s">
        <v>291</v>
      </c>
      <c r="E184" s="135" t="s">
        <v>295</v>
      </c>
      <c r="F184" s="135" t="s">
        <v>263</v>
      </c>
      <c r="G184" s="135" t="s">
        <v>279</v>
      </c>
      <c r="H184" s="135" t="s">
        <v>240</v>
      </c>
      <c r="I184" s="135" t="s">
        <v>241</v>
      </c>
      <c r="J184" s="135" t="s">
        <v>242</v>
      </c>
      <c r="K184" s="136">
        <v>80</v>
      </c>
      <c r="L184" s="137">
        <v>45182</v>
      </c>
    </row>
    <row r="185" spans="1:12" hidden="1" outlineLevel="1" x14ac:dyDescent="0.3">
      <c r="A185" s="135" t="s">
        <v>75</v>
      </c>
      <c r="B185" s="135" t="s">
        <v>289</v>
      </c>
      <c r="C185" s="135" t="s">
        <v>290</v>
      </c>
      <c r="D185" s="135" t="s">
        <v>291</v>
      </c>
      <c r="E185" s="135" t="s">
        <v>295</v>
      </c>
      <c r="F185" s="135" t="s">
        <v>263</v>
      </c>
      <c r="G185" s="135" t="s">
        <v>279</v>
      </c>
      <c r="H185" s="135" t="s">
        <v>240</v>
      </c>
      <c r="I185" s="135" t="s">
        <v>241</v>
      </c>
      <c r="J185" s="135" t="s">
        <v>242</v>
      </c>
      <c r="K185" s="136">
        <v>25</v>
      </c>
      <c r="L185" s="137">
        <v>45182</v>
      </c>
    </row>
    <row r="186" spans="1:12" hidden="1" outlineLevel="1" x14ac:dyDescent="0.3">
      <c r="A186" s="135" t="s">
        <v>75</v>
      </c>
      <c r="B186" s="135" t="s">
        <v>289</v>
      </c>
      <c r="C186" s="135" t="s">
        <v>290</v>
      </c>
      <c r="D186" s="135" t="s">
        <v>291</v>
      </c>
      <c r="E186" s="135" t="s">
        <v>296</v>
      </c>
      <c r="F186" s="135" t="s">
        <v>263</v>
      </c>
      <c r="G186" s="135" t="s">
        <v>279</v>
      </c>
      <c r="H186" s="135" t="s">
        <v>240</v>
      </c>
      <c r="I186" s="135" t="s">
        <v>241</v>
      </c>
      <c r="J186" s="135" t="s">
        <v>242</v>
      </c>
      <c r="K186" s="136">
        <v>6.32</v>
      </c>
      <c r="L186" s="137">
        <v>45182</v>
      </c>
    </row>
    <row r="187" spans="1:12" hidden="1" outlineLevel="1" x14ac:dyDescent="0.3">
      <c r="A187" s="135" t="s">
        <v>75</v>
      </c>
      <c r="B187" s="135" t="s">
        <v>289</v>
      </c>
      <c r="C187" s="135" t="s">
        <v>290</v>
      </c>
      <c r="D187" s="135" t="s">
        <v>291</v>
      </c>
      <c r="E187" s="135" t="s">
        <v>296</v>
      </c>
      <c r="F187" s="135" t="s">
        <v>263</v>
      </c>
      <c r="G187" s="135" t="s">
        <v>279</v>
      </c>
      <c r="H187" s="135" t="s">
        <v>240</v>
      </c>
      <c r="I187" s="135" t="s">
        <v>241</v>
      </c>
      <c r="J187" s="135" t="s">
        <v>242</v>
      </c>
      <c r="K187" s="136">
        <v>1.48</v>
      </c>
      <c r="L187" s="137">
        <v>45182</v>
      </c>
    </row>
    <row r="188" spans="1:12" hidden="1" outlineLevel="1" x14ac:dyDescent="0.3">
      <c r="A188" s="135" t="s">
        <v>75</v>
      </c>
      <c r="B188" s="135" t="s">
        <v>289</v>
      </c>
      <c r="C188" s="135" t="s">
        <v>290</v>
      </c>
      <c r="D188" s="135" t="s">
        <v>291</v>
      </c>
      <c r="E188" s="135" t="s">
        <v>296</v>
      </c>
      <c r="F188" s="135" t="s">
        <v>263</v>
      </c>
      <c r="G188" s="135" t="s">
        <v>279</v>
      </c>
      <c r="H188" s="135" t="s">
        <v>240</v>
      </c>
      <c r="I188" s="135" t="s">
        <v>241</v>
      </c>
      <c r="J188" s="135" t="s">
        <v>242</v>
      </c>
      <c r="K188" s="136">
        <v>2.58</v>
      </c>
      <c r="L188" s="137">
        <v>45182</v>
      </c>
    </row>
    <row r="189" spans="1:12" hidden="1" outlineLevel="1" x14ac:dyDescent="0.3">
      <c r="A189" s="135" t="s">
        <v>75</v>
      </c>
      <c r="B189" s="135" t="s">
        <v>289</v>
      </c>
      <c r="C189" s="135" t="s">
        <v>290</v>
      </c>
      <c r="D189" s="135" t="s">
        <v>291</v>
      </c>
      <c r="E189" s="135" t="s">
        <v>296</v>
      </c>
      <c r="F189" s="135" t="s">
        <v>263</v>
      </c>
      <c r="G189" s="135" t="s">
        <v>279</v>
      </c>
      <c r="H189" s="135" t="s">
        <v>240</v>
      </c>
      <c r="I189" s="135" t="s">
        <v>241</v>
      </c>
      <c r="J189" s="135" t="s">
        <v>242</v>
      </c>
      <c r="K189" s="136">
        <v>0.67</v>
      </c>
      <c r="L189" s="137">
        <v>45182</v>
      </c>
    </row>
    <row r="190" spans="1:12" hidden="1" outlineLevel="1" x14ac:dyDescent="0.3">
      <c r="A190" s="135" t="s">
        <v>75</v>
      </c>
      <c r="B190" s="135" t="s">
        <v>289</v>
      </c>
      <c r="C190" s="135" t="s">
        <v>290</v>
      </c>
      <c r="D190" s="135" t="s">
        <v>291</v>
      </c>
      <c r="E190" s="135" t="s">
        <v>296</v>
      </c>
      <c r="F190" s="135" t="s">
        <v>263</v>
      </c>
      <c r="G190" s="135" t="s">
        <v>279</v>
      </c>
      <c r="H190" s="135" t="s">
        <v>240</v>
      </c>
      <c r="I190" s="135" t="s">
        <v>241</v>
      </c>
      <c r="J190" s="135" t="s">
        <v>242</v>
      </c>
      <c r="K190" s="136">
        <v>1.88</v>
      </c>
      <c r="L190" s="137">
        <v>45182</v>
      </c>
    </row>
    <row r="191" spans="1:12" hidden="1" outlineLevel="1" x14ac:dyDescent="0.3">
      <c r="A191" s="135" t="s">
        <v>75</v>
      </c>
      <c r="B191" s="135" t="s">
        <v>289</v>
      </c>
      <c r="C191" s="135" t="s">
        <v>290</v>
      </c>
      <c r="D191" s="135" t="s">
        <v>291</v>
      </c>
      <c r="E191" s="135" t="s">
        <v>296</v>
      </c>
      <c r="F191" s="135" t="s">
        <v>263</v>
      </c>
      <c r="G191" s="135" t="s">
        <v>279</v>
      </c>
      <c r="H191" s="135" t="s">
        <v>240</v>
      </c>
      <c r="I191" s="135" t="s">
        <v>241</v>
      </c>
      <c r="J191" s="135" t="s">
        <v>242</v>
      </c>
      <c r="K191" s="136">
        <v>2.15</v>
      </c>
      <c r="L191" s="137">
        <v>45182</v>
      </c>
    </row>
    <row r="192" spans="1:12" hidden="1" outlineLevel="1" x14ac:dyDescent="0.3">
      <c r="A192" s="135" t="s">
        <v>75</v>
      </c>
      <c r="B192" s="135" t="s">
        <v>289</v>
      </c>
      <c r="C192" s="135" t="s">
        <v>290</v>
      </c>
      <c r="D192" s="135" t="s">
        <v>291</v>
      </c>
      <c r="E192" s="135" t="s">
        <v>296</v>
      </c>
      <c r="F192" s="135" t="s">
        <v>263</v>
      </c>
      <c r="G192" s="135" t="s">
        <v>279</v>
      </c>
      <c r="H192" s="135" t="s">
        <v>240</v>
      </c>
      <c r="I192" s="135" t="s">
        <v>241</v>
      </c>
      <c r="J192" s="135" t="s">
        <v>242</v>
      </c>
      <c r="K192" s="136">
        <v>2.61</v>
      </c>
      <c r="L192" s="137">
        <v>45182</v>
      </c>
    </row>
    <row r="193" spans="1:12" hidden="1" outlineLevel="1" x14ac:dyDescent="0.3">
      <c r="A193" s="135" t="s">
        <v>75</v>
      </c>
      <c r="B193" s="135" t="s">
        <v>289</v>
      </c>
      <c r="C193" s="135" t="s">
        <v>290</v>
      </c>
      <c r="D193" s="135" t="s">
        <v>291</v>
      </c>
      <c r="E193" s="135" t="s">
        <v>296</v>
      </c>
      <c r="F193" s="135" t="s">
        <v>263</v>
      </c>
      <c r="G193" s="135" t="s">
        <v>279</v>
      </c>
      <c r="H193" s="135" t="s">
        <v>240</v>
      </c>
      <c r="I193" s="135" t="s">
        <v>241</v>
      </c>
      <c r="J193" s="135" t="s">
        <v>242</v>
      </c>
      <c r="K193" s="136">
        <v>1.48</v>
      </c>
      <c r="L193" s="137">
        <v>45182</v>
      </c>
    </row>
    <row r="194" spans="1:12" hidden="1" outlineLevel="1" x14ac:dyDescent="0.3">
      <c r="A194" s="135" t="s">
        <v>75</v>
      </c>
      <c r="B194" s="135" t="s">
        <v>289</v>
      </c>
      <c r="C194" s="135" t="s">
        <v>290</v>
      </c>
      <c r="D194" s="135" t="s">
        <v>291</v>
      </c>
      <c r="E194" s="135" t="s">
        <v>296</v>
      </c>
      <c r="F194" s="135" t="s">
        <v>263</v>
      </c>
      <c r="G194" s="135" t="s">
        <v>279</v>
      </c>
      <c r="H194" s="135" t="s">
        <v>240</v>
      </c>
      <c r="I194" s="135" t="s">
        <v>241</v>
      </c>
      <c r="J194" s="135" t="s">
        <v>242</v>
      </c>
      <c r="K194" s="136">
        <v>3.09</v>
      </c>
      <c r="L194" s="137">
        <v>45182</v>
      </c>
    </row>
    <row r="195" spans="1:12" hidden="1" outlineLevel="1" x14ac:dyDescent="0.3">
      <c r="A195" s="135" t="s">
        <v>75</v>
      </c>
      <c r="B195" s="135" t="s">
        <v>289</v>
      </c>
      <c r="C195" s="135" t="s">
        <v>290</v>
      </c>
      <c r="D195" s="135" t="s">
        <v>291</v>
      </c>
      <c r="E195" s="135" t="s">
        <v>296</v>
      </c>
      <c r="F195" s="135" t="s">
        <v>263</v>
      </c>
      <c r="G195" s="135" t="s">
        <v>279</v>
      </c>
      <c r="H195" s="135" t="s">
        <v>240</v>
      </c>
      <c r="I195" s="135" t="s">
        <v>241</v>
      </c>
      <c r="J195" s="135" t="s">
        <v>242</v>
      </c>
      <c r="K195" s="136">
        <v>2.42</v>
      </c>
      <c r="L195" s="137">
        <v>45182</v>
      </c>
    </row>
    <row r="196" spans="1:12" hidden="1" outlineLevel="1" x14ac:dyDescent="0.3">
      <c r="A196" s="135" t="s">
        <v>75</v>
      </c>
      <c r="B196" s="135" t="s">
        <v>234</v>
      </c>
      <c r="C196" s="135" t="s">
        <v>290</v>
      </c>
      <c r="D196" s="135" t="s">
        <v>291</v>
      </c>
      <c r="E196" s="135" t="s">
        <v>295</v>
      </c>
      <c r="F196" s="135" t="s">
        <v>263</v>
      </c>
      <c r="G196" s="135" t="s">
        <v>279</v>
      </c>
      <c r="H196" s="135" t="s">
        <v>240</v>
      </c>
      <c r="I196" s="135" t="s">
        <v>241</v>
      </c>
      <c r="J196" s="135" t="s">
        <v>242</v>
      </c>
      <c r="K196" s="136">
        <v>2777</v>
      </c>
      <c r="L196" s="137">
        <v>45182</v>
      </c>
    </row>
    <row r="197" spans="1:12" hidden="1" outlineLevel="1" x14ac:dyDescent="0.3">
      <c r="A197" s="135" t="s">
        <v>75</v>
      </c>
      <c r="B197" s="135" t="s">
        <v>234</v>
      </c>
      <c r="C197" s="135" t="s">
        <v>290</v>
      </c>
      <c r="D197" s="135" t="s">
        <v>291</v>
      </c>
      <c r="E197" s="135" t="s">
        <v>296</v>
      </c>
      <c r="F197" s="135" t="s">
        <v>263</v>
      </c>
      <c r="G197" s="135" t="s">
        <v>279</v>
      </c>
      <c r="H197" s="135" t="s">
        <v>240</v>
      </c>
      <c r="I197" s="135" t="s">
        <v>241</v>
      </c>
      <c r="J197" s="135" t="s">
        <v>242</v>
      </c>
      <c r="K197" s="136">
        <v>74.7</v>
      </c>
      <c r="L197" s="137">
        <v>45182</v>
      </c>
    </row>
    <row r="198" spans="1:12" hidden="1" outlineLevel="1" x14ac:dyDescent="0.3">
      <c r="A198" s="135" t="s">
        <v>75</v>
      </c>
      <c r="B198" s="135" t="s">
        <v>234</v>
      </c>
      <c r="C198" s="135" t="s">
        <v>290</v>
      </c>
      <c r="D198" s="135" t="s">
        <v>291</v>
      </c>
      <c r="E198" s="135" t="s">
        <v>295</v>
      </c>
      <c r="F198" s="135" t="s">
        <v>263</v>
      </c>
      <c r="G198" s="135" t="s">
        <v>279</v>
      </c>
      <c r="H198" s="135" t="s">
        <v>240</v>
      </c>
      <c r="I198" s="135" t="s">
        <v>241</v>
      </c>
      <c r="J198" s="135" t="s">
        <v>242</v>
      </c>
      <c r="K198" s="136">
        <v>5153</v>
      </c>
      <c r="L198" s="137">
        <v>45182</v>
      </c>
    </row>
    <row r="199" spans="1:12" hidden="1" outlineLevel="1" x14ac:dyDescent="0.3">
      <c r="A199" s="135" t="s">
        <v>75</v>
      </c>
      <c r="B199" s="135" t="s">
        <v>234</v>
      </c>
      <c r="C199" s="135" t="s">
        <v>290</v>
      </c>
      <c r="D199" s="135" t="s">
        <v>291</v>
      </c>
      <c r="E199" s="135" t="s">
        <v>296</v>
      </c>
      <c r="F199" s="135" t="s">
        <v>263</v>
      </c>
      <c r="G199" s="135" t="s">
        <v>279</v>
      </c>
      <c r="H199" s="135" t="s">
        <v>240</v>
      </c>
      <c r="I199" s="135" t="s">
        <v>241</v>
      </c>
      <c r="J199" s="135" t="s">
        <v>242</v>
      </c>
      <c r="K199" s="136">
        <v>138.62</v>
      </c>
      <c r="L199" s="137">
        <v>45182</v>
      </c>
    </row>
    <row r="200" spans="1:12" hidden="1" outlineLevel="1" x14ac:dyDescent="0.3">
      <c r="A200" s="135" t="s">
        <v>75</v>
      </c>
      <c r="B200" s="135" t="s">
        <v>234</v>
      </c>
      <c r="C200" s="135" t="s">
        <v>290</v>
      </c>
      <c r="D200" s="135" t="s">
        <v>291</v>
      </c>
      <c r="E200" s="135" t="s">
        <v>295</v>
      </c>
      <c r="F200" s="135" t="s">
        <v>263</v>
      </c>
      <c r="G200" s="135" t="s">
        <v>279</v>
      </c>
      <c r="H200" s="135" t="s">
        <v>240</v>
      </c>
      <c r="I200" s="135" t="s">
        <v>241</v>
      </c>
      <c r="J200" s="135" t="s">
        <v>242</v>
      </c>
      <c r="K200" s="136">
        <v>1985</v>
      </c>
      <c r="L200" s="137">
        <v>45182</v>
      </c>
    </row>
    <row r="201" spans="1:12" hidden="1" outlineLevel="1" x14ac:dyDescent="0.3">
      <c r="A201" s="135" t="s">
        <v>75</v>
      </c>
      <c r="B201" s="135" t="s">
        <v>234</v>
      </c>
      <c r="C201" s="135" t="s">
        <v>290</v>
      </c>
      <c r="D201" s="135" t="s">
        <v>291</v>
      </c>
      <c r="E201" s="135" t="s">
        <v>296</v>
      </c>
      <c r="F201" s="135" t="s">
        <v>263</v>
      </c>
      <c r="G201" s="135" t="s">
        <v>279</v>
      </c>
      <c r="H201" s="135" t="s">
        <v>240</v>
      </c>
      <c r="I201" s="135" t="s">
        <v>241</v>
      </c>
      <c r="J201" s="135" t="s">
        <v>242</v>
      </c>
      <c r="K201" s="136">
        <v>53.4</v>
      </c>
      <c r="L201" s="137">
        <v>45182</v>
      </c>
    </row>
    <row r="202" spans="1:12" hidden="1" outlineLevel="1" x14ac:dyDescent="0.3">
      <c r="A202" s="135" t="s">
        <v>75</v>
      </c>
      <c r="B202" s="135" t="s">
        <v>234</v>
      </c>
      <c r="C202" s="135" t="s">
        <v>290</v>
      </c>
      <c r="D202" s="135" t="s">
        <v>291</v>
      </c>
      <c r="E202" s="135" t="s">
        <v>295</v>
      </c>
      <c r="F202" s="135" t="s">
        <v>263</v>
      </c>
      <c r="G202" s="135" t="s">
        <v>279</v>
      </c>
      <c r="H202" s="135" t="s">
        <v>240</v>
      </c>
      <c r="I202" s="135" t="s">
        <v>241</v>
      </c>
      <c r="J202" s="135" t="s">
        <v>242</v>
      </c>
      <c r="K202" s="136">
        <v>218</v>
      </c>
      <c r="L202" s="137">
        <v>45182</v>
      </c>
    </row>
    <row r="203" spans="1:12" hidden="1" outlineLevel="1" x14ac:dyDescent="0.3">
      <c r="A203" s="135" t="s">
        <v>75</v>
      </c>
      <c r="B203" s="135" t="s">
        <v>234</v>
      </c>
      <c r="C203" s="135" t="s">
        <v>290</v>
      </c>
      <c r="D203" s="135" t="s">
        <v>291</v>
      </c>
      <c r="E203" s="135" t="s">
        <v>296</v>
      </c>
      <c r="F203" s="135" t="s">
        <v>263</v>
      </c>
      <c r="G203" s="135" t="s">
        <v>279</v>
      </c>
      <c r="H203" s="135" t="s">
        <v>240</v>
      </c>
      <c r="I203" s="135" t="s">
        <v>241</v>
      </c>
      <c r="J203" s="135" t="s">
        <v>242</v>
      </c>
      <c r="K203" s="136">
        <v>5.86</v>
      </c>
      <c r="L203" s="137">
        <v>45182</v>
      </c>
    </row>
    <row r="204" spans="1:12" hidden="1" outlineLevel="1" x14ac:dyDescent="0.3">
      <c r="A204" s="135" t="s">
        <v>75</v>
      </c>
      <c r="B204" s="135" t="s">
        <v>234</v>
      </c>
      <c r="C204" s="135" t="s">
        <v>290</v>
      </c>
      <c r="D204" s="135" t="s">
        <v>291</v>
      </c>
      <c r="E204" s="135" t="s">
        <v>295</v>
      </c>
      <c r="F204" s="135" t="s">
        <v>263</v>
      </c>
      <c r="G204" s="135" t="s">
        <v>279</v>
      </c>
      <c r="H204" s="135" t="s">
        <v>240</v>
      </c>
      <c r="I204" s="135" t="s">
        <v>241</v>
      </c>
      <c r="J204" s="135" t="s">
        <v>242</v>
      </c>
      <c r="K204" s="136">
        <v>45</v>
      </c>
      <c r="L204" s="137">
        <v>45182</v>
      </c>
    </row>
    <row r="205" spans="1:12" hidden="1" outlineLevel="1" x14ac:dyDescent="0.3">
      <c r="A205" s="135" t="s">
        <v>75</v>
      </c>
      <c r="B205" s="135" t="s">
        <v>234</v>
      </c>
      <c r="C205" s="135" t="s">
        <v>290</v>
      </c>
      <c r="D205" s="135" t="s">
        <v>291</v>
      </c>
      <c r="E205" s="135" t="s">
        <v>296</v>
      </c>
      <c r="F205" s="135" t="s">
        <v>263</v>
      </c>
      <c r="G205" s="135" t="s">
        <v>279</v>
      </c>
      <c r="H205" s="135" t="s">
        <v>240</v>
      </c>
      <c r="I205" s="135" t="s">
        <v>241</v>
      </c>
      <c r="J205" s="135" t="s">
        <v>242</v>
      </c>
      <c r="K205" s="136">
        <v>1.21</v>
      </c>
      <c r="L205" s="137">
        <v>45182</v>
      </c>
    </row>
    <row r="206" spans="1:12" hidden="1" outlineLevel="1" x14ac:dyDescent="0.3">
      <c r="A206" s="135" t="s">
        <v>75</v>
      </c>
      <c r="B206" s="135" t="s">
        <v>234</v>
      </c>
      <c r="C206" s="135" t="s">
        <v>290</v>
      </c>
      <c r="D206" s="135" t="s">
        <v>291</v>
      </c>
      <c r="E206" s="135" t="s">
        <v>295</v>
      </c>
      <c r="F206" s="135" t="s">
        <v>263</v>
      </c>
      <c r="G206" s="135" t="s">
        <v>279</v>
      </c>
      <c r="H206" s="135" t="s">
        <v>240</v>
      </c>
      <c r="I206" s="135" t="s">
        <v>241</v>
      </c>
      <c r="J206" s="135" t="s">
        <v>242</v>
      </c>
      <c r="K206" s="136">
        <v>125</v>
      </c>
      <c r="L206" s="137">
        <v>45182</v>
      </c>
    </row>
    <row r="207" spans="1:12" hidden="1" outlineLevel="1" x14ac:dyDescent="0.3">
      <c r="A207" s="135" t="s">
        <v>75</v>
      </c>
      <c r="B207" s="135" t="s">
        <v>234</v>
      </c>
      <c r="C207" s="135" t="s">
        <v>290</v>
      </c>
      <c r="D207" s="135" t="s">
        <v>291</v>
      </c>
      <c r="E207" s="135" t="s">
        <v>296</v>
      </c>
      <c r="F207" s="135" t="s">
        <v>263</v>
      </c>
      <c r="G207" s="135" t="s">
        <v>279</v>
      </c>
      <c r="H207" s="135" t="s">
        <v>240</v>
      </c>
      <c r="I207" s="135" t="s">
        <v>241</v>
      </c>
      <c r="J207" s="135" t="s">
        <v>242</v>
      </c>
      <c r="K207" s="136">
        <v>3.36</v>
      </c>
      <c r="L207" s="137">
        <v>45182</v>
      </c>
    </row>
    <row r="208" spans="1:12" hidden="1" outlineLevel="1" x14ac:dyDescent="0.3">
      <c r="A208" s="135" t="s">
        <v>75</v>
      </c>
      <c r="B208" s="135" t="s">
        <v>234</v>
      </c>
      <c r="C208" s="135" t="s">
        <v>290</v>
      </c>
      <c r="D208" s="135" t="s">
        <v>291</v>
      </c>
      <c r="E208" s="135" t="s">
        <v>295</v>
      </c>
      <c r="F208" s="135" t="s">
        <v>263</v>
      </c>
      <c r="G208" s="135" t="s">
        <v>279</v>
      </c>
      <c r="H208" s="135" t="s">
        <v>240</v>
      </c>
      <c r="I208" s="135" t="s">
        <v>241</v>
      </c>
      <c r="J208" s="135" t="s">
        <v>242</v>
      </c>
      <c r="K208" s="136">
        <v>30</v>
      </c>
      <c r="L208" s="137">
        <v>45182</v>
      </c>
    </row>
    <row r="209" spans="1:12" hidden="1" outlineLevel="1" x14ac:dyDescent="0.3">
      <c r="A209" s="135" t="s">
        <v>75</v>
      </c>
      <c r="B209" s="135" t="s">
        <v>234</v>
      </c>
      <c r="C209" s="135" t="s">
        <v>290</v>
      </c>
      <c r="D209" s="135" t="s">
        <v>291</v>
      </c>
      <c r="E209" s="135" t="s">
        <v>296</v>
      </c>
      <c r="F209" s="135" t="s">
        <v>263</v>
      </c>
      <c r="G209" s="135" t="s">
        <v>279</v>
      </c>
      <c r="H209" s="135" t="s">
        <v>240</v>
      </c>
      <c r="I209" s="135" t="s">
        <v>241</v>
      </c>
      <c r="J209" s="135" t="s">
        <v>242</v>
      </c>
      <c r="K209" s="136">
        <v>0.81</v>
      </c>
      <c r="L209" s="137">
        <v>45182</v>
      </c>
    </row>
    <row r="210" spans="1:12" hidden="1" outlineLevel="1" x14ac:dyDescent="0.3">
      <c r="A210" s="135" t="s">
        <v>75</v>
      </c>
      <c r="B210" s="135" t="s">
        <v>234</v>
      </c>
      <c r="C210" s="135" t="s">
        <v>280</v>
      </c>
      <c r="D210" s="135" t="s">
        <v>281</v>
      </c>
      <c r="E210" s="135" t="s">
        <v>282</v>
      </c>
      <c r="F210" s="135" t="s">
        <v>263</v>
      </c>
      <c r="G210" s="135" t="s">
        <v>279</v>
      </c>
      <c r="H210" s="135" t="s">
        <v>240</v>
      </c>
      <c r="I210" s="135" t="s">
        <v>241</v>
      </c>
      <c r="J210" s="135" t="s">
        <v>242</v>
      </c>
      <c r="K210" s="136">
        <v>31000</v>
      </c>
      <c r="L210" s="137">
        <v>45199</v>
      </c>
    </row>
    <row r="211" spans="1:12" hidden="1" outlineLevel="1" x14ac:dyDescent="0.3">
      <c r="A211" s="135" t="s">
        <v>75</v>
      </c>
      <c r="B211" s="135" t="s">
        <v>234</v>
      </c>
      <c r="C211" s="135" t="s">
        <v>234</v>
      </c>
      <c r="D211" s="135" t="s">
        <v>236</v>
      </c>
      <c r="E211" s="135" t="s">
        <v>288</v>
      </c>
      <c r="F211" s="135" t="s">
        <v>263</v>
      </c>
      <c r="G211" s="135" t="s">
        <v>279</v>
      </c>
      <c r="H211" s="135" t="s">
        <v>240</v>
      </c>
      <c r="I211" s="135" t="s">
        <v>241</v>
      </c>
      <c r="J211" s="135" t="s">
        <v>242</v>
      </c>
      <c r="K211" s="136">
        <v>7643.59</v>
      </c>
      <c r="L211" s="137">
        <v>45198</v>
      </c>
    </row>
    <row r="212" spans="1:12" hidden="1" outlineLevel="1" x14ac:dyDescent="0.3">
      <c r="A212" s="135" t="s">
        <v>75</v>
      </c>
      <c r="B212" s="135" t="s">
        <v>234</v>
      </c>
      <c r="C212" s="135" t="s">
        <v>246</v>
      </c>
      <c r="D212" s="135" t="s">
        <v>247</v>
      </c>
      <c r="E212" s="135" t="s">
        <v>198</v>
      </c>
      <c r="F212" s="135" t="s">
        <v>263</v>
      </c>
      <c r="G212" s="135" t="s">
        <v>279</v>
      </c>
      <c r="H212" s="135" t="s">
        <v>240</v>
      </c>
      <c r="I212" s="135" t="s">
        <v>241</v>
      </c>
      <c r="J212" s="135" t="s">
        <v>242</v>
      </c>
      <c r="K212" s="136">
        <v>204832.05</v>
      </c>
      <c r="L212" s="137">
        <v>45199</v>
      </c>
    </row>
    <row r="213" spans="1:12" hidden="1" outlineLevel="1" x14ac:dyDescent="0.3">
      <c r="A213" s="135" t="s">
        <v>75</v>
      </c>
      <c r="B213" s="135" t="s">
        <v>234</v>
      </c>
      <c r="C213" s="135" t="s">
        <v>243</v>
      </c>
      <c r="D213" s="135" t="s">
        <v>244</v>
      </c>
      <c r="E213" s="135" t="s">
        <v>288</v>
      </c>
      <c r="F213" s="135" t="s">
        <v>264</v>
      </c>
      <c r="G213" s="135" t="s">
        <v>279</v>
      </c>
      <c r="H213" s="135" t="s">
        <v>240</v>
      </c>
      <c r="I213" s="135" t="s">
        <v>241</v>
      </c>
      <c r="J213" s="135" t="s">
        <v>242</v>
      </c>
      <c r="K213" s="136">
        <v>6107.24</v>
      </c>
      <c r="L213" s="137">
        <v>45230</v>
      </c>
    </row>
    <row r="214" spans="1:12" hidden="1" outlineLevel="1" x14ac:dyDescent="0.3">
      <c r="A214" s="135" t="s">
        <v>75</v>
      </c>
      <c r="B214" s="135" t="s">
        <v>234</v>
      </c>
      <c r="C214" s="135" t="s">
        <v>246</v>
      </c>
      <c r="D214" s="135" t="s">
        <v>247</v>
      </c>
      <c r="E214" s="135" t="s">
        <v>198</v>
      </c>
      <c r="F214" s="135" t="s">
        <v>264</v>
      </c>
      <c r="G214" s="135" t="s">
        <v>279</v>
      </c>
      <c r="H214" s="135" t="s">
        <v>240</v>
      </c>
      <c r="I214" s="135" t="s">
        <v>241</v>
      </c>
      <c r="J214" s="135" t="s">
        <v>242</v>
      </c>
      <c r="K214" s="136">
        <v>396970.99</v>
      </c>
      <c r="L214" s="137">
        <v>45230</v>
      </c>
    </row>
    <row r="215" spans="1:12" hidden="1" outlineLevel="1" x14ac:dyDescent="0.3">
      <c r="A215" s="135" t="s">
        <v>75</v>
      </c>
      <c r="B215" s="135" t="s">
        <v>234</v>
      </c>
      <c r="C215" s="135" t="s">
        <v>243</v>
      </c>
      <c r="D215" s="135" t="s">
        <v>244</v>
      </c>
      <c r="E215" s="135" t="s">
        <v>198</v>
      </c>
      <c r="F215" s="135" t="s">
        <v>265</v>
      </c>
      <c r="G215" s="135" t="s">
        <v>279</v>
      </c>
      <c r="H215" s="135" t="s">
        <v>240</v>
      </c>
      <c r="I215" s="135" t="s">
        <v>241</v>
      </c>
      <c r="J215" s="135" t="s">
        <v>242</v>
      </c>
      <c r="K215" s="136">
        <v>4047.68</v>
      </c>
      <c r="L215" s="137">
        <v>45260</v>
      </c>
    </row>
    <row r="216" spans="1:12" hidden="1" outlineLevel="1" x14ac:dyDescent="0.3">
      <c r="A216" s="135" t="s">
        <v>75</v>
      </c>
      <c r="B216" s="135" t="s">
        <v>234</v>
      </c>
      <c r="C216" s="135" t="s">
        <v>246</v>
      </c>
      <c r="D216" s="135" t="s">
        <v>247</v>
      </c>
      <c r="E216" s="135" t="s">
        <v>198</v>
      </c>
      <c r="F216" s="135" t="s">
        <v>265</v>
      </c>
      <c r="G216" s="135" t="s">
        <v>279</v>
      </c>
      <c r="H216" s="135" t="s">
        <v>240</v>
      </c>
      <c r="I216" s="135" t="s">
        <v>241</v>
      </c>
      <c r="J216" s="135" t="s">
        <v>242</v>
      </c>
      <c r="K216" s="136">
        <v>546828.35</v>
      </c>
      <c r="L216" s="137">
        <v>45260</v>
      </c>
    </row>
    <row r="217" spans="1:12" hidden="1" outlineLevel="1" x14ac:dyDescent="0.3">
      <c r="A217" s="135" t="s">
        <v>75</v>
      </c>
      <c r="B217" s="135" t="s">
        <v>234</v>
      </c>
      <c r="C217" s="135" t="s">
        <v>234</v>
      </c>
      <c r="D217" s="135" t="s">
        <v>236</v>
      </c>
      <c r="E217" s="135" t="s">
        <v>297</v>
      </c>
      <c r="F217" s="135" t="s">
        <v>266</v>
      </c>
      <c r="G217" s="135" t="s">
        <v>279</v>
      </c>
      <c r="H217" s="135" t="s">
        <v>240</v>
      </c>
      <c r="I217" s="135" t="s">
        <v>241</v>
      </c>
      <c r="J217" s="135" t="s">
        <v>242</v>
      </c>
      <c r="K217" s="136">
        <v>-385.09</v>
      </c>
      <c r="L217" s="137">
        <v>45268</v>
      </c>
    </row>
    <row r="218" spans="1:12" hidden="1" outlineLevel="1" x14ac:dyDescent="0.3">
      <c r="A218" s="135" t="s">
        <v>75</v>
      </c>
      <c r="B218" s="135" t="s">
        <v>234</v>
      </c>
      <c r="C218" s="135" t="s">
        <v>280</v>
      </c>
      <c r="D218" s="135" t="s">
        <v>281</v>
      </c>
      <c r="E218" s="135" t="s">
        <v>297</v>
      </c>
      <c r="F218" s="135" t="s">
        <v>266</v>
      </c>
      <c r="G218" s="135" t="s">
        <v>279</v>
      </c>
      <c r="H218" s="135" t="s">
        <v>240</v>
      </c>
      <c r="I218" s="135" t="s">
        <v>241</v>
      </c>
      <c r="J218" s="135" t="s">
        <v>242</v>
      </c>
      <c r="K218" s="136">
        <v>385.09</v>
      </c>
      <c r="L218" s="137">
        <v>45268</v>
      </c>
    </row>
    <row r="219" spans="1:12" hidden="1" outlineLevel="1" x14ac:dyDescent="0.3">
      <c r="A219" s="135" t="s">
        <v>75</v>
      </c>
      <c r="B219" s="135" t="s">
        <v>234</v>
      </c>
      <c r="C219" s="135" t="s">
        <v>234</v>
      </c>
      <c r="D219" s="135" t="s">
        <v>236</v>
      </c>
      <c r="E219" s="135" t="s">
        <v>288</v>
      </c>
      <c r="F219" s="135" t="s">
        <v>266</v>
      </c>
      <c r="G219" s="135" t="s">
        <v>279</v>
      </c>
      <c r="H219" s="135" t="s">
        <v>240</v>
      </c>
      <c r="I219" s="135" t="s">
        <v>241</v>
      </c>
      <c r="J219" s="135" t="s">
        <v>242</v>
      </c>
      <c r="K219" s="136">
        <v>76579.77</v>
      </c>
      <c r="L219" s="137">
        <v>45286</v>
      </c>
    </row>
    <row r="220" spans="1:12" hidden="1" outlineLevel="1" x14ac:dyDescent="0.3">
      <c r="A220" s="135" t="s">
        <v>75</v>
      </c>
      <c r="B220" s="135" t="s">
        <v>234</v>
      </c>
      <c r="C220" s="135" t="s">
        <v>280</v>
      </c>
      <c r="D220" s="135" t="s">
        <v>281</v>
      </c>
      <c r="E220" s="135" t="s">
        <v>298</v>
      </c>
      <c r="F220" s="135" t="s">
        <v>266</v>
      </c>
      <c r="G220" s="135" t="s">
        <v>279</v>
      </c>
      <c r="H220" s="135" t="s">
        <v>240</v>
      </c>
      <c r="I220" s="135" t="s">
        <v>241</v>
      </c>
      <c r="J220" s="135" t="s">
        <v>242</v>
      </c>
      <c r="K220" s="136">
        <v>30000</v>
      </c>
      <c r="L220" s="137">
        <v>45291</v>
      </c>
    </row>
    <row r="221" spans="1:12" hidden="1" outlineLevel="1" x14ac:dyDescent="0.3">
      <c r="A221" s="135" t="s">
        <v>75</v>
      </c>
      <c r="B221" s="135" t="s">
        <v>234</v>
      </c>
      <c r="C221" s="135" t="s">
        <v>246</v>
      </c>
      <c r="D221" s="135" t="s">
        <v>247</v>
      </c>
      <c r="E221" s="135" t="s">
        <v>198</v>
      </c>
      <c r="F221" s="135" t="s">
        <v>266</v>
      </c>
      <c r="G221" s="135" t="s">
        <v>279</v>
      </c>
      <c r="H221" s="135" t="s">
        <v>240</v>
      </c>
      <c r="I221" s="135" t="s">
        <v>241</v>
      </c>
      <c r="J221" s="135" t="s">
        <v>242</v>
      </c>
      <c r="K221" s="136">
        <v>1691960.51</v>
      </c>
      <c r="L221" s="137">
        <v>45291</v>
      </c>
    </row>
    <row r="222" spans="1:12" collapsed="1" x14ac:dyDescent="0.3">
      <c r="A222" s="135" t="s">
        <v>75</v>
      </c>
      <c r="B222" s="135" t="s">
        <v>234</v>
      </c>
      <c r="C222" s="135" t="s">
        <v>290</v>
      </c>
      <c r="D222" s="135" t="s">
        <v>291</v>
      </c>
      <c r="E222" s="135" t="s">
        <v>299</v>
      </c>
      <c r="F222" s="135" t="s">
        <v>239</v>
      </c>
      <c r="G222" s="135" t="s">
        <v>279</v>
      </c>
      <c r="H222" s="135" t="s">
        <v>240</v>
      </c>
      <c r="I222" s="135" t="s">
        <v>241</v>
      </c>
      <c r="J222" s="135" t="s">
        <v>242</v>
      </c>
      <c r="K222" s="136">
        <v>375</v>
      </c>
      <c r="L222" s="137">
        <v>45300</v>
      </c>
    </row>
    <row r="223" spans="1:12" x14ac:dyDescent="0.3">
      <c r="A223" s="135" t="s">
        <v>75</v>
      </c>
      <c r="B223" s="135" t="s">
        <v>234</v>
      </c>
      <c r="C223" s="135" t="s">
        <v>290</v>
      </c>
      <c r="D223" s="135" t="s">
        <v>291</v>
      </c>
      <c r="E223" s="135" t="s">
        <v>300</v>
      </c>
      <c r="F223" s="135" t="s">
        <v>239</v>
      </c>
      <c r="G223" s="135" t="s">
        <v>279</v>
      </c>
      <c r="H223" s="135" t="s">
        <v>240</v>
      </c>
      <c r="I223" s="135" t="s">
        <v>241</v>
      </c>
      <c r="J223" s="135" t="s">
        <v>242</v>
      </c>
      <c r="K223" s="136">
        <v>10.09</v>
      </c>
      <c r="L223" s="137">
        <v>45300</v>
      </c>
    </row>
    <row r="224" spans="1:12" x14ac:dyDescent="0.3">
      <c r="A224" s="135" t="s">
        <v>75</v>
      </c>
      <c r="B224" s="135" t="s">
        <v>234</v>
      </c>
      <c r="C224" s="135" t="s">
        <v>234</v>
      </c>
      <c r="D224" s="135" t="s">
        <v>236</v>
      </c>
      <c r="E224" s="135" t="s">
        <v>301</v>
      </c>
      <c r="F224" s="135" t="s">
        <v>239</v>
      </c>
      <c r="G224" s="135" t="s">
        <v>279</v>
      </c>
      <c r="H224" s="135" t="s">
        <v>240</v>
      </c>
      <c r="I224" s="135" t="s">
        <v>241</v>
      </c>
      <c r="J224" s="135" t="s">
        <v>242</v>
      </c>
      <c r="K224" s="136">
        <v>-51.35</v>
      </c>
      <c r="L224" s="137">
        <v>45314</v>
      </c>
    </row>
    <row r="225" spans="1:12" x14ac:dyDescent="0.3">
      <c r="A225" s="135" t="s">
        <v>75</v>
      </c>
      <c r="B225" s="135" t="s">
        <v>234</v>
      </c>
      <c r="C225" s="135" t="s">
        <v>280</v>
      </c>
      <c r="D225" s="135" t="s">
        <v>281</v>
      </c>
      <c r="E225" s="135" t="s">
        <v>301</v>
      </c>
      <c r="F225" s="135" t="s">
        <v>239</v>
      </c>
      <c r="G225" s="135" t="s">
        <v>279</v>
      </c>
      <c r="H225" s="135" t="s">
        <v>240</v>
      </c>
      <c r="I225" s="135" t="s">
        <v>241</v>
      </c>
      <c r="J225" s="135" t="s">
        <v>242</v>
      </c>
      <c r="K225" s="136">
        <v>51.35</v>
      </c>
      <c r="L225" s="137">
        <v>45314</v>
      </c>
    </row>
    <row r="226" spans="1:12" x14ac:dyDescent="0.3">
      <c r="A226" s="145" t="s">
        <v>75</v>
      </c>
      <c r="B226" s="145" t="s">
        <v>234</v>
      </c>
      <c r="C226" s="145" t="s">
        <v>234</v>
      </c>
      <c r="D226" s="145" t="s">
        <v>236</v>
      </c>
      <c r="E226" s="145" t="s">
        <v>288</v>
      </c>
      <c r="F226" s="145" t="s">
        <v>239</v>
      </c>
      <c r="G226" s="145" t="s">
        <v>279</v>
      </c>
      <c r="H226" s="145" t="s">
        <v>240</v>
      </c>
      <c r="I226" s="145" t="s">
        <v>241</v>
      </c>
      <c r="J226" s="145" t="s">
        <v>242</v>
      </c>
      <c r="K226" s="146">
        <v>1398511.1</v>
      </c>
      <c r="L226" s="147">
        <v>45315</v>
      </c>
    </row>
    <row r="227" spans="1:12" x14ac:dyDescent="0.3">
      <c r="A227" s="135" t="s">
        <v>75</v>
      </c>
      <c r="B227" s="135" t="s">
        <v>289</v>
      </c>
      <c r="C227" s="135" t="s">
        <v>290</v>
      </c>
      <c r="D227" s="135" t="s">
        <v>291</v>
      </c>
      <c r="E227" s="135" t="s">
        <v>299</v>
      </c>
      <c r="F227" s="135" t="s">
        <v>239</v>
      </c>
      <c r="G227" s="135" t="s">
        <v>279</v>
      </c>
      <c r="H227" s="135" t="s">
        <v>240</v>
      </c>
      <c r="I227" s="135" t="s">
        <v>241</v>
      </c>
      <c r="J227" s="135" t="s">
        <v>242</v>
      </c>
      <c r="K227" s="136">
        <v>50</v>
      </c>
      <c r="L227" s="137">
        <v>45317</v>
      </c>
    </row>
    <row r="228" spans="1:12" x14ac:dyDescent="0.3">
      <c r="A228" s="135" t="s">
        <v>75</v>
      </c>
      <c r="B228" s="135" t="s">
        <v>289</v>
      </c>
      <c r="C228" s="135" t="s">
        <v>290</v>
      </c>
      <c r="D228" s="135" t="s">
        <v>291</v>
      </c>
      <c r="E228" s="135" t="s">
        <v>300</v>
      </c>
      <c r="F228" s="135" t="s">
        <v>239</v>
      </c>
      <c r="G228" s="135" t="s">
        <v>279</v>
      </c>
      <c r="H228" s="135" t="s">
        <v>240</v>
      </c>
      <c r="I228" s="135" t="s">
        <v>241</v>
      </c>
      <c r="J228" s="135" t="s">
        <v>242</v>
      </c>
      <c r="K228" s="136">
        <v>1.35</v>
      </c>
      <c r="L228" s="137">
        <v>45317</v>
      </c>
    </row>
    <row r="229" spans="1:12" x14ac:dyDescent="0.3">
      <c r="A229" s="135" t="s">
        <v>75</v>
      </c>
      <c r="B229" s="135" t="s">
        <v>234</v>
      </c>
      <c r="C229" s="135" t="s">
        <v>246</v>
      </c>
      <c r="D229" s="135" t="s">
        <v>247</v>
      </c>
      <c r="E229" s="135" t="s">
        <v>198</v>
      </c>
      <c r="F229" s="135" t="s">
        <v>239</v>
      </c>
      <c r="G229" s="135" t="s">
        <v>279</v>
      </c>
      <c r="H229" s="135" t="s">
        <v>240</v>
      </c>
      <c r="I229" s="135" t="s">
        <v>241</v>
      </c>
      <c r="J229" s="135" t="s">
        <v>242</v>
      </c>
      <c r="K229" s="136">
        <v>154447.41</v>
      </c>
      <c r="L229" s="137">
        <v>45322</v>
      </c>
    </row>
  </sheetData>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election activeCell="V24" sqref="V24"/>
    </sheetView>
  </sheetViews>
  <sheetFormatPr defaultColWidth="9.140625" defaultRowHeight="14.4" x14ac:dyDescent="0.3"/>
  <cols>
    <col min="1" max="16384" width="9.140625" style="132"/>
  </cols>
  <sheetData/>
  <pageMargins left="0.7" right="0.7" top="0.75" bottom="0.75" header="0.3" footer="0.3"/>
  <customProperties>
    <customPr name="_pios_id" r:id="rId1"/>
  </customPropertie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B4" workbookViewId="0">
      <selection activeCell="D15" sqref="D15"/>
    </sheetView>
  </sheetViews>
  <sheetFormatPr defaultRowHeight="12" x14ac:dyDescent="0.25"/>
  <cols>
    <col min="1" max="1" width="16.42578125" bestFit="1" customWidth="1"/>
    <col min="2" max="2" width="34.28515625" bestFit="1" customWidth="1"/>
    <col min="3" max="3" width="22" bestFit="1" customWidth="1"/>
    <col min="4" max="4" width="16.7109375" bestFit="1" customWidth="1"/>
    <col min="9" max="9" width="49.42578125" customWidth="1"/>
    <col min="10" max="10" width="18.42578125" customWidth="1"/>
    <col min="11" max="11" width="26" customWidth="1"/>
  </cols>
  <sheetData>
    <row r="1" spans="1:11" ht="12.6" thickBot="1" x14ac:dyDescent="0.3">
      <c r="A1" s="107" t="s">
        <v>198</v>
      </c>
      <c r="B1" s="107" t="s">
        <v>198</v>
      </c>
      <c r="C1" s="107" t="s">
        <v>198</v>
      </c>
      <c r="D1" s="108" t="s">
        <v>196</v>
      </c>
      <c r="H1" s="154"/>
      <c r="I1" s="155"/>
      <c r="J1" s="125"/>
      <c r="K1" s="126" t="s">
        <v>209</v>
      </c>
    </row>
    <row r="2" spans="1:11" ht="12.6" thickBot="1" x14ac:dyDescent="0.3">
      <c r="A2" s="107" t="s">
        <v>1</v>
      </c>
      <c r="B2" s="101"/>
      <c r="C2" s="107" t="s">
        <v>71</v>
      </c>
      <c r="D2" s="109" t="s">
        <v>2</v>
      </c>
      <c r="H2" s="156" t="s">
        <v>1</v>
      </c>
      <c r="I2" s="157"/>
      <c r="J2" s="126" t="s">
        <v>71</v>
      </c>
      <c r="K2" s="125" t="s">
        <v>2</v>
      </c>
    </row>
    <row r="3" spans="1:11" ht="12.6" thickBot="1" x14ac:dyDescent="0.3">
      <c r="A3" s="108" t="s">
        <v>77</v>
      </c>
      <c r="B3" s="110" t="s">
        <v>78</v>
      </c>
      <c r="C3" s="126" t="s">
        <v>210</v>
      </c>
      <c r="D3" s="127">
        <v>1295089</v>
      </c>
      <c r="H3" s="126" t="s">
        <v>77</v>
      </c>
      <c r="I3" s="126" t="s">
        <v>78</v>
      </c>
      <c r="J3" s="126" t="s">
        <v>210</v>
      </c>
      <c r="K3" s="127">
        <v>1295089</v>
      </c>
    </row>
    <row r="4" spans="1:11" ht="12.6" thickBot="1" x14ac:dyDescent="0.3">
      <c r="A4" s="102"/>
      <c r="B4" s="100"/>
      <c r="C4" s="126" t="s">
        <v>211</v>
      </c>
      <c r="D4" s="128">
        <v>1214341</v>
      </c>
      <c r="H4" s="126" t="s">
        <v>77</v>
      </c>
      <c r="I4" s="126" t="s">
        <v>78</v>
      </c>
      <c r="J4" s="126" t="s">
        <v>211</v>
      </c>
      <c r="K4" s="128">
        <v>1214341</v>
      </c>
    </row>
    <row r="5" spans="1:11" ht="12.6" thickBot="1" x14ac:dyDescent="0.3">
      <c r="A5" s="102"/>
      <c r="B5" s="100"/>
      <c r="C5" s="126" t="s">
        <v>212</v>
      </c>
      <c r="D5" s="127">
        <v>1063305</v>
      </c>
      <c r="H5" s="126" t="s">
        <v>77</v>
      </c>
      <c r="I5" s="126" t="s">
        <v>78</v>
      </c>
      <c r="J5" s="126" t="s">
        <v>212</v>
      </c>
      <c r="K5" s="127">
        <v>1063305</v>
      </c>
    </row>
    <row r="6" spans="1:11" ht="12.6" thickBot="1" x14ac:dyDescent="0.3">
      <c r="A6" s="102"/>
      <c r="B6" s="100"/>
      <c r="C6" s="126" t="s">
        <v>213</v>
      </c>
      <c r="D6" s="128">
        <v>-106101.47</v>
      </c>
      <c r="H6" s="126" t="s">
        <v>77</v>
      </c>
      <c r="I6" s="126" t="s">
        <v>78</v>
      </c>
      <c r="J6" s="126" t="s">
        <v>213</v>
      </c>
      <c r="K6" s="128">
        <v>-106101.47</v>
      </c>
    </row>
    <row r="7" spans="1:11" ht="12.6" thickBot="1" x14ac:dyDescent="0.3">
      <c r="A7" s="102"/>
      <c r="B7" s="100"/>
      <c r="C7" s="126" t="s">
        <v>214</v>
      </c>
      <c r="D7" s="127">
        <v>798487</v>
      </c>
      <c r="H7" s="126" t="s">
        <v>77</v>
      </c>
      <c r="I7" s="126" t="s">
        <v>78</v>
      </c>
      <c r="J7" s="126" t="s">
        <v>214</v>
      </c>
      <c r="K7" s="127">
        <v>798487</v>
      </c>
    </row>
    <row r="8" spans="1:11" ht="12.6" thickBot="1" x14ac:dyDescent="0.3">
      <c r="A8" s="102"/>
      <c r="B8" s="100"/>
      <c r="C8" s="126" t="s">
        <v>215</v>
      </c>
      <c r="D8" s="128">
        <v>764382</v>
      </c>
      <c r="H8" s="126" t="s">
        <v>77</v>
      </c>
      <c r="I8" s="126" t="s">
        <v>78</v>
      </c>
      <c r="J8" s="126" t="s">
        <v>215</v>
      </c>
      <c r="K8" s="128">
        <v>764382</v>
      </c>
    </row>
    <row r="9" spans="1:11" ht="12.6" thickBot="1" x14ac:dyDescent="0.3">
      <c r="A9" s="102"/>
      <c r="B9" s="100"/>
      <c r="C9" s="126" t="s">
        <v>216</v>
      </c>
      <c r="D9" s="127">
        <v>865158</v>
      </c>
      <c r="H9" s="126" t="s">
        <v>77</v>
      </c>
      <c r="I9" s="126" t="s">
        <v>78</v>
      </c>
      <c r="J9" s="126" t="s">
        <v>216</v>
      </c>
      <c r="K9" s="127">
        <v>865158</v>
      </c>
    </row>
    <row r="10" spans="1:11" ht="12.6" thickBot="1" x14ac:dyDescent="0.3">
      <c r="A10" s="102"/>
      <c r="B10" s="100"/>
      <c r="C10" s="126" t="s">
        <v>217</v>
      </c>
      <c r="D10" s="128">
        <v>934531.34</v>
      </c>
      <c r="H10" s="126" t="s">
        <v>77</v>
      </c>
      <c r="I10" s="126" t="s">
        <v>78</v>
      </c>
      <c r="J10" s="126" t="s">
        <v>217</v>
      </c>
      <c r="K10" s="128">
        <v>934531.34</v>
      </c>
    </row>
    <row r="11" spans="1:11" ht="12.6" thickBot="1" x14ac:dyDescent="0.3">
      <c r="A11" s="102"/>
      <c r="B11" s="100"/>
      <c r="C11" s="126" t="s">
        <v>218</v>
      </c>
      <c r="D11" s="127">
        <v>823619.59</v>
      </c>
      <c r="H11" s="126" t="s">
        <v>77</v>
      </c>
      <c r="I11" s="126" t="s">
        <v>78</v>
      </c>
      <c r="J11" s="126" t="s">
        <v>218</v>
      </c>
      <c r="K11" s="127">
        <v>823619.59</v>
      </c>
    </row>
    <row r="12" spans="1:11" ht="12.6" thickBot="1" x14ac:dyDescent="0.3">
      <c r="A12" s="102"/>
      <c r="B12" s="100"/>
      <c r="C12" s="126" t="s">
        <v>219</v>
      </c>
      <c r="D12" s="128">
        <v>940299.03</v>
      </c>
      <c r="H12" s="126" t="s">
        <v>77</v>
      </c>
      <c r="I12" s="126" t="s">
        <v>78</v>
      </c>
      <c r="J12" s="126" t="s">
        <v>219</v>
      </c>
      <c r="K12" s="128">
        <v>940299.03</v>
      </c>
    </row>
    <row r="13" spans="1:11" ht="12.6" thickBot="1" x14ac:dyDescent="0.3">
      <c r="A13" s="102"/>
      <c r="B13" s="100"/>
      <c r="C13" s="126" t="s">
        <v>220</v>
      </c>
      <c r="D13" s="127">
        <v>1029514.17</v>
      </c>
      <c r="H13" s="126" t="s">
        <v>77</v>
      </c>
      <c r="I13" s="126" t="s">
        <v>78</v>
      </c>
      <c r="J13" s="126" t="s">
        <v>220</v>
      </c>
      <c r="K13" s="127">
        <v>1029514.17</v>
      </c>
    </row>
    <row r="14" spans="1:11" ht="12.6" thickBot="1" x14ac:dyDescent="0.3">
      <c r="A14" s="102"/>
      <c r="B14" s="100"/>
      <c r="C14" s="126" t="s">
        <v>221</v>
      </c>
      <c r="D14" s="128">
        <v>1141251.8500000001</v>
      </c>
      <c r="H14" s="126" t="s">
        <v>77</v>
      </c>
      <c r="I14" s="126" t="s">
        <v>78</v>
      </c>
      <c r="J14" s="126" t="s">
        <v>221</v>
      </c>
      <c r="K14" s="128">
        <v>1141251.8500000001</v>
      </c>
    </row>
    <row r="15" spans="1:11" ht="12.6" thickBot="1" x14ac:dyDescent="0.3">
      <c r="A15" s="102"/>
      <c r="B15" s="100"/>
      <c r="C15" s="112" t="s">
        <v>94</v>
      </c>
      <c r="D15" s="111">
        <f>SUM(D3:D14)</f>
        <v>10763876.509999998</v>
      </c>
      <c r="H15" s="126" t="s">
        <v>77</v>
      </c>
      <c r="I15" s="126" t="s">
        <v>78</v>
      </c>
      <c r="J15" s="129" t="s">
        <v>94</v>
      </c>
      <c r="K15" s="130">
        <v>10763876.51</v>
      </c>
    </row>
    <row r="16" spans="1:11" ht="12.6" thickBot="1" x14ac:dyDescent="0.3">
      <c r="A16" s="108" t="s">
        <v>79</v>
      </c>
      <c r="B16" s="110" t="s">
        <v>80</v>
      </c>
      <c r="C16" s="126" t="s">
        <v>210</v>
      </c>
      <c r="D16" s="128">
        <v>738216</v>
      </c>
      <c r="H16" s="126" t="s">
        <v>79</v>
      </c>
      <c r="I16" s="126" t="s">
        <v>80</v>
      </c>
      <c r="J16" s="126" t="s">
        <v>210</v>
      </c>
      <c r="K16" s="128">
        <v>738216</v>
      </c>
    </row>
    <row r="17" spans="1:11" ht="12.6" thickBot="1" x14ac:dyDescent="0.3">
      <c r="A17" s="102"/>
      <c r="B17" s="100"/>
      <c r="C17" s="126" t="s">
        <v>211</v>
      </c>
      <c r="D17" s="127">
        <v>700898</v>
      </c>
      <c r="H17" s="126" t="s">
        <v>79</v>
      </c>
      <c r="I17" s="126" t="s">
        <v>80</v>
      </c>
      <c r="J17" s="126" t="s">
        <v>211</v>
      </c>
      <c r="K17" s="127">
        <v>700898</v>
      </c>
    </row>
    <row r="18" spans="1:11" ht="12.6" thickBot="1" x14ac:dyDescent="0.3">
      <c r="A18" s="102"/>
      <c r="B18" s="100"/>
      <c r="C18" s="126" t="s">
        <v>212</v>
      </c>
      <c r="D18" s="128">
        <v>643692</v>
      </c>
      <c r="H18" s="126" t="s">
        <v>79</v>
      </c>
      <c r="I18" s="126" t="s">
        <v>80</v>
      </c>
      <c r="J18" s="126" t="s">
        <v>212</v>
      </c>
      <c r="K18" s="128">
        <v>643692</v>
      </c>
    </row>
    <row r="19" spans="1:11" ht="12.6" thickBot="1" x14ac:dyDescent="0.3">
      <c r="A19" s="102"/>
      <c r="B19" s="100"/>
      <c r="C19" s="126" t="s">
        <v>213</v>
      </c>
      <c r="D19" s="127">
        <v>566858.91</v>
      </c>
      <c r="H19" s="126" t="s">
        <v>79</v>
      </c>
      <c r="I19" s="126" t="s">
        <v>80</v>
      </c>
      <c r="J19" s="126" t="s">
        <v>213</v>
      </c>
      <c r="K19" s="127">
        <v>566858.91</v>
      </c>
    </row>
    <row r="20" spans="1:11" ht="12.6" thickBot="1" x14ac:dyDescent="0.3">
      <c r="A20" s="102"/>
      <c r="B20" s="100"/>
      <c r="C20" s="126" t="s">
        <v>214</v>
      </c>
      <c r="D20" s="128">
        <v>274259</v>
      </c>
      <c r="H20" s="126" t="s">
        <v>79</v>
      </c>
      <c r="I20" s="126" t="s">
        <v>80</v>
      </c>
      <c r="J20" s="126" t="s">
        <v>214</v>
      </c>
      <c r="K20" s="128">
        <v>274259</v>
      </c>
    </row>
    <row r="21" spans="1:11" ht="12.6" thickBot="1" x14ac:dyDescent="0.3">
      <c r="A21" s="102"/>
      <c r="B21" s="100"/>
      <c r="C21" s="126" t="s">
        <v>215</v>
      </c>
      <c r="D21" s="127">
        <v>245526</v>
      </c>
      <c r="H21" s="126" t="s">
        <v>79</v>
      </c>
      <c r="I21" s="126" t="s">
        <v>80</v>
      </c>
      <c r="J21" s="126" t="s">
        <v>215</v>
      </c>
      <c r="K21" s="127">
        <v>245526</v>
      </c>
    </row>
    <row r="22" spans="1:11" ht="12.6" thickBot="1" x14ac:dyDescent="0.3">
      <c r="A22" s="102"/>
      <c r="B22" s="100"/>
      <c r="C22" s="126" t="s">
        <v>216</v>
      </c>
      <c r="D22" s="128">
        <v>197159</v>
      </c>
      <c r="H22" s="126" t="s">
        <v>79</v>
      </c>
      <c r="I22" s="126" t="s">
        <v>80</v>
      </c>
      <c r="J22" s="126" t="s">
        <v>216</v>
      </c>
      <c r="K22" s="128">
        <v>197159</v>
      </c>
    </row>
    <row r="23" spans="1:11" ht="12.6" thickBot="1" x14ac:dyDescent="0.3">
      <c r="A23" s="102"/>
      <c r="B23" s="100"/>
      <c r="C23" s="126" t="s">
        <v>217</v>
      </c>
      <c r="D23" s="127">
        <v>196814.42</v>
      </c>
      <c r="H23" s="126" t="s">
        <v>79</v>
      </c>
      <c r="I23" s="126" t="s">
        <v>80</v>
      </c>
      <c r="J23" s="126" t="s">
        <v>217</v>
      </c>
      <c r="K23" s="127">
        <v>196814.42</v>
      </c>
    </row>
    <row r="24" spans="1:11" ht="12.6" thickBot="1" x14ac:dyDescent="0.3">
      <c r="A24" s="102"/>
      <c r="B24" s="100"/>
      <c r="C24" s="126" t="s">
        <v>218</v>
      </c>
      <c r="D24" s="128">
        <v>225876.29</v>
      </c>
      <c r="H24" s="126" t="s">
        <v>79</v>
      </c>
      <c r="I24" s="126" t="s">
        <v>80</v>
      </c>
      <c r="J24" s="126" t="s">
        <v>218</v>
      </c>
      <c r="K24" s="128">
        <v>225876.29</v>
      </c>
    </row>
    <row r="25" spans="1:11" ht="12.6" thickBot="1" x14ac:dyDescent="0.3">
      <c r="A25" s="102"/>
      <c r="B25" s="100"/>
      <c r="C25" s="126" t="s">
        <v>219</v>
      </c>
      <c r="D25" s="127">
        <v>461280.39</v>
      </c>
      <c r="H25" s="126" t="s">
        <v>79</v>
      </c>
      <c r="I25" s="126" t="s">
        <v>80</v>
      </c>
      <c r="J25" s="126" t="s">
        <v>219</v>
      </c>
      <c r="K25" s="127">
        <v>461280.39</v>
      </c>
    </row>
    <row r="26" spans="1:11" ht="12.6" thickBot="1" x14ac:dyDescent="0.3">
      <c r="A26" s="102"/>
      <c r="B26" s="100"/>
      <c r="C26" s="126" t="s">
        <v>220</v>
      </c>
      <c r="D26" s="128">
        <v>665865.49</v>
      </c>
      <c r="H26" s="126" t="s">
        <v>79</v>
      </c>
      <c r="I26" s="126" t="s">
        <v>80</v>
      </c>
      <c r="J26" s="126" t="s">
        <v>220</v>
      </c>
      <c r="K26" s="128">
        <v>665865.49</v>
      </c>
    </row>
    <row r="27" spans="1:11" ht="12.6" thickBot="1" x14ac:dyDescent="0.3">
      <c r="A27" s="102"/>
      <c r="B27" s="100"/>
      <c r="C27" s="126" t="s">
        <v>221</v>
      </c>
      <c r="D27" s="127">
        <v>739096.14</v>
      </c>
      <c r="H27" s="126" t="s">
        <v>79</v>
      </c>
      <c r="I27" s="126" t="s">
        <v>80</v>
      </c>
      <c r="J27" s="126" t="s">
        <v>221</v>
      </c>
      <c r="K27" s="127">
        <v>739096.14</v>
      </c>
    </row>
    <row r="28" spans="1:11" ht="12.6" thickBot="1" x14ac:dyDescent="0.3">
      <c r="A28" s="102"/>
      <c r="B28" s="100"/>
      <c r="C28" s="112" t="s">
        <v>94</v>
      </c>
      <c r="D28" s="111">
        <f>SUM(D16:D27)</f>
        <v>5655541.6399999997</v>
      </c>
      <c r="H28" s="126" t="s">
        <v>79</v>
      </c>
      <c r="I28" s="126" t="s">
        <v>80</v>
      </c>
      <c r="J28" s="129" t="s">
        <v>94</v>
      </c>
      <c r="K28" s="130">
        <v>5655541.6399999997</v>
      </c>
    </row>
    <row r="29" spans="1:11" x14ac:dyDescent="0.25">
      <c r="A29" s="113" t="s">
        <v>95</v>
      </c>
      <c r="B29" s="103"/>
      <c r="C29" s="106"/>
      <c r="D29" s="105">
        <f>+D28+D15</f>
        <v>16419418.149999999</v>
      </c>
      <c r="K29" s="131">
        <f>+K28+K15</f>
        <v>16419418.149999999</v>
      </c>
    </row>
  </sheetData>
  <mergeCells count="2">
    <mergeCell ref="H1:I1"/>
    <mergeCell ref="H2:I2"/>
  </mergeCells>
  <pageMargins left="0.7" right="0.7" top="0.75" bottom="0.75" header="0.3" footer="0.3"/>
  <customProperties>
    <customPr name="_pios_id" r:id="rId1"/>
    <customPr name="CofWorksheetType" r:id="rId2"/>
  </customPropertie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9"/>
  <sheetViews>
    <sheetView topLeftCell="A19" zoomScaleNormal="100" workbookViewId="0">
      <selection activeCell="J44" sqref="J44"/>
    </sheetView>
  </sheetViews>
  <sheetFormatPr defaultColWidth="11.42578125" defaultRowHeight="14.4" x14ac:dyDescent="0.3"/>
  <cols>
    <col min="1" max="1" width="11.7109375" style="83" customWidth="1"/>
    <col min="2" max="2" width="151.42578125" style="59" customWidth="1"/>
    <col min="3" max="3" width="4.7109375" style="59" bestFit="1" customWidth="1"/>
    <col min="4" max="4" width="22.7109375" style="59" bestFit="1" customWidth="1"/>
    <col min="5" max="5" width="20.42578125" style="59" bestFit="1" customWidth="1"/>
    <col min="6" max="6" width="25.42578125" style="59" bestFit="1" customWidth="1"/>
    <col min="7" max="16384" width="11.42578125" style="59"/>
  </cols>
  <sheetData>
    <row r="1" spans="1:6" x14ac:dyDescent="0.3">
      <c r="A1" s="71" t="s">
        <v>113</v>
      </c>
      <c r="B1" s="71"/>
      <c r="C1" s="71"/>
      <c r="D1" s="71"/>
      <c r="E1" s="71"/>
      <c r="F1" s="71"/>
    </row>
    <row r="2" spans="1:6" x14ac:dyDescent="0.3">
      <c r="A2" s="71" t="s">
        <v>114</v>
      </c>
      <c r="B2" s="71"/>
      <c r="C2" s="71"/>
      <c r="D2" s="71"/>
      <c r="E2" s="71"/>
      <c r="F2" s="71"/>
    </row>
    <row r="3" spans="1:6" x14ac:dyDescent="0.3">
      <c r="A3" s="71" t="s">
        <v>115</v>
      </c>
      <c r="B3" s="72"/>
      <c r="C3" s="72"/>
      <c r="D3" s="72"/>
      <c r="E3" s="72"/>
      <c r="F3" s="72"/>
    </row>
    <row r="5" spans="1:6" x14ac:dyDescent="0.3">
      <c r="A5" s="73" t="s">
        <v>116</v>
      </c>
    </row>
    <row r="6" spans="1:6" x14ac:dyDescent="0.3">
      <c r="A6" s="74" t="s">
        <v>117</v>
      </c>
    </row>
    <row r="7" spans="1:6" x14ac:dyDescent="0.3">
      <c r="A7" s="74" t="s">
        <v>118</v>
      </c>
    </row>
    <row r="8" spans="1:6" x14ac:dyDescent="0.3">
      <c r="A8" s="74" t="s">
        <v>119</v>
      </c>
    </row>
    <row r="9" spans="1:6" x14ac:dyDescent="0.3">
      <c r="A9" s="74" t="s">
        <v>120</v>
      </c>
    </row>
    <row r="10" spans="1:6" x14ac:dyDescent="0.3">
      <c r="A10" s="74"/>
    </row>
    <row r="11" spans="1:6" x14ac:dyDescent="0.3">
      <c r="A11" s="75" t="s">
        <v>121</v>
      </c>
    </row>
    <row r="12" spans="1:6" x14ac:dyDescent="0.3">
      <c r="A12" s="75" t="s">
        <v>122</v>
      </c>
      <c r="B12" s="59" t="s">
        <v>123</v>
      </c>
      <c r="C12" s="76" t="s">
        <v>122</v>
      </c>
      <c r="D12" s="77">
        <f>'[1]Allocated (CBR)'!$B$9</f>
        <v>2741725912.6399999</v>
      </c>
    </row>
    <row r="13" spans="1:6" x14ac:dyDescent="0.3">
      <c r="A13" s="75" t="s">
        <v>124</v>
      </c>
      <c r="B13" s="59" t="s">
        <v>125</v>
      </c>
      <c r="C13" s="78" t="s">
        <v>126</v>
      </c>
      <c r="D13" s="59" t="s">
        <v>124</v>
      </c>
    </row>
    <row r="14" spans="1:6" x14ac:dyDescent="0.3">
      <c r="A14" s="75" t="s">
        <v>127</v>
      </c>
      <c r="B14" s="59" t="s">
        <v>128</v>
      </c>
      <c r="C14" s="78"/>
      <c r="D14" s="59" t="s">
        <v>127</v>
      </c>
    </row>
    <row r="15" spans="1:6" x14ac:dyDescent="0.3">
      <c r="A15" s="75" t="s">
        <v>129</v>
      </c>
      <c r="B15" s="59" t="s">
        <v>130</v>
      </c>
      <c r="C15" s="59" t="s">
        <v>129</v>
      </c>
      <c r="D15" s="77"/>
    </row>
    <row r="16" spans="1:6" x14ac:dyDescent="0.3">
      <c r="A16" s="75" t="s">
        <v>131</v>
      </c>
      <c r="B16" s="59" t="s">
        <v>132</v>
      </c>
      <c r="C16" s="59" t="s">
        <v>131</v>
      </c>
      <c r="D16" s="77"/>
    </row>
    <row r="17" spans="1:7" ht="15" thickBot="1" x14ac:dyDescent="0.35">
      <c r="A17" s="75">
        <v>1</v>
      </c>
      <c r="B17" s="79" t="s">
        <v>133</v>
      </c>
      <c r="D17" s="59" t="s">
        <v>134</v>
      </c>
      <c r="E17" s="59">
        <v>1</v>
      </c>
      <c r="F17" s="80">
        <f>+D12</f>
        <v>2741725912.6399999</v>
      </c>
    </row>
    <row r="18" spans="1:7" ht="15.6" thickTop="1" thickBot="1" x14ac:dyDescent="0.35">
      <c r="A18" s="75">
        <v>2</v>
      </c>
      <c r="B18" s="59" t="s">
        <v>135</v>
      </c>
      <c r="E18" s="59">
        <v>2</v>
      </c>
      <c r="F18" s="80">
        <f>+E48</f>
        <v>67053958.420000002</v>
      </c>
      <c r="G18" s="59" t="s">
        <v>136</v>
      </c>
    </row>
    <row r="19" spans="1:7" ht="15" thickTop="1" x14ac:dyDescent="0.3">
      <c r="A19" s="75">
        <v>3</v>
      </c>
      <c r="B19" s="59" t="s">
        <v>137</v>
      </c>
      <c r="E19" s="59">
        <v>3</v>
      </c>
      <c r="F19" s="81">
        <f>SUM(F17:F18)</f>
        <v>2808779871.0599999</v>
      </c>
    </row>
    <row r="20" spans="1:7" x14ac:dyDescent="0.3">
      <c r="A20" s="75">
        <v>4</v>
      </c>
      <c r="B20" s="59" t="s">
        <v>138</v>
      </c>
      <c r="E20" s="59">
        <v>4</v>
      </c>
      <c r="F20" s="82"/>
    </row>
    <row r="21" spans="1:7" x14ac:dyDescent="0.3">
      <c r="A21" s="75" t="s">
        <v>139</v>
      </c>
      <c r="B21" s="59" t="s">
        <v>140</v>
      </c>
      <c r="E21" s="83" t="s">
        <v>141</v>
      </c>
      <c r="F21" s="84">
        <f>IF(AND(F19&gt;=1,F19&lt;20000),"ZERO", 0)</f>
        <v>0</v>
      </c>
    </row>
    <row r="22" spans="1:7" x14ac:dyDescent="0.3">
      <c r="A22" s="75" t="s">
        <v>142</v>
      </c>
      <c r="B22" s="59" t="s">
        <v>143</v>
      </c>
      <c r="C22" s="59" t="s">
        <v>144</v>
      </c>
      <c r="D22" s="85">
        <f>IF(AND(20000&lt;=F19,F19&lt;=50000),F19, 0)</f>
        <v>0</v>
      </c>
      <c r="E22" s="82" t="s">
        <v>145</v>
      </c>
      <c r="F22" s="86">
        <f>IF(D22&gt;1, (D22*0.001), 0)</f>
        <v>0</v>
      </c>
    </row>
    <row r="23" spans="1:7" x14ac:dyDescent="0.3">
      <c r="A23" s="75"/>
      <c r="B23" s="59" t="s">
        <v>146</v>
      </c>
    </row>
    <row r="24" spans="1:7" x14ac:dyDescent="0.3">
      <c r="A24" s="75" t="s">
        <v>147</v>
      </c>
      <c r="B24" s="59" t="s">
        <v>148</v>
      </c>
      <c r="C24" s="59" t="s">
        <v>149</v>
      </c>
      <c r="D24" s="86">
        <f>IF(F19&gt;50000, F19, 0)</f>
        <v>2808779871.0599999</v>
      </c>
    </row>
    <row r="25" spans="1:7" x14ac:dyDescent="0.3">
      <c r="A25" s="75" t="s">
        <v>150</v>
      </c>
      <c r="B25" s="59" t="s">
        <v>151</v>
      </c>
      <c r="C25" s="59" t="s">
        <v>152</v>
      </c>
      <c r="D25" s="86">
        <f>IF(D24&gt;1, 50000, 0)</f>
        <v>50000</v>
      </c>
      <c r="E25" s="82" t="s">
        <v>145</v>
      </c>
      <c r="F25" s="86">
        <f t="shared" ref="F25" si="0">IF(D25&gt;1, (D25*0.001), 0)</f>
        <v>50</v>
      </c>
    </row>
    <row r="26" spans="1:7" x14ac:dyDescent="0.3">
      <c r="A26" s="75" t="s">
        <v>153</v>
      </c>
      <c r="B26" s="59" t="s">
        <v>154</v>
      </c>
      <c r="C26" s="59" t="s">
        <v>155</v>
      </c>
      <c r="D26" s="86">
        <f>+D24-D25</f>
        <v>2808729871.0599999</v>
      </c>
      <c r="E26" s="117" t="s">
        <v>205</v>
      </c>
      <c r="F26" s="86">
        <f>IF(D26&gt;1, (D26*0.004), 0)</f>
        <v>11234919.484239999</v>
      </c>
    </row>
    <row r="27" spans="1:7" x14ac:dyDescent="0.3">
      <c r="A27" s="75">
        <v>5</v>
      </c>
      <c r="B27" s="59" t="s">
        <v>156</v>
      </c>
      <c r="E27" s="59">
        <v>5</v>
      </c>
      <c r="F27" s="86">
        <f>SUM(F25:F26)</f>
        <v>11234969.484239999</v>
      </c>
    </row>
    <row r="28" spans="1:7" x14ac:dyDescent="0.3">
      <c r="A28" s="75"/>
      <c r="E28" s="87" t="s">
        <v>157</v>
      </c>
      <c r="F28" s="88" t="s">
        <v>158</v>
      </c>
    </row>
    <row r="29" spans="1:7" x14ac:dyDescent="0.3">
      <c r="A29" s="75"/>
      <c r="B29" s="79" t="s">
        <v>159</v>
      </c>
    </row>
    <row r="30" spans="1:7" x14ac:dyDescent="0.3">
      <c r="A30" s="75">
        <v>6</v>
      </c>
      <c r="B30" s="59" t="s">
        <v>160</v>
      </c>
      <c r="E30" s="59">
        <v>6</v>
      </c>
      <c r="F30" s="82"/>
    </row>
    <row r="31" spans="1:7" x14ac:dyDescent="0.3">
      <c r="A31" s="75" t="s">
        <v>161</v>
      </c>
      <c r="B31" s="59" t="s">
        <v>162</v>
      </c>
      <c r="C31" s="59" t="s">
        <v>163</v>
      </c>
      <c r="D31" s="89">
        <v>0</v>
      </c>
      <c r="E31" s="82" t="s">
        <v>164</v>
      </c>
      <c r="F31" s="86">
        <f>IF(D31&gt;0, (D31*0.02), 0)</f>
        <v>0</v>
      </c>
    </row>
    <row r="32" spans="1:7" x14ac:dyDescent="0.3">
      <c r="A32" s="75">
        <v>7</v>
      </c>
      <c r="B32" s="59" t="s">
        <v>165</v>
      </c>
      <c r="E32" s="59">
        <v>7</v>
      </c>
      <c r="F32" s="82"/>
    </row>
    <row r="33" spans="1:6" x14ac:dyDescent="0.3">
      <c r="A33" s="75" t="s">
        <v>166</v>
      </c>
      <c r="B33" s="59" t="s">
        <v>167</v>
      </c>
      <c r="E33" s="83" t="s">
        <v>166</v>
      </c>
      <c r="F33" s="90"/>
    </row>
    <row r="34" spans="1:6" x14ac:dyDescent="0.3">
      <c r="A34" s="75" t="s">
        <v>168</v>
      </c>
      <c r="B34" s="59" t="s">
        <v>169</v>
      </c>
      <c r="E34" s="83" t="s">
        <v>168</v>
      </c>
      <c r="F34" s="86">
        <f>F27*F33*0.01</f>
        <v>0</v>
      </c>
    </row>
    <row r="35" spans="1:6" x14ac:dyDescent="0.3">
      <c r="A35" s="75">
        <v>8</v>
      </c>
      <c r="B35" s="59" t="s">
        <v>170</v>
      </c>
      <c r="E35" s="59">
        <v>8</v>
      </c>
      <c r="F35" s="86">
        <f>SUM(F34,F31)</f>
        <v>0</v>
      </c>
    </row>
    <row r="36" spans="1:6" x14ac:dyDescent="0.3">
      <c r="A36" s="75"/>
      <c r="E36" s="59" t="s">
        <v>157</v>
      </c>
      <c r="F36" s="88" t="s">
        <v>171</v>
      </c>
    </row>
    <row r="37" spans="1:6" x14ac:dyDescent="0.3">
      <c r="A37" s="75"/>
    </row>
    <row r="38" spans="1:6" x14ac:dyDescent="0.3">
      <c r="A38" s="75">
        <v>9</v>
      </c>
      <c r="B38" s="59" t="s">
        <v>172</v>
      </c>
      <c r="E38" s="59">
        <v>9</v>
      </c>
      <c r="F38" s="86">
        <f>IF((F21="ZERO"),"ZERO",SUM(F22,F27,F35))</f>
        <v>11234969.484239999</v>
      </c>
    </row>
    <row r="39" spans="1:6" x14ac:dyDescent="0.3">
      <c r="A39" s="75"/>
    </row>
    <row r="40" spans="1:6" ht="28.8" x14ac:dyDescent="0.3">
      <c r="A40" s="75" t="s">
        <v>173</v>
      </c>
      <c r="B40" s="92" t="s">
        <v>174</v>
      </c>
    </row>
    <row r="41" spans="1:6" ht="28.8" x14ac:dyDescent="0.3">
      <c r="A41" s="75" t="s">
        <v>175</v>
      </c>
      <c r="B41" s="92" t="s">
        <v>176</v>
      </c>
    </row>
    <row r="43" spans="1:6" x14ac:dyDescent="0.3">
      <c r="B43" s="93" t="s">
        <v>177</v>
      </c>
      <c r="C43" s="91"/>
      <c r="D43" s="91"/>
      <c r="E43" s="91"/>
      <c r="F43" s="91"/>
    </row>
    <row r="44" spans="1:6" x14ac:dyDescent="0.3">
      <c r="B44" s="94" t="s">
        <v>178</v>
      </c>
      <c r="E44" s="95">
        <f>'[1]Unallocated Detail (CBR)'!$B$29</f>
        <v>-758.42</v>
      </c>
    </row>
    <row r="45" spans="1:6" x14ac:dyDescent="0.3">
      <c r="B45" s="94" t="s">
        <v>179</v>
      </c>
      <c r="E45" s="95">
        <f>'[1]Unallocated Detail (CBR)'!$B$30</f>
        <v>16254691.77</v>
      </c>
    </row>
    <row r="46" spans="1:6" x14ac:dyDescent="0.3">
      <c r="B46" s="94" t="s">
        <v>180</v>
      </c>
      <c r="E46" s="95">
        <f>'[1]Unallocated Detail (CBR)'!$B$31</f>
        <v>16990857.760000002</v>
      </c>
    </row>
    <row r="47" spans="1:6" x14ac:dyDescent="0.3">
      <c r="B47" s="124" t="s">
        <v>206</v>
      </c>
      <c r="E47" s="95">
        <f>'[1]Unallocated Detail (CBR)'!$B$32</f>
        <v>33809167.310000002</v>
      </c>
    </row>
    <row r="48" spans="1:6" ht="15" thickBot="1" x14ac:dyDescent="0.35">
      <c r="B48" s="59" t="s">
        <v>197</v>
      </c>
      <c r="E48" s="96">
        <f>SUM(E44:E47)</f>
        <v>67053958.420000002</v>
      </c>
      <c r="F48" s="97"/>
    </row>
    <row r="49" spans="6:6" ht="15" thickTop="1" x14ac:dyDescent="0.3">
      <c r="F49" s="97"/>
    </row>
  </sheetData>
  <dataValidations count="1">
    <dataValidation showInputMessage="1" errorTitle="test" error="test" sqref="F17"/>
  </dataValidations>
  <pageMargins left="0.7" right="0.7" top="0.75" bottom="0.75" header="0.3" footer="0.3"/>
  <pageSetup scale="57" orientation="landscape" r:id="rId1"/>
  <customProperties>
    <customPr name="_pios_id" r:id="rId2"/>
  </customPropertie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8"/>
  <sheetViews>
    <sheetView topLeftCell="A9" zoomScaleNormal="100" workbookViewId="0">
      <selection activeCell="D12" sqref="D12"/>
    </sheetView>
  </sheetViews>
  <sheetFormatPr defaultColWidth="11.42578125" defaultRowHeight="14.4" x14ac:dyDescent="0.3"/>
  <cols>
    <col min="1" max="1" width="11.7109375" style="83" customWidth="1"/>
    <col min="2" max="2" width="151.42578125" style="59" customWidth="1"/>
    <col min="3" max="3" width="4.7109375" style="59" bestFit="1" customWidth="1"/>
    <col min="4" max="4" width="22.7109375" style="59" bestFit="1" customWidth="1"/>
    <col min="5" max="5" width="20.42578125" style="59" bestFit="1" customWidth="1"/>
    <col min="6" max="6" width="25.42578125" style="59" bestFit="1" customWidth="1"/>
    <col min="7" max="16384" width="11.42578125" style="59"/>
  </cols>
  <sheetData>
    <row r="1" spans="1:6" x14ac:dyDescent="0.3">
      <c r="A1" s="71" t="s">
        <v>113</v>
      </c>
      <c r="B1" s="71"/>
      <c r="C1" s="71"/>
      <c r="D1" s="71"/>
      <c r="E1" s="71"/>
      <c r="F1" s="71"/>
    </row>
    <row r="2" spans="1:6" x14ac:dyDescent="0.3">
      <c r="A2" s="71" t="s">
        <v>181</v>
      </c>
      <c r="B2" s="71"/>
      <c r="C2" s="71"/>
      <c r="D2" s="71"/>
      <c r="E2" s="71"/>
      <c r="F2" s="71"/>
    </row>
    <row r="3" spans="1:6" x14ac:dyDescent="0.3">
      <c r="A3" s="71" t="s">
        <v>115</v>
      </c>
      <c r="B3" s="72"/>
      <c r="C3" s="72"/>
      <c r="D3" s="72"/>
      <c r="E3" s="72"/>
      <c r="F3" s="72"/>
    </row>
    <row r="5" spans="1:6" x14ac:dyDescent="0.3">
      <c r="A5" s="73" t="s">
        <v>182</v>
      </c>
    </row>
    <row r="6" spans="1:6" x14ac:dyDescent="0.3">
      <c r="A6" s="74" t="s">
        <v>183</v>
      </c>
    </row>
    <row r="7" spans="1:6" x14ac:dyDescent="0.3">
      <c r="A7" s="74" t="s">
        <v>184</v>
      </c>
    </row>
    <row r="8" spans="1:6" x14ac:dyDescent="0.3">
      <c r="A8" s="74" t="s">
        <v>119</v>
      </c>
    </row>
    <row r="9" spans="1:6" x14ac:dyDescent="0.3">
      <c r="A9" s="74" t="s">
        <v>185</v>
      </c>
    </row>
    <row r="10" spans="1:6" x14ac:dyDescent="0.3">
      <c r="A10" s="74"/>
    </row>
    <row r="11" spans="1:6" x14ac:dyDescent="0.3">
      <c r="A11" s="75" t="s">
        <v>121</v>
      </c>
    </row>
    <row r="12" spans="1:6" x14ac:dyDescent="0.3">
      <c r="A12" s="75" t="s">
        <v>122</v>
      </c>
      <c r="B12" s="59" t="s">
        <v>186</v>
      </c>
      <c r="C12" s="76" t="s">
        <v>122</v>
      </c>
      <c r="D12" s="77">
        <f>'[1]Allocated (CBR)'!$C$9</f>
        <v>1289270501.5699999</v>
      </c>
    </row>
    <row r="13" spans="1:6" x14ac:dyDescent="0.3">
      <c r="A13" s="75" t="s">
        <v>124</v>
      </c>
      <c r="B13" s="59" t="s">
        <v>125</v>
      </c>
      <c r="C13" s="78" t="s">
        <v>126</v>
      </c>
      <c r="D13" s="59" t="s">
        <v>124</v>
      </c>
    </row>
    <row r="14" spans="1:6" x14ac:dyDescent="0.3">
      <c r="A14" s="75" t="s">
        <v>127</v>
      </c>
      <c r="B14" s="59" t="s">
        <v>128</v>
      </c>
      <c r="C14" s="78"/>
      <c r="D14" s="59" t="s">
        <v>127</v>
      </c>
    </row>
    <row r="15" spans="1:6" x14ac:dyDescent="0.3">
      <c r="A15" s="75" t="s">
        <v>129</v>
      </c>
      <c r="B15" s="59" t="s">
        <v>130</v>
      </c>
      <c r="C15" s="59" t="s">
        <v>129</v>
      </c>
      <c r="D15" s="77"/>
    </row>
    <row r="16" spans="1:6" x14ac:dyDescent="0.3">
      <c r="A16" s="75" t="s">
        <v>131</v>
      </c>
      <c r="B16" s="59" t="s">
        <v>132</v>
      </c>
      <c r="C16" s="59" t="s">
        <v>131</v>
      </c>
      <c r="D16" s="77"/>
    </row>
    <row r="17" spans="1:6" ht="15" thickBot="1" x14ac:dyDescent="0.35">
      <c r="A17" s="75">
        <v>1</v>
      </c>
      <c r="B17" s="79" t="s">
        <v>133</v>
      </c>
      <c r="D17" s="59" t="s">
        <v>134</v>
      </c>
      <c r="E17" s="59">
        <v>1</v>
      </c>
      <c r="F17" s="80">
        <f>+D12</f>
        <v>1289270501.5699999</v>
      </c>
    </row>
    <row r="18" spans="1:6" ht="15.6" thickTop="1" thickBot="1" x14ac:dyDescent="0.35">
      <c r="A18" s="75">
        <v>2</v>
      </c>
      <c r="B18" s="59" t="s">
        <v>187</v>
      </c>
      <c r="E18" s="59">
        <v>2</v>
      </c>
      <c r="F18" s="80"/>
    </row>
    <row r="19" spans="1:6" ht="15" thickTop="1" x14ac:dyDescent="0.3">
      <c r="A19" s="75">
        <v>3</v>
      </c>
      <c r="B19" s="59" t="s">
        <v>137</v>
      </c>
      <c r="E19" s="59">
        <v>3</v>
      </c>
      <c r="F19" s="81">
        <f>SUM(F17:F18)</f>
        <v>1289270501.5699999</v>
      </c>
    </row>
    <row r="20" spans="1:6" x14ac:dyDescent="0.3">
      <c r="A20" s="75">
        <v>4</v>
      </c>
      <c r="B20" s="59" t="s">
        <v>138</v>
      </c>
      <c r="E20" s="59">
        <v>4</v>
      </c>
      <c r="F20" s="82"/>
    </row>
    <row r="21" spans="1:6" x14ac:dyDescent="0.3">
      <c r="A21" s="75" t="s">
        <v>139</v>
      </c>
      <c r="B21" s="59" t="s">
        <v>140</v>
      </c>
      <c r="E21" s="83" t="s">
        <v>141</v>
      </c>
      <c r="F21" s="84">
        <f>IF(AND(F19&gt;=1,F19&lt;20000),"ZERO", 0)</f>
        <v>0</v>
      </c>
    </row>
    <row r="22" spans="1:6" x14ac:dyDescent="0.3">
      <c r="A22" s="75" t="s">
        <v>142</v>
      </c>
      <c r="B22" s="59" t="s">
        <v>143</v>
      </c>
      <c r="C22" s="59" t="s">
        <v>144</v>
      </c>
      <c r="D22" s="85">
        <f>IF(AND(20000&lt;=F19,F19&lt;=50000),F19, 0)</f>
        <v>0</v>
      </c>
      <c r="E22" s="82" t="s">
        <v>145</v>
      </c>
      <c r="F22" s="86">
        <f>IF(D22&gt;1, (D22*0.001), 0)</f>
        <v>0</v>
      </c>
    </row>
    <row r="23" spans="1:6" x14ac:dyDescent="0.3">
      <c r="A23" s="75"/>
      <c r="B23" s="59" t="s">
        <v>146</v>
      </c>
    </row>
    <row r="24" spans="1:6" x14ac:dyDescent="0.3">
      <c r="A24" s="75" t="s">
        <v>147</v>
      </c>
      <c r="B24" s="59" t="s">
        <v>148</v>
      </c>
      <c r="C24" s="59" t="s">
        <v>149</v>
      </c>
      <c r="D24" s="86">
        <f>IF(F19&gt;50000, F19, 0)</f>
        <v>1289270501.5699999</v>
      </c>
    </row>
    <row r="25" spans="1:6" x14ac:dyDescent="0.3">
      <c r="A25" s="75" t="s">
        <v>150</v>
      </c>
      <c r="B25" s="59" t="s">
        <v>151</v>
      </c>
      <c r="C25" s="59" t="s">
        <v>152</v>
      </c>
      <c r="D25" s="86">
        <f>IF(D24&gt;1, 50000, 0)</f>
        <v>50000</v>
      </c>
      <c r="E25" s="82" t="s">
        <v>145</v>
      </c>
      <c r="F25" s="86">
        <f t="shared" ref="F25" si="0">IF(D25&gt;1, (D25*0.001), 0)</f>
        <v>50</v>
      </c>
    </row>
    <row r="26" spans="1:6" x14ac:dyDescent="0.3">
      <c r="A26" s="75" t="s">
        <v>153</v>
      </c>
      <c r="B26" s="59" t="s">
        <v>154</v>
      </c>
      <c r="C26" s="59" t="s">
        <v>155</v>
      </c>
      <c r="D26" s="86">
        <f>+D24-D25</f>
        <v>1289220501.5699999</v>
      </c>
      <c r="E26" s="117" t="s">
        <v>205</v>
      </c>
      <c r="F26" s="86">
        <f>IF(D26&gt;1, (D26*0.004), 0)</f>
        <v>5156882.0062799994</v>
      </c>
    </row>
    <row r="27" spans="1:6" x14ac:dyDescent="0.3">
      <c r="A27" s="75">
        <v>5</v>
      </c>
      <c r="B27" s="59" t="s">
        <v>156</v>
      </c>
      <c r="E27" s="59">
        <v>5</v>
      </c>
      <c r="F27" s="86">
        <f>SUM(F25:F26)</f>
        <v>5156932.0062799994</v>
      </c>
    </row>
    <row r="28" spans="1:6" x14ac:dyDescent="0.3">
      <c r="A28" s="75"/>
      <c r="E28" s="87" t="s">
        <v>157</v>
      </c>
      <c r="F28" s="88" t="s">
        <v>158</v>
      </c>
    </row>
    <row r="29" spans="1:6" x14ac:dyDescent="0.3">
      <c r="A29" s="75"/>
      <c r="B29" s="79" t="s">
        <v>159</v>
      </c>
    </row>
    <row r="30" spans="1:6" x14ac:dyDescent="0.3">
      <c r="A30" s="75">
        <v>6</v>
      </c>
      <c r="B30" s="59" t="s">
        <v>160</v>
      </c>
      <c r="E30" s="59">
        <v>6</v>
      </c>
      <c r="F30" s="82"/>
    </row>
    <row r="31" spans="1:6" x14ac:dyDescent="0.3">
      <c r="A31" s="75" t="s">
        <v>161</v>
      </c>
      <c r="B31" s="59" t="s">
        <v>162</v>
      </c>
      <c r="C31" s="59" t="s">
        <v>163</v>
      </c>
      <c r="D31" s="89">
        <v>0</v>
      </c>
      <c r="E31" s="82" t="s">
        <v>164</v>
      </c>
      <c r="F31" s="86">
        <f>IF(D31&gt;0, (D31*0.02), 0)</f>
        <v>0</v>
      </c>
    </row>
    <row r="32" spans="1:6" x14ac:dyDescent="0.3">
      <c r="A32" s="75">
        <v>7</v>
      </c>
      <c r="B32" s="59" t="s">
        <v>165</v>
      </c>
      <c r="E32" s="59">
        <v>7</v>
      </c>
      <c r="F32" s="82"/>
    </row>
    <row r="33" spans="1:8" x14ac:dyDescent="0.3">
      <c r="A33" s="75" t="s">
        <v>166</v>
      </c>
      <c r="B33" s="59" t="s">
        <v>167</v>
      </c>
      <c r="E33" s="83" t="s">
        <v>166</v>
      </c>
      <c r="F33" s="90"/>
    </row>
    <row r="34" spans="1:8" x14ac:dyDescent="0.3">
      <c r="A34" s="75" t="s">
        <v>168</v>
      </c>
      <c r="B34" s="59" t="s">
        <v>169</v>
      </c>
      <c r="E34" s="83" t="s">
        <v>168</v>
      </c>
      <c r="F34" s="86">
        <f>F27*F33*0.01</f>
        <v>0</v>
      </c>
    </row>
    <row r="35" spans="1:8" x14ac:dyDescent="0.3">
      <c r="A35" s="75">
        <v>8</v>
      </c>
      <c r="B35" s="59" t="s">
        <v>170</v>
      </c>
      <c r="E35" s="59">
        <v>8</v>
      </c>
      <c r="F35" s="86">
        <f>SUM(F34,F31)</f>
        <v>0</v>
      </c>
    </row>
    <row r="36" spans="1:8" x14ac:dyDescent="0.3">
      <c r="A36" s="75"/>
      <c r="E36" s="59" t="s">
        <v>157</v>
      </c>
      <c r="F36" s="88" t="s">
        <v>171</v>
      </c>
    </row>
    <row r="37" spans="1:8" x14ac:dyDescent="0.3">
      <c r="A37" s="75"/>
    </row>
    <row r="38" spans="1:8" x14ac:dyDescent="0.3">
      <c r="A38" s="75">
        <v>9</v>
      </c>
      <c r="B38" s="59" t="s">
        <v>188</v>
      </c>
      <c r="E38" s="59">
        <v>9</v>
      </c>
      <c r="F38" s="86">
        <f>IF((F21="ZERO"),"ZERO",SUM(F22,F27,F35))</f>
        <v>5156932.0062799994</v>
      </c>
    </row>
    <row r="39" spans="1:8" x14ac:dyDescent="0.3">
      <c r="A39" s="75"/>
    </row>
    <row r="40" spans="1:8" ht="100.8" x14ac:dyDescent="0.3">
      <c r="A40" s="75" t="s">
        <v>173</v>
      </c>
      <c r="B40" s="92" t="s">
        <v>189</v>
      </c>
    </row>
    <row r="41" spans="1:8" ht="28.8" x14ac:dyDescent="0.3">
      <c r="A41" s="75" t="s">
        <v>175</v>
      </c>
      <c r="B41" s="92" t="s">
        <v>176</v>
      </c>
    </row>
    <row r="43" spans="1:8" x14ac:dyDescent="0.3">
      <c r="G43" s="91"/>
      <c r="H43" s="91"/>
    </row>
    <row r="44" spans="1:8" x14ac:dyDescent="0.3">
      <c r="G44" s="91"/>
      <c r="H44" s="91"/>
    </row>
    <row r="45" spans="1:8" x14ac:dyDescent="0.3">
      <c r="G45" s="91"/>
      <c r="H45" s="91"/>
    </row>
    <row r="46" spans="1:8" x14ac:dyDescent="0.3">
      <c r="G46" s="91"/>
      <c r="H46" s="91"/>
    </row>
    <row r="47" spans="1:8" x14ac:dyDescent="0.3">
      <c r="G47" s="91"/>
      <c r="H47" s="91"/>
    </row>
    <row r="48" spans="1:8" x14ac:dyDescent="0.3">
      <c r="B48" s="91"/>
      <c r="C48" s="91"/>
      <c r="D48" s="91"/>
      <c r="E48" s="91"/>
      <c r="F48" s="91"/>
      <c r="G48" s="91"/>
      <c r="H48" s="91"/>
    </row>
  </sheetData>
  <dataValidations count="1">
    <dataValidation showInputMessage="1" errorTitle="test" error="test" sqref="F17"/>
  </dataValidations>
  <pageMargins left="0.7" right="0.7" top="0.75" bottom="0.75" header="0.3" footer="0.3"/>
  <pageSetup scale="66" orientation="landscape" r:id="rId1"/>
  <customProperties>
    <customPr name="_pios_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pplication xmlns="http://www.sap.com/cof/excel/application">
  <Version>2</Version>
  <Revision>2.8.1300.98253</Revision>
</Application>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A863F1F3F84D34DA9D1C0B7B6EF12CC" ma:contentTypeVersion="16" ma:contentTypeDescription="" ma:contentTypeScope="" ma:versionID="98915a28353ae780bc35b12d984ad18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2024-03-29T07:00:00+00:00</OpenedDate>
    <SignificantOrder xmlns="dc463f71-b30c-4ab2-9473-d307f9d35888">false</SignificantOrder>
    <Date1 xmlns="dc463f71-b30c-4ab2-9473-d307f9d35888">2024-03-29T07:00:00+00:00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240220</DocketNumber>
    <DelegatedOrder xmlns="dc463f71-b30c-4ab2-9473-d307f9d35888">false</DelegatedOrder>
  </documentManagement>
</p:properties>
</file>

<file path=customXml/itemProps1.xml><?xml version="1.0" encoding="utf-8"?>
<ds:datastoreItem xmlns:ds="http://schemas.openxmlformats.org/officeDocument/2006/customXml" ds:itemID="{62470F18-F9AF-424F-A78E-2A98B7356575}">
  <ds:schemaRefs>
    <ds:schemaRef ds:uri="http://www.sap.com/cof/excel/application"/>
  </ds:schemaRefs>
</ds:datastoreItem>
</file>

<file path=customXml/itemProps2.xml><?xml version="1.0" encoding="utf-8"?>
<ds:datastoreItem xmlns:ds="http://schemas.openxmlformats.org/officeDocument/2006/customXml" ds:itemID="{8FF2E791-DCA9-46FF-A080-3638D8C37636}"/>
</file>

<file path=customXml/itemProps3.xml><?xml version="1.0" encoding="utf-8"?>
<ds:datastoreItem xmlns:ds="http://schemas.openxmlformats.org/officeDocument/2006/customXml" ds:itemID="{7DD977F9-B0D5-4DB1-9ACB-CFF77B4BC6BE}"/>
</file>

<file path=customXml/itemProps4.xml><?xml version="1.0" encoding="utf-8"?>
<ds:datastoreItem xmlns:ds="http://schemas.openxmlformats.org/officeDocument/2006/customXml" ds:itemID="{D030C12D-2AD7-42BE-90AD-B461AFC82466}"/>
</file>

<file path=customXml/itemProps5.xml><?xml version="1.0" encoding="utf-8"?>
<ds:datastoreItem xmlns:ds="http://schemas.openxmlformats.org/officeDocument/2006/customXml" ds:itemID="{C06FEDE1-372B-457E-A478-DCD228E119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19</vt:i4>
      </vt:variant>
    </vt:vector>
  </HeadingPairs>
  <TitlesOfParts>
    <vt:vector size="28" baseType="lpstr">
      <vt:lpstr>Lead E</vt:lpstr>
      <vt:lpstr>Lead G</vt:lpstr>
      <vt:lpstr>Excise Tax </vt:lpstr>
      <vt:lpstr>KOB1</vt:lpstr>
      <vt:lpstr>JE Backup</vt:lpstr>
      <vt:lpstr>Filing Fees TY</vt:lpstr>
      <vt:lpstr>E Filing Fee Restated</vt:lpstr>
      <vt:lpstr>G Filing Fee Restated</vt:lpstr>
      <vt:lpstr>Other Elec Revenue</vt:lpstr>
      <vt:lpstr>DATA1</vt:lpstr>
      <vt:lpstr>DATA10</vt:lpstr>
      <vt:lpstr>DATA12</vt:lpstr>
      <vt:lpstr>DATA13</vt:lpstr>
      <vt:lpstr>DATA14</vt:lpstr>
      <vt:lpstr>DATA15</vt:lpstr>
      <vt:lpstr>DATA16</vt:lpstr>
      <vt:lpstr>DATA2</vt:lpstr>
      <vt:lpstr>DATA3</vt:lpstr>
      <vt:lpstr>DATA6</vt:lpstr>
      <vt:lpstr>DATA7</vt:lpstr>
      <vt:lpstr>DATA8</vt:lpstr>
      <vt:lpstr>SAPCrosstab1</vt:lpstr>
      <vt:lpstr>SAPCrosstab2</vt:lpstr>
      <vt:lpstr>SAPCrosstab3</vt:lpstr>
      <vt:lpstr>TEST0</vt:lpstr>
      <vt:lpstr>TESTHKEY</vt:lpstr>
      <vt:lpstr>TESTKEYS</vt:lpstr>
      <vt:lpstr>TESTVKEY</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Pete</dc:creator>
  <cp:lastModifiedBy>Marina</cp:lastModifiedBy>
  <dcterms:created xsi:type="dcterms:W3CDTF">2020-01-30T21:49:52Z</dcterms:created>
  <dcterms:modified xsi:type="dcterms:W3CDTF">2024-03-26T22:01:08Z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ContentTypeId">
    <vt:lpwstr>0x0101006E56B4D1795A2E4DB2F0B01679ED314A000A863F1F3F84D34DA9D1C0B7B6EF12CC</vt:lpwstr>
  </property>
  <property fmtid="{D5CDD505-2E9C-101B-9397-08002B2CF9AE}" pid="4" name="_docset_NoMedatataSyncRequired">
    <vt:lpwstr>False</vt:lpwstr>
  </property>
</Properties>
</file>