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41280" windowHeight="13224" activeTab="3"/>
  </bookViews>
  <sheets>
    <sheet name="04-2023 SOG" sheetId="2" r:id="rId1"/>
    <sheet name="05-2023 SOG " sheetId="4" r:id="rId2"/>
    <sheet name="06-2023 SOG " sheetId="3" r:id="rId3"/>
    <sheet name="12 ME 06-2023 SOG" sheetId="1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'04-2023 SOG'!$A$1:$O$76</definedName>
    <definedName name="_xlnm.Print_Area" localSheetId="1">'05-2023 SOG '!$A$1:$O$76</definedName>
    <definedName name="_xlnm.Print_Area" localSheetId="2">'06-2023 SOG '!$A$1:$O$76</definedName>
    <definedName name="_xlnm.Print_Area" localSheetId="3">'12 ME 06-2023 SOG'!$A$1:$O$77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4" l="1"/>
  <c r="I70" i="4"/>
  <c r="K70" i="4" s="1"/>
  <c r="I69" i="4"/>
  <c r="K69" i="4" s="1"/>
  <c r="G72" i="4"/>
  <c r="G64" i="4"/>
  <c r="I62" i="4"/>
  <c r="K62" i="4" s="1"/>
  <c r="I61" i="4"/>
  <c r="K61" i="4"/>
  <c r="E64" i="4"/>
  <c r="E58" i="4"/>
  <c r="I58" i="4" s="1"/>
  <c r="I56" i="4"/>
  <c r="K56" i="4" s="1"/>
  <c r="K55" i="4"/>
  <c r="I55" i="4"/>
  <c r="I54" i="4"/>
  <c r="K54" i="4" s="1"/>
  <c r="G58" i="4"/>
  <c r="I32" i="4"/>
  <c r="K32" i="4" s="1"/>
  <c r="O26" i="4"/>
  <c r="I26" i="4"/>
  <c r="K26" i="4" s="1"/>
  <c r="O25" i="4"/>
  <c r="I25" i="4"/>
  <c r="K25" i="4" s="1"/>
  <c r="G28" i="4"/>
  <c r="M25" i="4"/>
  <c r="O18" i="4"/>
  <c r="I18" i="4"/>
  <c r="K18" i="4" s="1"/>
  <c r="O17" i="4"/>
  <c r="I17" i="4"/>
  <c r="K17" i="4" s="1"/>
  <c r="G20" i="4"/>
  <c r="M17" i="4"/>
  <c r="G14" i="4"/>
  <c r="O12" i="4"/>
  <c r="M12" i="4"/>
  <c r="I12" i="4"/>
  <c r="K12" i="4" s="1"/>
  <c r="O11" i="4"/>
  <c r="I11" i="4"/>
  <c r="O10" i="4"/>
  <c r="I10" i="4"/>
  <c r="K10" i="4" s="1"/>
  <c r="M10" i="4"/>
  <c r="G8" i="4"/>
  <c r="O8" i="4" s="1"/>
  <c r="M8" i="4"/>
  <c r="K11" i="4" l="1"/>
  <c r="G22" i="4"/>
  <c r="I64" i="4"/>
  <c r="K64" i="4" s="1"/>
  <c r="O20" i="4"/>
  <c r="K58" i="4"/>
  <c r="O14" i="4"/>
  <c r="G66" i="4"/>
  <c r="O28" i="4"/>
  <c r="I72" i="4"/>
  <c r="K72" i="4" s="1"/>
  <c r="M11" i="4"/>
  <c r="M18" i="4"/>
  <c r="M26" i="4"/>
  <c r="E20" i="4"/>
  <c r="E28" i="4"/>
  <c r="I33" i="4"/>
  <c r="K33" i="4" s="1"/>
  <c r="E14" i="4"/>
  <c r="M14" i="4" s="1"/>
  <c r="E66" i="4"/>
  <c r="O22" i="4" l="1"/>
  <c r="G74" i="4"/>
  <c r="G30" i="4"/>
  <c r="M28" i="4"/>
  <c r="I28" i="4"/>
  <c r="K28" i="4" s="1"/>
  <c r="I14" i="4"/>
  <c r="K14" i="4" s="1"/>
  <c r="E22" i="4"/>
  <c r="M22" i="4" s="1"/>
  <c r="I20" i="4"/>
  <c r="K20" i="4" s="1"/>
  <c r="E74" i="4"/>
  <c r="I66" i="4"/>
  <c r="K66" i="4" s="1"/>
  <c r="M20" i="4"/>
  <c r="E30" i="4" l="1"/>
  <c r="I22" i="4"/>
  <c r="K22" i="4" s="1"/>
  <c r="O30" i="4"/>
  <c r="I74" i="4"/>
  <c r="K74" i="4" s="1"/>
  <c r="G35" i="4"/>
  <c r="I30" i="4" l="1"/>
  <c r="K30" i="4" s="1"/>
  <c r="E35" i="4"/>
  <c r="M30" i="4"/>
  <c r="I35" i="4" l="1"/>
  <c r="K35" i="4" s="1"/>
  <c r="I70" i="3" l="1"/>
  <c r="K70" i="3" s="1"/>
  <c r="G72" i="3"/>
  <c r="I62" i="3"/>
  <c r="E64" i="3"/>
  <c r="I56" i="3"/>
  <c r="K56" i="3" s="1"/>
  <c r="I55" i="3"/>
  <c r="K55" i="3" s="1"/>
  <c r="G58" i="3"/>
  <c r="I33" i="3"/>
  <c r="K33" i="3" s="1"/>
  <c r="E28" i="3"/>
  <c r="O26" i="3"/>
  <c r="M26" i="3"/>
  <c r="I26" i="3"/>
  <c r="K26" i="3" s="1"/>
  <c r="O25" i="3"/>
  <c r="G28" i="3"/>
  <c r="M25" i="3"/>
  <c r="E20" i="3"/>
  <c r="M18" i="3"/>
  <c r="I18" i="3"/>
  <c r="K18" i="3" s="1"/>
  <c r="O17" i="3"/>
  <c r="G20" i="3"/>
  <c r="O12" i="3"/>
  <c r="I12" i="3"/>
  <c r="K12" i="3" s="1"/>
  <c r="M11" i="3"/>
  <c r="O11" i="3"/>
  <c r="I11" i="3"/>
  <c r="K11" i="3" s="1"/>
  <c r="O10" i="3"/>
  <c r="M10" i="3"/>
  <c r="M8" i="3"/>
  <c r="E72" i="2"/>
  <c r="I70" i="2"/>
  <c r="K70" i="2" s="1"/>
  <c r="G72" i="2"/>
  <c r="G64" i="2"/>
  <c r="E64" i="2"/>
  <c r="E58" i="2"/>
  <c r="I56" i="2"/>
  <c r="K56" i="2" s="1"/>
  <c r="I55" i="2"/>
  <c r="K55" i="2" s="1"/>
  <c r="G58" i="2"/>
  <c r="I33" i="2"/>
  <c r="K33" i="2" s="1"/>
  <c r="I32" i="2"/>
  <c r="K32" i="2" s="1"/>
  <c r="O26" i="2"/>
  <c r="M26" i="2"/>
  <c r="I26" i="2"/>
  <c r="K26" i="2" s="1"/>
  <c r="O25" i="2"/>
  <c r="I25" i="2"/>
  <c r="G28" i="2"/>
  <c r="M25" i="2"/>
  <c r="O18" i="2"/>
  <c r="M18" i="2"/>
  <c r="I18" i="2"/>
  <c r="K18" i="2" s="1"/>
  <c r="O17" i="2"/>
  <c r="I17" i="2"/>
  <c r="G20" i="2"/>
  <c r="G14" i="2"/>
  <c r="O12" i="2"/>
  <c r="M12" i="2"/>
  <c r="I12" i="2"/>
  <c r="K12" i="2" s="1"/>
  <c r="O11" i="2"/>
  <c r="M11" i="2"/>
  <c r="I11" i="2"/>
  <c r="K11" i="2" s="1"/>
  <c r="O10" i="2"/>
  <c r="I10" i="2"/>
  <c r="K10" i="2"/>
  <c r="M10" i="2"/>
  <c r="G8" i="2"/>
  <c r="O8" i="2" s="1"/>
  <c r="M8" i="2"/>
  <c r="M20" i="3" l="1"/>
  <c r="O28" i="3"/>
  <c r="I20" i="3"/>
  <c r="K20" i="3" s="1"/>
  <c r="I28" i="3"/>
  <c r="K28" i="3"/>
  <c r="K62" i="3"/>
  <c r="G14" i="3"/>
  <c r="I54" i="3"/>
  <c r="K54" i="3" s="1"/>
  <c r="E58" i="3"/>
  <c r="I69" i="3"/>
  <c r="M12" i="3"/>
  <c r="O18" i="3"/>
  <c r="G64" i="3"/>
  <c r="I64" i="3" s="1"/>
  <c r="K69" i="3"/>
  <c r="E72" i="3"/>
  <c r="G8" i="3"/>
  <c r="O8" i="3" s="1"/>
  <c r="I17" i="3"/>
  <c r="K17" i="3" s="1"/>
  <c r="I25" i="3"/>
  <c r="K25" i="3" s="1"/>
  <c r="I32" i="3"/>
  <c r="K32" i="3" s="1"/>
  <c r="I10" i="3"/>
  <c r="K10" i="3" s="1"/>
  <c r="E14" i="3"/>
  <c r="I61" i="3"/>
  <c r="K61" i="3" s="1"/>
  <c r="M17" i="3"/>
  <c r="I64" i="2"/>
  <c r="O20" i="2"/>
  <c r="O28" i="2"/>
  <c r="K72" i="2"/>
  <c r="G22" i="2"/>
  <c r="O14" i="2"/>
  <c r="G66" i="2"/>
  <c r="I58" i="2"/>
  <c r="K58" i="2" s="1"/>
  <c r="K64" i="2"/>
  <c r="I72" i="2"/>
  <c r="I69" i="2"/>
  <c r="K69" i="2" s="1"/>
  <c r="E20" i="2"/>
  <c r="M20" i="2" s="1"/>
  <c r="E28" i="2"/>
  <c r="I62" i="2"/>
  <c r="K62" i="2" s="1"/>
  <c r="I54" i="2"/>
  <c r="K54" i="2" s="1"/>
  <c r="E14" i="2"/>
  <c r="K17" i="2"/>
  <c r="K25" i="2"/>
  <c r="I61" i="2"/>
  <c r="K61" i="2" s="1"/>
  <c r="E66" i="2"/>
  <c r="M17" i="2"/>
  <c r="E22" i="3" l="1"/>
  <c r="I14" i="3"/>
  <c r="K14" i="3"/>
  <c r="G22" i="3"/>
  <c r="I72" i="3"/>
  <c r="K72" i="3" s="1"/>
  <c r="M28" i="3"/>
  <c r="K64" i="3"/>
  <c r="O20" i="3"/>
  <c r="I58" i="3"/>
  <c r="K58" i="3" s="1"/>
  <c r="E66" i="3"/>
  <c r="M14" i="3"/>
  <c r="G66" i="3"/>
  <c r="O14" i="3"/>
  <c r="E22" i="2"/>
  <c r="M22" i="2" s="1"/>
  <c r="I14" i="2"/>
  <c r="K14" i="2" s="1"/>
  <c r="G30" i="2"/>
  <c r="E74" i="2"/>
  <c r="I66" i="2"/>
  <c r="K66" i="2" s="1"/>
  <c r="M28" i="2"/>
  <c r="I28" i="2"/>
  <c r="K28" i="2" s="1"/>
  <c r="M14" i="2"/>
  <c r="I20" i="2"/>
  <c r="K20" i="2" s="1"/>
  <c r="O22" i="2"/>
  <c r="G74" i="2"/>
  <c r="M22" i="3" l="1"/>
  <c r="I66" i="3"/>
  <c r="K66" i="3" s="1"/>
  <c r="E74" i="3"/>
  <c r="G30" i="3"/>
  <c r="E30" i="3"/>
  <c r="I22" i="3"/>
  <c r="K22" i="3" s="1"/>
  <c r="O22" i="3"/>
  <c r="G74" i="3"/>
  <c r="G35" i="2"/>
  <c r="E30" i="2"/>
  <c r="I22" i="2"/>
  <c r="K22" i="2" s="1"/>
  <c r="O30" i="2"/>
  <c r="I74" i="2"/>
  <c r="K74" i="2" s="1"/>
  <c r="O30" i="3" l="1"/>
  <c r="G35" i="3"/>
  <c r="E35" i="3"/>
  <c r="I30" i="3"/>
  <c r="K30" i="3" s="1"/>
  <c r="I74" i="3"/>
  <c r="K74" i="3" s="1"/>
  <c r="M30" i="3"/>
  <c r="E35" i="2"/>
  <c r="I30" i="2"/>
  <c r="K30" i="2" s="1"/>
  <c r="M30" i="2"/>
  <c r="I35" i="3" l="1"/>
  <c r="K35" i="3"/>
  <c r="I35" i="2"/>
  <c r="K35" i="2" s="1"/>
  <c r="E73" i="1" l="1"/>
  <c r="I71" i="1"/>
  <c r="K71" i="1" s="1"/>
  <c r="M26" i="1"/>
  <c r="G73" i="1"/>
  <c r="G65" i="1"/>
  <c r="O18" i="1"/>
  <c r="I63" i="1"/>
  <c r="M17" i="1"/>
  <c r="I57" i="1"/>
  <c r="K57" i="1" s="1"/>
  <c r="I56" i="1"/>
  <c r="K56" i="1" s="1"/>
  <c r="O10" i="1"/>
  <c r="M10" i="1"/>
  <c r="I33" i="1"/>
  <c r="K33" i="1" s="1"/>
  <c r="I32" i="1"/>
  <c r="K32" i="1" s="1"/>
  <c r="G28" i="1"/>
  <c r="M25" i="1"/>
  <c r="I25" i="1"/>
  <c r="K25" i="1" s="1"/>
  <c r="E28" i="1"/>
  <c r="M18" i="1"/>
  <c r="O17" i="1"/>
  <c r="I17" i="1"/>
  <c r="K17" i="1" s="1"/>
  <c r="E20" i="1"/>
  <c r="E14" i="1"/>
  <c r="O12" i="1"/>
  <c r="O11" i="1"/>
  <c r="I10" i="1"/>
  <c r="K10" i="1" s="1"/>
  <c r="O28" i="1" l="1"/>
  <c r="I28" i="1"/>
  <c r="K28" i="1" s="1"/>
  <c r="I73" i="1"/>
  <c r="K73" i="1" s="1"/>
  <c r="E22" i="1"/>
  <c r="I55" i="1"/>
  <c r="K55" i="1" s="1"/>
  <c r="E59" i="1"/>
  <c r="I70" i="1"/>
  <c r="K70" i="1" s="1"/>
  <c r="I18" i="1"/>
  <c r="K18" i="1" s="1"/>
  <c r="I26" i="1"/>
  <c r="G20" i="1"/>
  <c r="K26" i="1"/>
  <c r="M11" i="1"/>
  <c r="I12" i="1"/>
  <c r="K12" i="1" s="1"/>
  <c r="G14" i="1"/>
  <c r="I14" i="1" s="1"/>
  <c r="G59" i="1"/>
  <c r="I62" i="1"/>
  <c r="K62" i="1" s="1"/>
  <c r="K63" i="1"/>
  <c r="I11" i="1"/>
  <c r="K11" i="1" s="1"/>
  <c r="O25" i="1"/>
  <c r="M12" i="1"/>
  <c r="O26" i="1"/>
  <c r="M28" i="1"/>
  <c r="E65" i="1"/>
  <c r="O20" i="1" l="1"/>
  <c r="I65" i="1"/>
  <c r="K65" i="1" s="1"/>
  <c r="M20" i="1"/>
  <c r="G67" i="1"/>
  <c r="O14" i="1"/>
  <c r="K14" i="1"/>
  <c r="G22" i="1"/>
  <c r="I22" i="1" s="1"/>
  <c r="E30" i="1"/>
  <c r="M14" i="1"/>
  <c r="I59" i="1"/>
  <c r="K59" i="1" s="1"/>
  <c r="E67" i="1"/>
  <c r="I20" i="1"/>
  <c r="K20" i="1" s="1"/>
  <c r="E35" i="1" l="1"/>
  <c r="I67" i="1"/>
  <c r="E75" i="1"/>
  <c r="M22" i="1"/>
  <c r="K22" i="1"/>
  <c r="G30" i="1"/>
  <c r="K67" i="1"/>
  <c r="G75" i="1"/>
  <c r="O22" i="1"/>
  <c r="O30" i="1" l="1"/>
  <c r="I75" i="1"/>
  <c r="K75" i="1" s="1"/>
  <c r="M30" i="1"/>
  <c r="G35" i="1"/>
  <c r="I35" i="1"/>
  <c r="I30" i="1"/>
  <c r="K30" i="1" s="1"/>
  <c r="K35" i="1" l="1"/>
</calcChain>
</file>

<file path=xl/sharedStrings.xml><?xml version="1.0" encoding="utf-8"?>
<sst xmlns="http://schemas.openxmlformats.org/spreadsheetml/2006/main" count="309" uniqueCount="54">
  <si>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</si>
  <si>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</si>
  <si>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</si>
  <si>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</si>
  <si>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</si>
  <si>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</si>
  <si>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</si>
  <si>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</si>
  <si>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</si>
  <si>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</si>
  <si>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</si>
  <si>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</si>
  <si>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</si>
  <si>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</si>
  <si>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</si>
  <si>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</si>
  <si>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</si>
  <si>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</si>
  <si>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</si>
  <si>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</si>
  <si>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</si>
  <si>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</si>
  <si>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</si>
  <si>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</si>
  <si>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</si>
  <si>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</si>
  <si>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</si>
  <si>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</si>
  <si>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</si>
  <si>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</si>
  <si>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</si>
  <si>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</si>
  <si>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</si>
  <si>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</si>
  <si>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APRIL 2023</t>
  </si>
  <si>
    <t>VARIANCE FROM 2022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</si>
  <si>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</si>
  <si>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</si>
  <si>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</si>
  <si>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</si>
  <si>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</si>
  <si>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</si>
  <si>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</si>
  <si>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</si>
  <si>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</si>
  <si>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</si>
  <si>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</si>
  <si>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</si>
  <si>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</si>
  <si>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</si>
  <si>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MONTH OF MAY 2023</t>
  </si>
  <si>
    <t>TWELVE MONTHS ENDED JUNE, 2023</t>
  </si>
  <si>
    <t>MONTH OF JUNE 2023</t>
  </si>
  <si>
    <t>SCH. 141Y (TCJA Overcollection)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</si>
</sst>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(#,##0.0%_);\(#,##0.0%\);_(#,##0.0%_);_(@_)"/>
    <numFmt numFmtId="166" formatCode="_-* #,##0.00\ &quot;DM&quot;_-;\-* #,##0.00\ &quot;DM&quot;_-;_-* &quot;-&quot;??\ &quot;DM&quot;_-;_-@_-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%;\(0.0%\)"/>
    <numFmt numFmtId="170" formatCode="0.000"/>
    <numFmt numFmtId="171" formatCode="_(&quot;$&quot;* #,##0_);_(&quot;$&quot;* \(#,##0\);_(&quot;$&quot;* &quot;-&quot;??_);_(@_)"/>
    <numFmt numFmtId="172" formatCode="_(#,##0.00_);\(#,##0.00\);_(#,##0.00_);_(@_)"/>
    <numFmt numFmtId="173" formatCode="_(#,##0_);\(#,##0\);_(#,##0_);_(@_)"/>
    <numFmt numFmtId="174" formatCode="_-* #,##0\ _D_M_-;\-* #,##0\ _D_M_-;_-* &quot;-&quot;??\ _D_M_-;_-@_-"/>
    <numFmt numFmtId="175" formatCode="#,##0.000_);\(#,##0.000\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</cellStyleXfs>
  <cellXfs count="72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Fill="1" applyProtection="1"/>
    <xf numFmtId="44" fontId="4" fillId="0" borderId="0" xfId="1" applyNumberFormat="1" applyFont="1" applyFill="1" applyAlignment="1" applyProtection="1">
      <alignment horizontal="right"/>
    </xf>
    <xf numFmtId="44" fontId="4" fillId="0" borderId="0" xfId="0" applyNumberFormat="1" applyFont="1" applyFill="1" applyProtection="1"/>
    <xf numFmtId="165" fontId="4" fillId="0" borderId="0" xfId="4" applyNumberFormat="1" applyFont="1" applyFill="1" applyAlignment="1" applyProtection="1">
      <alignment horizontal="right"/>
    </xf>
    <xf numFmtId="167" fontId="4" fillId="0" borderId="0" xfId="2" applyNumberFormat="1" applyFont="1" applyFill="1" applyAlignment="1" applyProtection="1">
      <alignment horizontal="right"/>
    </xf>
    <xf numFmtId="168" fontId="4" fillId="0" borderId="0" xfId="0" applyNumberFormat="1" applyFont="1" applyFill="1" applyProtection="1"/>
    <xf numFmtId="43" fontId="4" fillId="0" borderId="0" xfId="1" applyNumberFormat="1" applyFont="1" applyFill="1" applyAlignment="1" applyProtection="1">
      <alignment horizontal="right"/>
    </xf>
    <xf numFmtId="43" fontId="4" fillId="0" borderId="0" xfId="0" applyNumberFormat="1" applyFont="1" applyFill="1" applyProtection="1"/>
    <xf numFmtId="168" fontId="4" fillId="0" borderId="0" xfId="2" applyNumberFormat="1" applyFont="1" applyFill="1" applyAlignment="1" applyProtection="1">
      <alignment horizontal="right"/>
    </xf>
    <xf numFmtId="43" fontId="4" fillId="0" borderId="1" xfId="1" applyNumberFormat="1" applyFont="1" applyFill="1" applyBorder="1" applyAlignment="1" applyProtection="1">
      <alignment horizontal="right"/>
    </xf>
    <xf numFmtId="165" fontId="4" fillId="0" borderId="1" xfId="4" applyNumberFormat="1" applyFont="1" applyFill="1" applyBorder="1" applyAlignment="1" applyProtection="1">
      <alignment horizontal="right"/>
    </xf>
    <xf numFmtId="168" fontId="4" fillId="0" borderId="1" xfId="2" applyNumberFormat="1" applyFont="1" applyFill="1" applyBorder="1" applyAlignment="1" applyProtection="1">
      <alignment horizontal="right"/>
    </xf>
    <xf numFmtId="169" fontId="4" fillId="0" borderId="0" xfId="3" applyNumberFormat="1" applyFont="1" applyFill="1" applyProtection="1"/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Protection="1"/>
    <xf numFmtId="170" fontId="4" fillId="0" borderId="0" xfId="0" applyNumberFormat="1" applyFont="1" applyFill="1" applyProtection="1"/>
    <xf numFmtId="0" fontId="4" fillId="0" borderId="0" xfId="0" applyFont="1" applyFill="1" applyBorder="1" applyProtection="1"/>
    <xf numFmtId="169" fontId="4" fillId="0" borderId="0" xfId="3" applyNumberFormat="1" applyFont="1" applyFill="1" applyBorder="1" applyProtection="1"/>
    <xf numFmtId="44" fontId="4" fillId="0" borderId="2" xfId="1" applyNumberFormat="1" applyFont="1" applyFill="1" applyBorder="1" applyAlignment="1" applyProtection="1">
      <alignment horizontal="right"/>
    </xf>
    <xf numFmtId="44" fontId="4" fillId="0" borderId="0" xfId="0" applyNumberFormat="1" applyFont="1" applyFill="1" applyBorder="1" applyProtection="1"/>
    <xf numFmtId="165" fontId="4" fillId="0" borderId="2" xfId="4" applyNumberFormat="1" applyFont="1" applyFill="1" applyBorder="1" applyAlignment="1" applyProtection="1">
      <alignment horizontal="right"/>
    </xf>
    <xf numFmtId="171" fontId="4" fillId="0" borderId="0" xfId="1" applyNumberFormat="1" applyFont="1" applyFill="1" applyAlignment="1" applyProtection="1">
      <alignment horizontal="right"/>
    </xf>
    <xf numFmtId="171" fontId="4" fillId="0" borderId="0" xfId="0" applyNumberFormat="1" applyFont="1" applyFill="1" applyProtection="1"/>
    <xf numFmtId="49" fontId="4" fillId="0" borderId="0" xfId="0" applyNumberFormat="1" applyFont="1" applyFill="1" applyProtection="1"/>
    <xf numFmtId="172" fontId="4" fillId="0" borderId="0" xfId="1" applyNumberFormat="1" applyFont="1" applyFill="1" applyAlignment="1" applyProtection="1">
      <alignment horizontal="right"/>
    </xf>
    <xf numFmtId="173" fontId="4" fillId="0" borderId="0" xfId="0" applyNumberFormat="1" applyFont="1" applyFill="1" applyProtection="1"/>
    <xf numFmtId="173" fontId="4" fillId="0" borderId="0" xfId="1" applyNumberFormat="1" applyFont="1" applyFill="1" applyAlignment="1" applyProtection="1">
      <alignment horizontal="right"/>
    </xf>
    <xf numFmtId="164" fontId="4" fillId="0" borderId="0" xfId="1" applyFont="1" applyFill="1" applyAlignment="1" applyProtection="1"/>
    <xf numFmtId="173" fontId="4" fillId="0" borderId="0" xfId="1" applyNumberFormat="1" applyFont="1" applyFill="1" applyBorder="1" applyAlignment="1" applyProtection="1"/>
    <xf numFmtId="173" fontId="4" fillId="0" borderId="0" xfId="1" applyNumberFormat="1" applyFont="1" applyFill="1" applyAlignment="1" applyProtection="1"/>
    <xf numFmtId="174" fontId="4" fillId="0" borderId="0" xfId="1" applyNumberFormat="1" applyFont="1" applyFill="1" applyProtection="1"/>
    <xf numFmtId="173" fontId="4" fillId="0" borderId="1" xfId="1" applyNumberFormat="1" applyFont="1" applyFill="1" applyBorder="1" applyAlignment="1" applyProtection="1"/>
    <xf numFmtId="173" fontId="4" fillId="0" borderId="2" xfId="1" applyNumberFormat="1" applyFont="1" applyFill="1" applyBorder="1" applyAlignment="1" applyProtection="1"/>
    <xf numFmtId="39" fontId="1" fillId="0" borderId="0" xfId="4" applyNumberFormat="1" applyFont="1" applyFill="1" applyAlignment="1" applyProtection="1">
      <alignment horizontal="centerContinuous" wrapText="1"/>
    </xf>
    <xf numFmtId="0" fontId="0" fillId="0" borderId="0" xfId="0" applyFill="1" applyAlignment="1">
      <alignment horizontal="centerContinuous" wrapText="1"/>
    </xf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73" fontId="4" fillId="0" borderId="0" xfId="0" applyNumberFormat="1" applyFont="1" applyProtection="1"/>
    <xf numFmtId="172" fontId="4" fillId="0" borderId="0" xfId="1" applyNumberFormat="1" applyFont="1" applyAlignment="1" applyProtection="1">
      <alignment horizontal="right"/>
    </xf>
    <xf numFmtId="172" fontId="4" fillId="0" borderId="1" xfId="1" applyNumberFormat="1" applyFont="1" applyBorder="1" applyAlignment="1" applyProtection="1">
      <alignment horizontal="right"/>
    </xf>
    <xf numFmtId="175" fontId="4" fillId="0" borderId="0" xfId="2" applyNumberFormat="1" applyFont="1" applyFill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73" fontId="4" fillId="0" borderId="0" xfId="0" applyNumberFormat="1" applyFont="1" applyBorder="1" applyProtection="1"/>
    <xf numFmtId="0" fontId="4" fillId="0" borderId="0" xfId="0" applyFont="1" applyBorder="1" applyProtection="1"/>
    <xf numFmtId="173" fontId="4" fillId="0" borderId="0" xfId="1" applyNumberFormat="1" applyFont="1" applyAlignment="1" applyProtection="1">
      <alignment horizontal="right"/>
    </xf>
    <xf numFmtId="44" fontId="4" fillId="0" borderId="2" xfId="2" applyNumberFormat="1" applyFont="1" applyBorder="1" applyAlignment="1" applyProtection="1">
      <alignment horizontal="right"/>
    </xf>
    <xf numFmtId="49" fontId="4" fillId="0" borderId="0" xfId="2" applyNumberFormat="1" applyFont="1" applyAlignment="1" applyProtection="1">
      <alignment horizontal="left"/>
    </xf>
    <xf numFmtId="44" fontId="4" fillId="0" borderId="0" xfId="0" applyNumberFormat="1" applyFont="1" applyProtection="1"/>
    <xf numFmtId="173" fontId="4" fillId="0" borderId="0" xfId="1" applyNumberFormat="1" applyFont="1" applyAlignment="1" applyProtection="1"/>
    <xf numFmtId="173" fontId="4" fillId="0" borderId="0" xfId="1" applyNumberFormat="1" applyFont="1" applyProtection="1"/>
    <xf numFmtId="173" fontId="4" fillId="0" borderId="1" xfId="1" applyNumberFormat="1" applyFont="1" applyBorder="1" applyAlignment="1" applyProtection="1"/>
    <xf numFmtId="173" fontId="4" fillId="0" borderId="2" xfId="1" applyNumberFormat="1" applyFont="1" applyBorder="1" applyAlignment="1" applyProtection="1"/>
    <xf numFmtId="39" fontId="1" fillId="0" borderId="0" xfId="4" applyNumberFormat="1" applyFont="1" applyFill="1" applyAlignment="1" applyProtection="1"/>
    <xf numFmtId="0" fontId="1" fillId="0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Monthly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E18" sqref="E18"/>
    </sheetView>
  </sheetViews>
  <sheetFormatPr defaultColWidth="9.109375" defaultRowHeight="11.4" x14ac:dyDescent="0.2"/>
  <cols>
    <col min="1" max="2" width="1.6640625" style="44" customWidth="1"/>
    <col min="3" max="3" width="9.109375" style="44"/>
    <col min="4" max="4" width="23.88671875" style="44" customWidth="1"/>
    <col min="5" max="5" width="16.6640625" style="44" customWidth="1"/>
    <col min="6" max="6" width="0.88671875" style="44" customWidth="1"/>
    <col min="7" max="7" width="16.6640625" style="44" customWidth="1"/>
    <col min="8" max="8" width="0.88671875" style="44" customWidth="1"/>
    <col min="9" max="9" width="16.6640625" style="44" customWidth="1"/>
    <col min="10" max="10" width="0.88671875" style="44" customWidth="1"/>
    <col min="11" max="11" width="7.6640625" style="3" customWidth="1"/>
    <col min="12" max="12" width="0.88671875" style="44" customWidth="1"/>
    <col min="13" max="13" width="7.77734375" style="3" customWidth="1"/>
    <col min="14" max="14" width="0.88671875" style="3" customWidth="1"/>
    <col min="15" max="15" width="7.6640625" style="3" customWidth="1"/>
    <col min="16" max="16384" width="9.109375" style="44"/>
  </cols>
  <sheetData>
    <row r="1" spans="1:15" s="42" customFormat="1" ht="13.8" x14ac:dyDescent="0.25">
      <c r="E1" s="67" t="s">
        <v>0</v>
      </c>
      <c r="F1" s="67"/>
      <c r="G1" s="67"/>
      <c r="H1" s="67"/>
      <c r="I1" s="67"/>
      <c r="J1" s="67"/>
      <c r="K1" s="67"/>
      <c r="M1" s="1"/>
      <c r="N1" s="1"/>
      <c r="O1" s="1"/>
    </row>
    <row r="2" spans="1:15" s="42" customFormat="1" ht="13.8" x14ac:dyDescent="0.25">
      <c r="E2" s="67" t="s">
        <v>1</v>
      </c>
      <c r="F2" s="67"/>
      <c r="G2" s="67"/>
      <c r="H2" s="67"/>
      <c r="I2" s="67"/>
      <c r="J2" s="67"/>
      <c r="K2" s="67"/>
      <c r="M2" s="1"/>
      <c r="N2" s="1"/>
      <c r="O2" s="1"/>
    </row>
    <row r="3" spans="1:15" s="42" customFormat="1" ht="13.8" x14ac:dyDescent="0.25">
      <c r="E3" s="67" t="s">
        <v>34</v>
      </c>
      <c r="F3" s="67"/>
      <c r="G3" s="67"/>
      <c r="H3" s="67"/>
      <c r="I3" s="67"/>
      <c r="J3" s="67"/>
      <c r="K3" s="67"/>
      <c r="M3" s="1"/>
      <c r="N3" s="1"/>
      <c r="O3" s="1"/>
    </row>
    <row r="4" spans="1:15" s="43" customFormat="1" ht="13.2" x14ac:dyDescent="0.25">
      <c r="E4" s="68" t="s">
        <v>2</v>
      </c>
      <c r="F4" s="68"/>
      <c r="G4" s="68"/>
      <c r="H4" s="68"/>
      <c r="I4" s="68"/>
      <c r="J4" s="68"/>
      <c r="K4" s="68"/>
      <c r="M4" s="2"/>
      <c r="N4" s="2"/>
      <c r="O4" s="2"/>
    </row>
    <row r="5" spans="1:15" x14ac:dyDescent="0.2">
      <c r="A5" s="44" t="s">
        <v>3</v>
      </c>
    </row>
    <row r="6" spans="1:15" s="45" customFormat="1" ht="13.2" x14ac:dyDescent="0.25">
      <c r="A6" s="45" t="s">
        <v>3</v>
      </c>
      <c r="I6" s="69" t="s">
        <v>35</v>
      </c>
      <c r="J6" s="69"/>
      <c r="K6" s="69"/>
      <c r="M6" s="66" t="s">
        <v>4</v>
      </c>
      <c r="N6" s="66"/>
      <c r="O6" s="66"/>
    </row>
    <row r="7" spans="1:15" s="45" customFormat="1" ht="13.2" x14ac:dyDescent="0.25">
      <c r="E7" s="46" t="s">
        <v>5</v>
      </c>
      <c r="G7" s="46" t="s">
        <v>5</v>
      </c>
      <c r="I7" s="46"/>
      <c r="K7" s="5"/>
      <c r="M7" s="5"/>
      <c r="N7" s="4"/>
      <c r="O7" s="5"/>
    </row>
    <row r="8" spans="1:15" s="45" customFormat="1" ht="13.2" x14ac:dyDescent="0.25">
      <c r="A8" s="43" t="s">
        <v>6</v>
      </c>
      <c r="E8" s="47">
        <v>2023</v>
      </c>
      <c r="G8" s="47">
        <f>E8-1</f>
        <v>2022</v>
      </c>
      <c r="I8" s="47" t="s">
        <v>7</v>
      </c>
      <c r="K8" s="6" t="s">
        <v>8</v>
      </c>
      <c r="M8" s="6">
        <f>E8</f>
        <v>2023</v>
      </c>
      <c r="N8" s="4"/>
      <c r="O8" s="6">
        <f>G8</f>
        <v>2022</v>
      </c>
    </row>
    <row r="9" spans="1:15" ht="12" x14ac:dyDescent="0.25">
      <c r="B9" s="48" t="s">
        <v>9</v>
      </c>
    </row>
    <row r="10" spans="1:15" x14ac:dyDescent="0.2">
      <c r="C10" s="44" t="s">
        <v>10</v>
      </c>
      <c r="E10" s="49">
        <v>91227711.859999999</v>
      </c>
      <c r="G10" s="49">
        <v>73664809.230000004</v>
      </c>
      <c r="H10" s="50"/>
      <c r="I10" s="49">
        <f>E10-G10</f>
        <v>17562902.629999995</v>
      </c>
      <c r="K10" s="10">
        <f>IF(G10=0,"n/a",IF(AND(I10/G10&lt;1,I10/G10&gt;-1),I10/G10,"n/a"))</f>
        <v>0.23841645439091833</v>
      </c>
      <c r="M10" s="11">
        <f>IF(E54=0,"n/a",E10/E54)</f>
        <v>1.5528022052625197</v>
      </c>
      <c r="N10" s="12"/>
      <c r="O10" s="11">
        <f>IF(G54=0,"n/a",G10/G54)</f>
        <v>1.2136425144728049</v>
      </c>
    </row>
    <row r="11" spans="1:15" x14ac:dyDescent="0.2">
      <c r="C11" s="44" t="s">
        <v>11</v>
      </c>
      <c r="E11" s="51">
        <v>35580094.359999999</v>
      </c>
      <c r="G11" s="51">
        <v>29451521.809999999</v>
      </c>
      <c r="H11" s="50"/>
      <c r="I11" s="51">
        <f>E11-G11</f>
        <v>6128572.5500000007</v>
      </c>
      <c r="K11" s="10">
        <f>IF(G11=0,"n/a",IF(AND(I11/G11&lt;1,I11/G11&gt;-1),I11/G11,"n/a"))</f>
        <v>0.20809018255617268</v>
      </c>
      <c r="M11" s="15">
        <f>IF(E55=0,"n/a",E11/E55)</f>
        <v>1.282520508738995</v>
      </c>
      <c r="N11" s="12"/>
      <c r="O11" s="15">
        <f>IF(G55=0,"n/a",G11/G55)</f>
        <v>1.0455552321424488</v>
      </c>
    </row>
    <row r="12" spans="1:15" x14ac:dyDescent="0.2">
      <c r="C12" s="44" t="s">
        <v>12</v>
      </c>
      <c r="E12" s="52">
        <v>2629610.7400000002</v>
      </c>
      <c r="G12" s="52">
        <v>2049317.38</v>
      </c>
      <c r="H12" s="50"/>
      <c r="I12" s="52">
        <f>E12-G12</f>
        <v>580293.36000000034</v>
      </c>
      <c r="K12" s="17">
        <f>IF(G12=0,"n/a",IF(AND(I12/G12&lt;1,I12/G12&gt;-1),I12/G12,"n/a"))</f>
        <v>0.28316422124912655</v>
      </c>
      <c r="M12" s="18">
        <f>IF(E56=0,"n/a",E12/E56)</f>
        <v>1.1809012104008338</v>
      </c>
      <c r="N12" s="12"/>
      <c r="O12" s="18">
        <f>IF(G56=0,"n/a",G12/G56)</f>
        <v>0.95669507207947413</v>
      </c>
    </row>
    <row r="13" spans="1:15" ht="6.9" customHeight="1" x14ac:dyDescent="0.2">
      <c r="E13" s="51"/>
      <c r="G13" s="51"/>
      <c r="H13" s="50"/>
      <c r="I13" s="51"/>
      <c r="K13" s="19"/>
      <c r="M13" s="12"/>
      <c r="N13" s="12"/>
      <c r="O13" s="12"/>
    </row>
    <row r="14" spans="1:15" x14ac:dyDescent="0.2">
      <c r="C14" s="44" t="s">
        <v>13</v>
      </c>
      <c r="E14" s="51">
        <f>SUM(E10:E12)</f>
        <v>129437416.95999999</v>
      </c>
      <c r="G14" s="51">
        <f>SUM(G10:G12)</f>
        <v>105165648.42</v>
      </c>
      <c r="H14" s="50"/>
      <c r="I14" s="51">
        <f>E14-G14</f>
        <v>24271768.539999992</v>
      </c>
      <c r="K14" s="10">
        <f>IF(G14=0,"n/a",IF(AND(I14/G14&lt;1,I14/G14&gt;-1),I14/G14,"n/a"))</f>
        <v>0.23079559632500757</v>
      </c>
      <c r="M14" s="15">
        <f>IF(E58=0,"n/a",E14/E58)</f>
        <v>1.4589515163738902</v>
      </c>
      <c r="N14" s="12"/>
      <c r="O14" s="15">
        <f>IF(G58=0,"n/a",G14/G58)</f>
        <v>1.1555689920045866</v>
      </c>
    </row>
    <row r="15" spans="1:15" ht="6.9" customHeight="1" x14ac:dyDescent="0.2">
      <c r="E15" s="51"/>
      <c r="G15" s="51"/>
      <c r="H15" s="50"/>
      <c r="I15" s="51"/>
      <c r="K15" s="19"/>
      <c r="M15" s="12"/>
      <c r="N15" s="12"/>
      <c r="O15" s="12"/>
    </row>
    <row r="16" spans="1:15" ht="12" x14ac:dyDescent="0.25">
      <c r="B16" s="48" t="s">
        <v>14</v>
      </c>
      <c r="E16" s="51"/>
      <c r="G16" s="51"/>
      <c r="H16" s="50"/>
      <c r="I16" s="51"/>
      <c r="K16" s="19"/>
      <c r="M16" s="12"/>
      <c r="N16" s="12"/>
      <c r="O16" s="12"/>
    </row>
    <row r="17" spans="2:15" x14ac:dyDescent="0.2">
      <c r="C17" s="44" t="s">
        <v>15</v>
      </c>
      <c r="E17" s="51">
        <v>5675220.7699999996</v>
      </c>
      <c r="G17" s="51">
        <v>1503812.49</v>
      </c>
      <c r="H17" s="50"/>
      <c r="I17" s="51">
        <f>E17-G17</f>
        <v>4171408.2799999993</v>
      </c>
      <c r="K17" s="10" t="str">
        <f>IF(G17=0,"n/a",IF(AND(I17/G17&lt;1,I17/G17&gt;-1),I17/G17,"n/a"))</f>
        <v>n/a</v>
      </c>
      <c r="M17" s="15">
        <f>IF(E61=0,"n/a",E17/E61)</f>
        <v>0.72787039691184618</v>
      </c>
      <c r="N17" s="12"/>
      <c r="O17" s="15">
        <f>IF(G61=0,"n/a",G17/G61)</f>
        <v>0.63156394563337093</v>
      </c>
    </row>
    <row r="18" spans="2:15" x14ac:dyDescent="0.2">
      <c r="C18" s="44" t="s">
        <v>16</v>
      </c>
      <c r="E18" s="52">
        <v>300663.06</v>
      </c>
      <c r="F18" s="53"/>
      <c r="G18" s="52">
        <v>109654.34</v>
      </c>
      <c r="H18" s="54"/>
      <c r="I18" s="52">
        <f>E18-G18</f>
        <v>191008.72</v>
      </c>
      <c r="K18" s="17" t="str">
        <f>IF(G18=0,"n/a",IF(AND(I18/G18&lt;1,I18/G18&gt;-1),I18/G18,"n/a"))</f>
        <v>n/a</v>
      </c>
      <c r="M18" s="18">
        <f>IF(E62=0,"n/a",E18/E62)</f>
        <v>0.70495937837780809</v>
      </c>
      <c r="N18" s="12"/>
      <c r="O18" s="18">
        <f>IF(G62=0,"n/a",G18/G62)</f>
        <v>0.60614657497899438</v>
      </c>
    </row>
    <row r="19" spans="2:15" ht="6.9" customHeight="1" x14ac:dyDescent="0.2">
      <c r="E19" s="51"/>
      <c r="F19" s="56"/>
      <c r="G19" s="51"/>
      <c r="H19" s="55"/>
      <c r="I19" s="51"/>
      <c r="K19" s="19"/>
      <c r="M19" s="12"/>
      <c r="N19" s="12"/>
      <c r="O19" s="12"/>
    </row>
    <row r="20" spans="2:15" x14ac:dyDescent="0.2">
      <c r="C20" s="44" t="s">
        <v>17</v>
      </c>
      <c r="E20" s="52">
        <f>SUM(E17:E18)</f>
        <v>5975883.8299999991</v>
      </c>
      <c r="F20" s="53"/>
      <c r="G20" s="52">
        <f>SUM(G17:G18)</f>
        <v>1613466.83</v>
      </c>
      <c r="H20" s="54"/>
      <c r="I20" s="52">
        <f>E20-G20</f>
        <v>4362416.9999999991</v>
      </c>
      <c r="K20" s="17" t="str">
        <f>IF(G20=0,"n/a",IF(AND(I20/G20&lt;1,I20/G20&gt;-1),I20/G20,"n/a"))</f>
        <v>n/a</v>
      </c>
      <c r="M20" s="18">
        <f>IF(E64=0,"n/a",E20/E64)</f>
        <v>0.72668216084648918</v>
      </c>
      <c r="N20" s="12"/>
      <c r="O20" s="18">
        <f>IF(G64=0,"n/a",G20/G64)</f>
        <v>0.62976921128322949</v>
      </c>
    </row>
    <row r="21" spans="2:15" ht="6.9" customHeight="1" x14ac:dyDescent="0.2">
      <c r="E21" s="51"/>
      <c r="F21" s="56"/>
      <c r="G21" s="51"/>
      <c r="H21" s="55"/>
      <c r="I21" s="51"/>
      <c r="K21" s="19"/>
      <c r="M21" s="12"/>
      <c r="N21" s="12"/>
      <c r="O21" s="12"/>
    </row>
    <row r="22" spans="2:15" x14ac:dyDescent="0.2">
      <c r="C22" s="44" t="s">
        <v>18</v>
      </c>
      <c r="E22" s="51">
        <f>E14+E20</f>
        <v>135413300.78999999</v>
      </c>
      <c r="F22" s="56"/>
      <c r="G22" s="51">
        <f>G14+G20</f>
        <v>106779115.25</v>
      </c>
      <c r="H22" s="55"/>
      <c r="I22" s="51">
        <f>E22-G22</f>
        <v>28634185.539999992</v>
      </c>
      <c r="K22" s="10">
        <f>IF(G22=0,"n/a",IF(AND(I22/G22&lt;1,I22/G22&gt;-1),I22/G22,"n/a"))</f>
        <v>0.26816279075696864</v>
      </c>
      <c r="M22" s="15">
        <f>IF(E66=0,"n/a",E22/E66)</f>
        <v>1.3968342879561921</v>
      </c>
      <c r="N22" s="12"/>
      <c r="O22" s="15">
        <f>IF(G66=0,"n/a",G22/G66)</f>
        <v>1.141172260482304</v>
      </c>
    </row>
    <row r="23" spans="2:15" ht="6.9" customHeight="1" x14ac:dyDescent="0.2">
      <c r="E23" s="51"/>
      <c r="F23" s="56"/>
      <c r="G23" s="51"/>
      <c r="H23" s="55"/>
      <c r="I23" s="51"/>
      <c r="K23" s="19"/>
      <c r="M23" s="12"/>
      <c r="N23" s="12"/>
      <c r="O23" s="12"/>
    </row>
    <row r="24" spans="2:15" ht="12" x14ac:dyDescent="0.25">
      <c r="B24" s="48" t="s">
        <v>19</v>
      </c>
      <c r="E24" s="51"/>
      <c r="F24" s="56"/>
      <c r="G24" s="51"/>
      <c r="H24" s="55"/>
      <c r="I24" s="51"/>
      <c r="K24" s="19"/>
      <c r="M24" s="12"/>
      <c r="N24" s="12"/>
      <c r="O24" s="12"/>
    </row>
    <row r="25" spans="2:15" x14ac:dyDescent="0.2">
      <c r="C25" s="44" t="s">
        <v>20</v>
      </c>
      <c r="E25" s="51">
        <v>1090994.98</v>
      </c>
      <c r="F25" s="56"/>
      <c r="G25" s="51">
        <v>582972.98</v>
      </c>
      <c r="H25" s="55"/>
      <c r="I25" s="51">
        <f>E25-G25</f>
        <v>508022</v>
      </c>
      <c r="K25" s="10">
        <f>IF(G25=0,"n/a",IF(AND(I25/G25&lt;1,I25/G25&gt;-1),I25/G25,"n/a"))</f>
        <v>0.87143318374721246</v>
      </c>
      <c r="M25" s="15">
        <f>IF(E69=0,"n/a",E25/E69)</f>
        <v>0.14613122564077699</v>
      </c>
      <c r="N25" s="12"/>
      <c r="O25" s="15">
        <f>IF(G69=0,"n/a",G25/G69)</f>
        <v>0.12751553661812248</v>
      </c>
    </row>
    <row r="26" spans="2:15" x14ac:dyDescent="0.2">
      <c r="C26" s="44" t="s">
        <v>21</v>
      </c>
      <c r="E26" s="52">
        <v>1728736.49</v>
      </c>
      <c r="F26" s="53"/>
      <c r="G26" s="52">
        <v>1096720</v>
      </c>
      <c r="H26" s="54"/>
      <c r="I26" s="52">
        <f>E26-G26</f>
        <v>632016.49</v>
      </c>
      <c r="K26" s="17">
        <f>IF(G26=0,"n/a",IF(AND(I26/G26&lt;1,I26/G26&gt;-1),I26/G26,"n/a"))</f>
        <v>0.57627880407031873</v>
      </c>
      <c r="M26" s="18">
        <f>IF(E70=0,"n/a",E26/E70)</f>
        <v>0.10430542931877027</v>
      </c>
      <c r="N26" s="12"/>
      <c r="O26" s="18">
        <f>IF(G70=0,"n/a",G26/G70)</f>
        <v>7.6125263513063743E-2</v>
      </c>
    </row>
    <row r="27" spans="2:15" ht="6.9" customHeight="1" x14ac:dyDescent="0.2">
      <c r="E27" s="51"/>
      <c r="F27" s="56"/>
      <c r="G27" s="51"/>
      <c r="H27" s="55"/>
      <c r="I27" s="51"/>
      <c r="K27" s="19"/>
      <c r="M27" s="12"/>
      <c r="N27" s="12"/>
      <c r="O27" s="12"/>
    </row>
    <row r="28" spans="2:15" x14ac:dyDescent="0.2">
      <c r="C28" s="44" t="s">
        <v>22</v>
      </c>
      <c r="E28" s="52">
        <f>SUM(E25:E26)</f>
        <v>2819731.4699999997</v>
      </c>
      <c r="F28" s="53"/>
      <c r="G28" s="52">
        <f>SUM(G25:G26)</f>
        <v>1679692.98</v>
      </c>
      <c r="H28" s="54"/>
      <c r="I28" s="52">
        <f>E28-G28</f>
        <v>1140038.4899999998</v>
      </c>
      <c r="K28" s="17">
        <f>IF(G28=0,"n/a",IF(AND(I28/G28&lt;1,I28/G28&gt;-1),I28/G28,"n/a"))</f>
        <v>0.67871837506875798</v>
      </c>
      <c r="M28" s="18">
        <f>IF(E72=0,"n/a",E28/E72)</f>
        <v>0.11729503008571256</v>
      </c>
      <c r="N28" s="12"/>
      <c r="O28" s="18">
        <f>IF(G72=0,"n/a",G28/G72)</f>
        <v>8.8504759660123861E-2</v>
      </c>
    </row>
    <row r="29" spans="2:15" ht="6.9" customHeight="1" x14ac:dyDescent="0.2">
      <c r="E29" s="51"/>
      <c r="F29" s="56"/>
      <c r="G29" s="51"/>
      <c r="H29" s="55"/>
      <c r="I29" s="51"/>
      <c r="K29" s="19"/>
      <c r="M29" s="12"/>
      <c r="N29" s="12"/>
      <c r="O29" s="12"/>
    </row>
    <row r="30" spans="2:15" x14ac:dyDescent="0.2">
      <c r="C30" s="44" t="s">
        <v>23</v>
      </c>
      <c r="E30" s="51">
        <f>E22+E28</f>
        <v>138233032.25999999</v>
      </c>
      <c r="F30" s="56"/>
      <c r="G30" s="51">
        <f>G22+G28</f>
        <v>108458808.23</v>
      </c>
      <c r="H30" s="55"/>
      <c r="I30" s="51">
        <f>E30-G30</f>
        <v>29774224.029999986</v>
      </c>
      <c r="K30" s="10">
        <f>IF(G30=0,"n/a",IF(AND(I30/G30&lt;1,I30/G30&gt;-1),I30/G30,"n/a"))</f>
        <v>0.27452103260124477</v>
      </c>
      <c r="M30" s="11">
        <f>IF(E74=0,"n/a",E30/E74)</f>
        <v>1.1425856255450058</v>
      </c>
      <c r="N30" s="12"/>
      <c r="O30" s="11">
        <f>IF(G74=0,"n/a",G30/G74)</f>
        <v>0.96366512716672215</v>
      </c>
    </row>
    <row r="31" spans="2:15" ht="6.9" customHeight="1" x14ac:dyDescent="0.2">
      <c r="E31" s="51"/>
      <c r="F31" s="56"/>
      <c r="G31" s="51"/>
      <c r="H31" s="55"/>
      <c r="I31" s="51"/>
      <c r="K31" s="19"/>
      <c r="M31" s="22"/>
      <c r="N31" s="22"/>
      <c r="O31" s="22"/>
    </row>
    <row r="32" spans="2:15" x14ac:dyDescent="0.2">
      <c r="B32" s="44" t="s">
        <v>24</v>
      </c>
      <c r="E32" s="51">
        <v>-5951190.3799999999</v>
      </c>
      <c r="F32" s="56"/>
      <c r="G32" s="51">
        <v>-5187710.88</v>
      </c>
      <c r="H32" s="55"/>
      <c r="I32" s="51">
        <f>E32-G32</f>
        <v>-763479.5</v>
      </c>
      <c r="K32" s="10">
        <f>IF(G32=0,"n/a",IF(AND(I32/G32&lt;1,I32/G32&gt;-1),I32/G32,"n/a"))</f>
        <v>0.147170788361282</v>
      </c>
      <c r="M32" s="22"/>
      <c r="N32" s="22"/>
      <c r="O32" s="22"/>
    </row>
    <row r="33" spans="2:15" x14ac:dyDescent="0.2">
      <c r="B33" s="44" t="s">
        <v>25</v>
      </c>
      <c r="E33" s="52">
        <v>1849862.37</v>
      </c>
      <c r="F33" s="53"/>
      <c r="G33" s="52">
        <v>1739681.25</v>
      </c>
      <c r="H33" s="54"/>
      <c r="I33" s="52">
        <f>E33-G33</f>
        <v>110181.12000000011</v>
      </c>
      <c r="K33" s="17">
        <f>IF(G33=0,"n/a",IF(AND(I33/G33&lt;1,I33/G33&gt;-1),I33/G33,"n/a"))</f>
        <v>6.3334084907795671E-2</v>
      </c>
    </row>
    <row r="34" spans="2:15" ht="6.9" customHeight="1" x14ac:dyDescent="0.2">
      <c r="E34" s="57"/>
      <c r="F34" s="56"/>
      <c r="G34" s="57"/>
      <c r="H34" s="55"/>
      <c r="I34" s="57"/>
      <c r="K34" s="24"/>
      <c r="M34" s="22"/>
      <c r="N34" s="22"/>
      <c r="O34" s="22"/>
    </row>
    <row r="35" spans="2:15" ht="12" thickBot="1" x14ac:dyDescent="0.25">
      <c r="C35" s="44" t="s">
        <v>26</v>
      </c>
      <c r="E35" s="58">
        <f>SUM(E30:E33)</f>
        <v>134131704.25</v>
      </c>
      <c r="F35" s="56"/>
      <c r="G35" s="58">
        <f>SUM(G30:G33)</f>
        <v>105010778.60000001</v>
      </c>
      <c r="H35" s="55"/>
      <c r="I35" s="58">
        <f>E35-G35</f>
        <v>29120925.649999991</v>
      </c>
      <c r="K35" s="27">
        <f>IF(G35=0,"n/a",IF(AND(I35/G35&lt;1,I35/G35&gt;-1),I35/G35,"n/a"))</f>
        <v>0.27731368187379568</v>
      </c>
    </row>
    <row r="36" spans="2:15" ht="12" thickTop="1" x14ac:dyDescent="0.2">
      <c r="E36" s="57"/>
      <c r="G36" s="57"/>
      <c r="H36" s="50"/>
      <c r="I36" s="57"/>
    </row>
    <row r="37" spans="2:15" x14ac:dyDescent="0.2">
      <c r="C37" s="59" t="s">
        <v>36</v>
      </c>
      <c r="E37" s="49">
        <v>6641126.6299999999</v>
      </c>
      <c r="F37" s="60"/>
      <c r="G37" s="49">
        <v>5262820.53</v>
      </c>
      <c r="H37" s="50"/>
      <c r="I37" s="57"/>
    </row>
    <row r="38" spans="2:15" x14ac:dyDescent="0.2">
      <c r="C38" s="59" t="s">
        <v>37</v>
      </c>
      <c r="E38" s="51">
        <v>62368896.420000002</v>
      </c>
      <c r="G38" s="51">
        <v>42223985.759999998</v>
      </c>
      <c r="H38" s="50"/>
      <c r="I38" s="57"/>
    </row>
    <row r="39" spans="2:15" x14ac:dyDescent="0.2">
      <c r="C39" s="59" t="s">
        <v>38</v>
      </c>
      <c r="E39" s="51">
        <v>1490351.35</v>
      </c>
      <c r="G39" s="51">
        <v>112599.81</v>
      </c>
      <c r="H39" s="50"/>
      <c r="I39" s="57"/>
    </row>
    <row r="40" spans="2:15" x14ac:dyDescent="0.2">
      <c r="C40" s="59" t="s">
        <v>39</v>
      </c>
      <c r="E40" s="51">
        <v>2418928.2000000002</v>
      </c>
      <c r="G40" s="51">
        <v>2334517.4700000002</v>
      </c>
      <c r="H40" s="50"/>
      <c r="I40" s="57"/>
    </row>
    <row r="41" spans="2:15" x14ac:dyDescent="0.2">
      <c r="C41" s="59" t="s">
        <v>40</v>
      </c>
      <c r="E41" s="51">
        <v>2268467.21</v>
      </c>
      <c r="G41" s="51">
        <v>1880811.46</v>
      </c>
      <c r="H41" s="50"/>
      <c r="I41" s="57"/>
    </row>
    <row r="42" spans="2:15" x14ac:dyDescent="0.2">
      <c r="C42" s="59" t="s">
        <v>41</v>
      </c>
      <c r="E42" s="51">
        <v>272850.26</v>
      </c>
      <c r="G42" s="51">
        <v>314715.62</v>
      </c>
      <c r="H42" s="50"/>
      <c r="I42" s="57"/>
    </row>
    <row r="43" spans="2:15" x14ac:dyDescent="0.2">
      <c r="C43" s="59" t="s">
        <v>42</v>
      </c>
      <c r="E43" s="51">
        <v>1439029.67</v>
      </c>
      <c r="G43" s="51">
        <v>2145304.7400000002</v>
      </c>
      <c r="H43" s="50"/>
      <c r="I43" s="57"/>
    </row>
    <row r="44" spans="2:15" x14ac:dyDescent="0.2">
      <c r="C44" s="59" t="s">
        <v>43</v>
      </c>
      <c r="E44" s="51">
        <v>270970.12</v>
      </c>
      <c r="G44" s="51">
        <v>0</v>
      </c>
      <c r="H44" s="50"/>
      <c r="I44" s="57"/>
    </row>
    <row r="45" spans="2:15" x14ac:dyDescent="0.2">
      <c r="C45" s="59" t="s">
        <v>44</v>
      </c>
      <c r="E45" s="51">
        <v>-240711.23</v>
      </c>
      <c r="G45" s="51">
        <v>0</v>
      </c>
      <c r="H45" s="50"/>
      <c r="I45" s="57"/>
    </row>
    <row r="46" spans="2:15" x14ac:dyDescent="0.2">
      <c r="C46" s="59" t="s">
        <v>45</v>
      </c>
      <c r="E46" s="51">
        <v>4019927.67</v>
      </c>
      <c r="G46" s="51">
        <v>0</v>
      </c>
      <c r="H46" s="50"/>
      <c r="I46" s="57"/>
    </row>
    <row r="47" spans="2:15" x14ac:dyDescent="0.2">
      <c r="C47" s="59" t="s">
        <v>46</v>
      </c>
      <c r="E47" s="51">
        <v>1629233.93</v>
      </c>
      <c r="G47" s="51">
        <v>2369658.69</v>
      </c>
      <c r="H47" s="50"/>
      <c r="I47" s="57"/>
    </row>
    <row r="48" spans="2:15" x14ac:dyDescent="0.2">
      <c r="C48" s="59" t="s">
        <v>47</v>
      </c>
      <c r="E48" s="51">
        <v>-379256.53</v>
      </c>
      <c r="G48" s="51">
        <v>2138666.75</v>
      </c>
      <c r="H48" s="50"/>
      <c r="I48" s="57"/>
    </row>
    <row r="49" spans="1:15" x14ac:dyDescent="0.2">
      <c r="C49" s="59" t="s">
        <v>48</v>
      </c>
      <c r="E49" s="51">
        <v>0</v>
      </c>
      <c r="G49" s="51">
        <v>296282.81</v>
      </c>
      <c r="H49" s="50"/>
      <c r="I49" s="57"/>
    </row>
    <row r="50" spans="1:15" x14ac:dyDescent="0.2">
      <c r="C50" s="59" t="s">
        <v>49</v>
      </c>
      <c r="E50" s="51">
        <v>-111774.1</v>
      </c>
      <c r="G50" s="51">
        <v>-126131.15</v>
      </c>
      <c r="H50" s="50"/>
      <c r="I50" s="57"/>
    </row>
    <row r="51" spans="1:15" x14ac:dyDescent="0.2">
      <c r="E51" s="61"/>
      <c r="G51" s="50"/>
      <c r="H51" s="50"/>
      <c r="I51" s="50"/>
    </row>
    <row r="52" spans="1:15" ht="13.2" x14ac:dyDescent="0.25">
      <c r="A52" s="43" t="s">
        <v>27</v>
      </c>
      <c r="E52" s="61"/>
      <c r="G52" s="50"/>
      <c r="H52" s="50"/>
      <c r="I52" s="50"/>
    </row>
    <row r="53" spans="1:15" ht="12" x14ac:dyDescent="0.25">
      <c r="B53" s="48" t="s">
        <v>28</v>
      </c>
      <c r="E53" s="61"/>
      <c r="G53" s="50"/>
      <c r="H53" s="50"/>
      <c r="I53" s="50"/>
    </row>
    <row r="54" spans="1:15" x14ac:dyDescent="0.2">
      <c r="C54" s="44" t="s">
        <v>10</v>
      </c>
      <c r="E54" s="61">
        <v>58750375</v>
      </c>
      <c r="G54" s="61">
        <v>60697288</v>
      </c>
      <c r="H54" s="62"/>
      <c r="I54" s="61">
        <f>E54-G54</f>
        <v>-1946913</v>
      </c>
      <c r="K54" s="10">
        <f>IF(G54=0,"n/a",IF(AND(I54/G54&lt;1,I54/G54&gt;-1),I54/G54,"n/a"))</f>
        <v>-3.2075782364444354E-2</v>
      </c>
    </row>
    <row r="55" spans="1:15" x14ac:dyDescent="0.2">
      <c r="C55" s="44" t="s">
        <v>11</v>
      </c>
      <c r="E55" s="61">
        <v>27742320</v>
      </c>
      <c r="G55" s="61">
        <v>28168308</v>
      </c>
      <c r="H55" s="62"/>
      <c r="I55" s="61">
        <f>E55-G55</f>
        <v>-425988</v>
      </c>
      <c r="K55" s="10">
        <f>IF(G55=0,"n/a",IF(AND(I55/G55&lt;1,I55/G55&gt;-1),I55/G55,"n/a"))</f>
        <v>-1.5122953071941701E-2</v>
      </c>
    </row>
    <row r="56" spans="1:15" x14ac:dyDescent="0.2">
      <c r="C56" s="44" t="s">
        <v>12</v>
      </c>
      <c r="E56" s="63">
        <v>2226783</v>
      </c>
      <c r="G56" s="63">
        <v>2142080</v>
      </c>
      <c r="H56" s="62"/>
      <c r="I56" s="63">
        <f>E56-G56</f>
        <v>84703</v>
      </c>
      <c r="K56" s="17">
        <f>IF(G56=0,"n/a",IF(AND(I56/G56&lt;1,I56/G56&gt;-1),I56/G56,"n/a"))</f>
        <v>3.9542407379743051E-2</v>
      </c>
    </row>
    <row r="57" spans="1:15" ht="6.9" customHeight="1" x14ac:dyDescent="0.2">
      <c r="E57" s="61"/>
      <c r="G57" s="61"/>
      <c r="H57" s="50"/>
      <c r="I57" s="61"/>
      <c r="K57" s="19"/>
      <c r="M57" s="22"/>
      <c r="N57" s="22"/>
      <c r="O57" s="22"/>
    </row>
    <row r="58" spans="1:15" x14ac:dyDescent="0.2">
      <c r="C58" s="44" t="s">
        <v>13</v>
      </c>
      <c r="E58" s="61">
        <f>SUM(E54:E56)</f>
        <v>88719478</v>
      </c>
      <c r="G58" s="61">
        <f>SUM(G54:G56)</f>
        <v>91007676</v>
      </c>
      <c r="H58" s="62"/>
      <c r="I58" s="61">
        <f>E58-G58</f>
        <v>-2288198</v>
      </c>
      <c r="K58" s="10">
        <f>IF(G58=0,"n/a",IF(AND(I58/G58&lt;1,I58/G58&gt;-1),I58/G58,"n/a"))</f>
        <v>-2.5142912120951204E-2</v>
      </c>
    </row>
    <row r="59" spans="1:15" ht="6.9" customHeight="1" x14ac:dyDescent="0.2">
      <c r="E59" s="61"/>
      <c r="G59" s="61"/>
      <c r="H59" s="50"/>
      <c r="I59" s="61"/>
      <c r="K59" s="19"/>
      <c r="M59" s="22"/>
      <c r="N59" s="22"/>
      <c r="O59" s="22"/>
    </row>
    <row r="60" spans="1:15" ht="12" x14ac:dyDescent="0.25">
      <c r="B60" s="48" t="s">
        <v>29</v>
      </c>
      <c r="E60" s="61"/>
      <c r="G60" s="61"/>
      <c r="H60" s="62"/>
      <c r="I60" s="61"/>
      <c r="K60" s="19"/>
    </row>
    <row r="61" spans="1:15" x14ac:dyDescent="0.2">
      <c r="C61" s="44" t="s">
        <v>15</v>
      </c>
      <c r="E61" s="61">
        <v>7797021</v>
      </c>
      <c r="G61" s="61">
        <v>2381093</v>
      </c>
      <c r="H61" s="62"/>
      <c r="I61" s="61">
        <f>E61-G61</f>
        <v>5415928</v>
      </c>
      <c r="K61" s="10" t="str">
        <f>IF(G61=0,"n/a",IF(AND(I61/G61&lt;1,I61/G61&gt;-1),I61/G61,"n/a"))</f>
        <v>n/a</v>
      </c>
    </row>
    <row r="62" spans="1:15" x14ac:dyDescent="0.2">
      <c r="C62" s="44" t="s">
        <v>16</v>
      </c>
      <c r="E62" s="63">
        <v>426497</v>
      </c>
      <c r="G62" s="63">
        <v>180904</v>
      </c>
      <c r="H62" s="62"/>
      <c r="I62" s="63">
        <f>E62-G62</f>
        <v>245593</v>
      </c>
      <c r="K62" s="17" t="str">
        <f>IF(G62=0,"n/a",IF(AND(I62/G62&lt;1,I62/G62&gt;-1),I62/G62,"n/a"))</f>
        <v>n/a</v>
      </c>
    </row>
    <row r="63" spans="1:15" ht="6.9" customHeight="1" x14ac:dyDescent="0.2">
      <c r="E63" s="61"/>
      <c r="G63" s="61"/>
      <c r="H63" s="50"/>
      <c r="I63" s="61"/>
      <c r="K63" s="19"/>
      <c r="M63" s="22"/>
      <c r="N63" s="22"/>
      <c r="O63" s="22"/>
    </row>
    <row r="64" spans="1:15" x14ac:dyDescent="0.2">
      <c r="C64" s="44" t="s">
        <v>17</v>
      </c>
      <c r="E64" s="63">
        <f>SUM(E61:E62)</f>
        <v>8223518</v>
      </c>
      <c r="G64" s="63">
        <f>SUM(G61:G62)</f>
        <v>2561997</v>
      </c>
      <c r="H64" s="62"/>
      <c r="I64" s="63">
        <f>E64-G64</f>
        <v>5661521</v>
      </c>
      <c r="K64" s="17" t="str">
        <f>IF(G64=0,"n/a",IF(AND(I64/G64&lt;1,I64/G64&gt;-1),I64/G64,"n/a"))</f>
        <v>n/a</v>
      </c>
    </row>
    <row r="65" spans="1:15" ht="6.9" customHeight="1" x14ac:dyDescent="0.2">
      <c r="E65" s="61"/>
      <c r="G65" s="61"/>
      <c r="H65" s="50"/>
      <c r="I65" s="61"/>
      <c r="K65" s="19"/>
      <c r="M65" s="22"/>
      <c r="N65" s="22"/>
      <c r="O65" s="22"/>
    </row>
    <row r="66" spans="1:15" x14ac:dyDescent="0.2">
      <c r="C66" s="44" t="s">
        <v>30</v>
      </c>
      <c r="E66" s="61">
        <f>E58+E64</f>
        <v>96942996</v>
      </c>
      <c r="G66" s="61">
        <f>G58+G64</f>
        <v>93569673</v>
      </c>
      <c r="H66" s="62"/>
      <c r="I66" s="61">
        <f>E66-G66</f>
        <v>3373323</v>
      </c>
      <c r="K66" s="10">
        <f>IF(G66=0,"n/a",IF(AND(I66/G66&lt;1,I66/G66&gt;-1),I66/G66,"n/a"))</f>
        <v>3.6051456544044992E-2</v>
      </c>
    </row>
    <row r="67" spans="1:15" ht="6.9" customHeight="1" x14ac:dyDescent="0.2">
      <c r="E67" s="61"/>
      <c r="G67" s="61"/>
      <c r="H67" s="50"/>
      <c r="I67" s="61"/>
      <c r="K67" s="19"/>
      <c r="M67" s="22"/>
      <c r="N67" s="22"/>
      <c r="O67" s="22"/>
    </row>
    <row r="68" spans="1:15" ht="12" x14ac:dyDescent="0.25">
      <c r="B68" s="48" t="s">
        <v>31</v>
      </c>
      <c r="E68" s="61"/>
      <c r="G68" s="61"/>
      <c r="H68" s="62"/>
      <c r="I68" s="61"/>
      <c r="K68" s="19"/>
    </row>
    <row r="69" spans="1:15" x14ac:dyDescent="0.2">
      <c r="C69" s="44" t="s">
        <v>20</v>
      </c>
      <c r="E69" s="61">
        <v>7465858</v>
      </c>
      <c r="G69" s="61">
        <v>4571780</v>
      </c>
      <c r="H69" s="62"/>
      <c r="I69" s="61">
        <f>E69-G69</f>
        <v>2894078</v>
      </c>
      <c r="K69" s="10">
        <f>IF(G69=0,"n/a",IF(AND(I69/G69&lt;1,I69/G69&gt;-1),I69/G69,"n/a"))</f>
        <v>0.63303089824969705</v>
      </c>
    </row>
    <row r="70" spans="1:15" x14ac:dyDescent="0.2">
      <c r="C70" s="44" t="s">
        <v>21</v>
      </c>
      <c r="E70" s="63">
        <v>16573792</v>
      </c>
      <c r="G70" s="63">
        <v>14406781</v>
      </c>
      <c r="H70" s="62"/>
      <c r="I70" s="63">
        <f>E70-G70</f>
        <v>2167011</v>
      </c>
      <c r="K70" s="17">
        <f>IF(G70=0,"n/a",IF(AND(I70/G70&lt;1,I70/G70&gt;-1),I70/G70,"n/a"))</f>
        <v>0.15041604366721475</v>
      </c>
    </row>
    <row r="71" spans="1:15" ht="6.9" customHeight="1" x14ac:dyDescent="0.2">
      <c r="E71" s="61"/>
      <c r="G71" s="61"/>
      <c r="H71" s="50"/>
      <c r="I71" s="61"/>
      <c r="K71" s="19"/>
      <c r="M71" s="22"/>
      <c r="N71" s="22"/>
      <c r="O71" s="22"/>
    </row>
    <row r="72" spans="1:15" x14ac:dyDescent="0.2">
      <c r="C72" s="44" t="s">
        <v>22</v>
      </c>
      <c r="E72" s="63">
        <f>SUM(E69:E70)</f>
        <v>24039650</v>
      </c>
      <c r="G72" s="63">
        <f>SUM(G69:G70)</f>
        <v>18978561</v>
      </c>
      <c r="H72" s="62"/>
      <c r="I72" s="63">
        <f>E72-G72</f>
        <v>5061089</v>
      </c>
      <c r="K72" s="17">
        <f>IF(G72=0,"n/a",IF(AND(I72/G72&lt;1,I72/G72&gt;-1),I72/G72,"n/a"))</f>
        <v>0.26667401179678479</v>
      </c>
    </row>
    <row r="73" spans="1:15" ht="6.9" customHeight="1" x14ac:dyDescent="0.2">
      <c r="E73" s="61"/>
      <c r="G73" s="61"/>
      <c r="H73" s="50"/>
      <c r="I73" s="61"/>
      <c r="K73" s="19"/>
      <c r="M73" s="22"/>
      <c r="N73" s="22"/>
      <c r="O73" s="22"/>
    </row>
    <row r="74" spans="1:15" ht="12" thickBot="1" x14ac:dyDescent="0.25">
      <c r="C74" s="44" t="s">
        <v>32</v>
      </c>
      <c r="E74" s="64">
        <f>E66+E72</f>
        <v>120982646</v>
      </c>
      <c r="G74" s="64">
        <f>G66+G72</f>
        <v>112548234</v>
      </c>
      <c r="H74" s="62"/>
      <c r="I74" s="64">
        <f>E74-G74</f>
        <v>8434412</v>
      </c>
      <c r="K74" s="27">
        <f>IF(G74=0,"n/a",IF(AND(I74/G74&lt;1,I74/G74&gt;-1),I74/G74,"n/a"))</f>
        <v>7.494042065555645E-2</v>
      </c>
    </row>
    <row r="75" spans="1:15" ht="12" thickTop="1" x14ac:dyDescent="0.2"/>
    <row r="76" spans="1:15" ht="12.75" customHeight="1" x14ac:dyDescent="0.25">
      <c r="A76" s="44" t="s">
        <v>3</v>
      </c>
      <c r="C76" s="65" t="s">
        <v>33</v>
      </c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44" t="s">
        <v>3</v>
      </c>
    </row>
    <row r="78" spans="1:15" x14ac:dyDescent="0.2">
      <c r="A78" s="44" t="s">
        <v>3</v>
      </c>
    </row>
    <row r="79" spans="1:15" x14ac:dyDescent="0.2">
      <c r="A79" s="44" t="s">
        <v>3</v>
      </c>
    </row>
    <row r="80" spans="1:15" x14ac:dyDescent="0.2">
      <c r="A80" s="44" t="s">
        <v>3</v>
      </c>
    </row>
    <row r="81" spans="1:1" x14ac:dyDescent="0.2">
      <c r="A81" s="44" t="s">
        <v>3</v>
      </c>
    </row>
    <row r="82" spans="1:1" x14ac:dyDescent="0.2">
      <c r="A82" s="44" t="s">
        <v>3</v>
      </c>
    </row>
    <row r="83" spans="1:1" x14ac:dyDescent="0.2">
      <c r="A83" s="44" t="s">
        <v>3</v>
      </c>
    </row>
    <row r="84" spans="1:1" x14ac:dyDescent="0.2">
      <c r="A84" s="44" t="s">
        <v>3</v>
      </c>
    </row>
    <row r="85" spans="1:1" x14ac:dyDescent="0.2">
      <c r="A85" s="44" t="s">
        <v>3</v>
      </c>
    </row>
    <row r="86" spans="1:1" x14ac:dyDescent="0.2">
      <c r="A86" s="44" t="s">
        <v>3</v>
      </c>
    </row>
    <row r="87" spans="1:1" x14ac:dyDescent="0.2">
      <c r="A87" s="44" t="s">
        <v>3</v>
      </c>
    </row>
    <row r="88" spans="1:1" x14ac:dyDescent="0.2">
      <c r="A88" s="44" t="s">
        <v>3</v>
      </c>
    </row>
    <row r="89" spans="1:1" x14ac:dyDescent="0.2">
      <c r="A89" s="44" t="s">
        <v>3</v>
      </c>
    </row>
    <row r="90" spans="1:1" x14ac:dyDescent="0.2">
      <c r="A90" s="44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O1" sqref="A1:XFD1048576"/>
    </sheetView>
  </sheetViews>
  <sheetFormatPr defaultColWidth="9.109375" defaultRowHeight="11.4" x14ac:dyDescent="0.2"/>
  <cols>
    <col min="1" max="2" width="1.6640625" style="44" customWidth="1"/>
    <col min="3" max="3" width="9.109375" style="44"/>
    <col min="4" max="4" width="23.88671875" style="44" customWidth="1"/>
    <col min="5" max="5" width="16.6640625" style="44" customWidth="1"/>
    <col min="6" max="6" width="0.88671875" style="44" customWidth="1"/>
    <col min="7" max="7" width="16.6640625" style="44" customWidth="1"/>
    <col min="8" max="8" width="0.88671875" style="44" customWidth="1"/>
    <col min="9" max="9" width="16.6640625" style="44" customWidth="1"/>
    <col min="10" max="10" width="0.88671875" style="44" customWidth="1"/>
    <col min="11" max="11" width="7.6640625" style="3" customWidth="1"/>
    <col min="12" max="12" width="0.88671875" style="44" customWidth="1"/>
    <col min="13" max="13" width="7.6640625" style="3" customWidth="1"/>
    <col min="14" max="14" width="0.88671875" style="3" customWidth="1"/>
    <col min="15" max="15" width="7.6640625" style="3" customWidth="1"/>
    <col min="16" max="16384" width="9.109375" style="44"/>
  </cols>
  <sheetData>
    <row r="1" spans="1:15" s="42" customFormat="1" ht="13.8" x14ac:dyDescent="0.25">
      <c r="E1" s="67" t="s">
        <v>0</v>
      </c>
      <c r="F1" s="67"/>
      <c r="G1" s="67"/>
      <c r="H1" s="67"/>
      <c r="I1" s="67"/>
      <c r="J1" s="67"/>
      <c r="K1" s="67"/>
      <c r="M1" s="1"/>
      <c r="N1" s="1"/>
      <c r="O1" s="1"/>
    </row>
    <row r="2" spans="1:15" s="42" customFormat="1" ht="13.8" x14ac:dyDescent="0.25">
      <c r="E2" s="67" t="s">
        <v>1</v>
      </c>
      <c r="F2" s="67"/>
      <c r="G2" s="67"/>
      <c r="H2" s="67"/>
      <c r="I2" s="67"/>
      <c r="J2" s="67"/>
      <c r="K2" s="67"/>
      <c r="M2" s="1"/>
      <c r="N2" s="1"/>
      <c r="O2" s="1"/>
    </row>
    <row r="3" spans="1:15" s="42" customFormat="1" ht="13.8" x14ac:dyDescent="0.25">
      <c r="E3" s="67" t="s">
        <v>50</v>
      </c>
      <c r="F3" s="67"/>
      <c r="G3" s="67"/>
      <c r="H3" s="67"/>
      <c r="I3" s="67"/>
      <c r="J3" s="67"/>
      <c r="K3" s="67"/>
      <c r="M3" s="1"/>
      <c r="N3" s="1"/>
      <c r="O3" s="1"/>
    </row>
    <row r="4" spans="1:15" s="43" customFormat="1" ht="13.2" x14ac:dyDescent="0.25">
      <c r="E4" s="68" t="s">
        <v>2</v>
      </c>
      <c r="F4" s="68"/>
      <c r="G4" s="68"/>
      <c r="H4" s="68"/>
      <c r="I4" s="68"/>
      <c r="J4" s="68"/>
      <c r="K4" s="68"/>
      <c r="M4" s="2"/>
      <c r="N4" s="2"/>
      <c r="O4" s="2"/>
    </row>
    <row r="5" spans="1:15" x14ac:dyDescent="0.2">
      <c r="A5" s="44" t="s">
        <v>3</v>
      </c>
    </row>
    <row r="6" spans="1:15" s="45" customFormat="1" ht="13.2" x14ac:dyDescent="0.25">
      <c r="A6" s="45" t="s">
        <v>3</v>
      </c>
      <c r="I6" s="69" t="s">
        <v>35</v>
      </c>
      <c r="J6" s="69"/>
      <c r="K6" s="69"/>
      <c r="M6" s="66" t="s">
        <v>4</v>
      </c>
      <c r="N6" s="66"/>
      <c r="O6" s="66"/>
    </row>
    <row r="7" spans="1:15" s="45" customFormat="1" ht="13.2" x14ac:dyDescent="0.25">
      <c r="E7" s="46" t="s">
        <v>5</v>
      </c>
      <c r="G7" s="46" t="s">
        <v>5</v>
      </c>
      <c r="I7" s="46"/>
      <c r="K7" s="5"/>
      <c r="M7" s="5"/>
      <c r="N7" s="4"/>
      <c r="O7" s="5"/>
    </row>
    <row r="8" spans="1:15" s="45" customFormat="1" ht="13.2" x14ac:dyDescent="0.25">
      <c r="A8" s="43" t="s">
        <v>6</v>
      </c>
      <c r="E8" s="47">
        <v>2023</v>
      </c>
      <c r="G8" s="47">
        <f>E8-1</f>
        <v>2022</v>
      </c>
      <c r="I8" s="47" t="s">
        <v>7</v>
      </c>
      <c r="K8" s="6" t="s">
        <v>8</v>
      </c>
      <c r="M8" s="6">
        <f>E8</f>
        <v>2023</v>
      </c>
      <c r="N8" s="4"/>
      <c r="O8" s="6">
        <f>G8</f>
        <v>2022</v>
      </c>
    </row>
    <row r="9" spans="1:15" ht="12" x14ac:dyDescent="0.25">
      <c r="B9" s="48" t="s">
        <v>9</v>
      </c>
    </row>
    <row r="10" spans="1:15" x14ac:dyDescent="0.2">
      <c r="C10" s="44" t="s">
        <v>10</v>
      </c>
      <c r="E10" s="49">
        <v>44965149.939999998</v>
      </c>
      <c r="G10" s="49">
        <v>52958622.020000003</v>
      </c>
      <c r="H10" s="50"/>
      <c r="I10" s="49">
        <f>E10-G10</f>
        <v>-7993472.0800000057</v>
      </c>
      <c r="K10" s="10">
        <f>IF(G10=0,"n/a",IF(AND(I10/G10&lt;1,I10/G10&gt;-1),I10/G10,"n/a"))</f>
        <v>-0.1509380677801859</v>
      </c>
      <c r="M10" s="11">
        <f>IF(E54=0,"n/a",E10/E54)</f>
        <v>1.8130843463863815</v>
      </c>
      <c r="N10" s="12"/>
      <c r="O10" s="11">
        <f>IF(G54=0,"n/a",G10/G54)</f>
        <v>1.3028247757175286</v>
      </c>
    </row>
    <row r="11" spans="1:15" x14ac:dyDescent="0.2">
      <c r="C11" s="44" t="s">
        <v>11</v>
      </c>
      <c r="E11" s="51">
        <v>19658707.66</v>
      </c>
      <c r="G11" s="51">
        <v>20964355.920000002</v>
      </c>
      <c r="H11" s="50"/>
      <c r="I11" s="51">
        <f>E11-G11</f>
        <v>-1305648.2600000016</v>
      </c>
      <c r="K11" s="10">
        <f>IF(G11=0,"n/a",IF(AND(I11/G11&lt;1,I11/G11&gt;-1),I11/G11,"n/a"))</f>
        <v>-6.2279435866398968E-2</v>
      </c>
      <c r="M11" s="15">
        <f>IF(E55=0,"n/a",E11/E55)</f>
        <v>1.3561127184486983</v>
      </c>
      <c r="N11" s="12"/>
      <c r="O11" s="15">
        <f>IF(G55=0,"n/a",G11/G55)</f>
        <v>1.0893971725312575</v>
      </c>
    </row>
    <row r="12" spans="1:15" x14ac:dyDescent="0.2">
      <c r="C12" s="44" t="s">
        <v>12</v>
      </c>
      <c r="E12" s="52">
        <v>1357013.92</v>
      </c>
      <c r="G12" s="52">
        <v>1410434.06</v>
      </c>
      <c r="H12" s="50"/>
      <c r="I12" s="52">
        <f>E12-G12</f>
        <v>-53420.14000000013</v>
      </c>
      <c r="K12" s="17">
        <f>IF(G12=0,"n/a",IF(AND(I12/G12&lt;1,I12/G12&gt;-1),I12/G12,"n/a"))</f>
        <v>-3.7874964533967742E-2</v>
      </c>
      <c r="M12" s="18">
        <f>IF(E56=0,"n/a",E12/E56)</f>
        <v>1.1075259739517787</v>
      </c>
      <c r="N12" s="12"/>
      <c r="O12" s="18">
        <f>IF(G56=0,"n/a",G12/G56)</f>
        <v>0.91727852427341061</v>
      </c>
    </row>
    <row r="13" spans="1:15" ht="6.9" customHeight="1" x14ac:dyDescent="0.2">
      <c r="E13" s="51"/>
      <c r="G13" s="51"/>
      <c r="H13" s="50"/>
      <c r="I13" s="51"/>
      <c r="K13" s="19"/>
      <c r="M13" s="12"/>
      <c r="N13" s="12"/>
      <c r="O13" s="12"/>
    </row>
    <row r="14" spans="1:15" x14ac:dyDescent="0.2">
      <c r="C14" s="44" t="s">
        <v>13</v>
      </c>
      <c r="E14" s="51">
        <f>SUM(E10:E12)</f>
        <v>65980871.519999996</v>
      </c>
      <c r="G14" s="51">
        <f>SUM(G10:G12)</f>
        <v>75333412</v>
      </c>
      <c r="H14" s="50"/>
      <c r="I14" s="51">
        <f>E14-G14</f>
        <v>-9352540.4800000042</v>
      </c>
      <c r="K14" s="10">
        <f>IF(G14=0,"n/a",IF(AND(I14/G14&lt;1,I14/G14&gt;-1),I14/G14,"n/a"))</f>
        <v>-0.12414863779168803</v>
      </c>
      <c r="M14" s="15">
        <f>IF(E58=0,"n/a",E14/E58)</f>
        <v>1.6282729883295974</v>
      </c>
      <c r="N14" s="12"/>
      <c r="O14" s="15">
        <f>IF(G58=0,"n/a",G14/G58)</f>
        <v>1.226315356551116</v>
      </c>
    </row>
    <row r="15" spans="1:15" ht="6.9" customHeight="1" x14ac:dyDescent="0.2">
      <c r="E15" s="51"/>
      <c r="G15" s="51"/>
      <c r="H15" s="50"/>
      <c r="I15" s="51"/>
      <c r="K15" s="19"/>
      <c r="M15" s="12"/>
      <c r="N15" s="12"/>
      <c r="O15" s="12"/>
    </row>
    <row r="16" spans="1:15" ht="12" x14ac:dyDescent="0.25">
      <c r="B16" s="48" t="s">
        <v>14</v>
      </c>
      <c r="E16" s="51"/>
      <c r="G16" s="51"/>
      <c r="H16" s="50"/>
      <c r="I16" s="51"/>
      <c r="K16" s="19"/>
      <c r="M16" s="12"/>
      <c r="N16" s="12"/>
      <c r="O16" s="12"/>
    </row>
    <row r="17" spans="2:15" x14ac:dyDescent="0.2">
      <c r="C17" s="44" t="s">
        <v>15</v>
      </c>
      <c r="E17" s="51">
        <v>447249.18</v>
      </c>
      <c r="G17" s="51">
        <v>2071504.79</v>
      </c>
      <c r="H17" s="50"/>
      <c r="I17" s="51">
        <f>E17-G17</f>
        <v>-1624255.61</v>
      </c>
      <c r="K17" s="10">
        <f>IF(G17=0,"n/a",IF(AND(I17/G17&lt;1,I17/G17&gt;-1),I17/G17,"n/a"))</f>
        <v>-0.78409454703698755</v>
      </c>
      <c r="M17" s="15">
        <f>IF(E61=0,"n/a",E17/E61)</f>
        <v>1.4294819976028765</v>
      </c>
      <c r="N17" s="12"/>
      <c r="O17" s="15">
        <f>IF(G61=0,"n/a",G17/G61)</f>
        <v>0.56966203705613416</v>
      </c>
    </row>
    <row r="18" spans="2:15" x14ac:dyDescent="0.2">
      <c r="C18" s="44" t="s">
        <v>16</v>
      </c>
      <c r="E18" s="52">
        <v>230774.43</v>
      </c>
      <c r="F18" s="53"/>
      <c r="G18" s="52">
        <v>143974.96</v>
      </c>
      <c r="H18" s="54"/>
      <c r="I18" s="52">
        <f>E18-G18</f>
        <v>86799.47</v>
      </c>
      <c r="K18" s="17">
        <f>IF(G18=0,"n/a",IF(AND(I18/G18&lt;1,I18/G18&gt;-1),I18/G18,"n/a"))</f>
        <v>0.60287893116969793</v>
      </c>
      <c r="M18" s="18">
        <f>IF(E62=0,"n/a",E18/E62)</f>
        <v>0.80801674334572804</v>
      </c>
      <c r="N18" s="12"/>
      <c r="O18" s="18">
        <f>IF(G62=0,"n/a",G18/G62)</f>
        <v>0.58803211867244998</v>
      </c>
    </row>
    <row r="19" spans="2:15" ht="6.9" customHeight="1" x14ac:dyDescent="0.2">
      <c r="E19" s="51"/>
      <c r="F19" s="56"/>
      <c r="G19" s="51"/>
      <c r="H19" s="55"/>
      <c r="I19" s="51"/>
      <c r="K19" s="19"/>
      <c r="M19" s="12"/>
      <c r="N19" s="12"/>
      <c r="O19" s="12"/>
    </row>
    <row r="20" spans="2:15" x14ac:dyDescent="0.2">
      <c r="C20" s="44" t="s">
        <v>17</v>
      </c>
      <c r="E20" s="52">
        <f>SUM(E17:E18)</f>
        <v>678023.61</v>
      </c>
      <c r="F20" s="53"/>
      <c r="G20" s="52">
        <f>SUM(G17:G18)</f>
        <v>2215479.75</v>
      </c>
      <c r="H20" s="54"/>
      <c r="I20" s="52">
        <f>E20-G20</f>
        <v>-1537456.1400000001</v>
      </c>
      <c r="K20" s="17">
        <f>IF(G20=0,"n/a",IF(AND(I20/G20&lt;1,I20/G20&gt;-1),I20/G20,"n/a"))</f>
        <v>-0.6939608181929896</v>
      </c>
      <c r="M20" s="18">
        <f>IF(E64=0,"n/a",E20/E64)</f>
        <v>1.1329074941393293</v>
      </c>
      <c r="N20" s="12"/>
      <c r="O20" s="18">
        <f>IF(G64=0,"n/a",G20/G64)</f>
        <v>0.57082089200371944</v>
      </c>
    </row>
    <row r="21" spans="2:15" ht="6.9" customHeight="1" x14ac:dyDescent="0.2">
      <c r="E21" s="51"/>
      <c r="F21" s="56"/>
      <c r="G21" s="51"/>
      <c r="H21" s="55"/>
      <c r="I21" s="51"/>
      <c r="K21" s="19"/>
      <c r="M21" s="12"/>
      <c r="N21" s="12"/>
      <c r="O21" s="12"/>
    </row>
    <row r="22" spans="2:15" x14ac:dyDescent="0.2">
      <c r="C22" s="44" t="s">
        <v>18</v>
      </c>
      <c r="E22" s="51">
        <f>E14+E20</f>
        <v>66658895.129999995</v>
      </c>
      <c r="F22" s="56"/>
      <c r="G22" s="51">
        <f>G14+G20</f>
        <v>77548891.75</v>
      </c>
      <c r="H22" s="55"/>
      <c r="I22" s="51">
        <f>E22-G22</f>
        <v>-10889996.620000005</v>
      </c>
      <c r="K22" s="10">
        <f>IF(G22=0,"n/a",IF(AND(I22/G22&lt;1,I22/G22&gt;-1),I22/G22,"n/a"))</f>
        <v>-0.1404274951485687</v>
      </c>
      <c r="M22" s="15">
        <f>IF(E66=0,"n/a",E22/E66)</f>
        <v>1.6210632753603513</v>
      </c>
      <c r="N22" s="12"/>
      <c r="O22" s="15">
        <f>IF(G66=0,"n/a",G22/G66)</f>
        <v>1.1873620332203381</v>
      </c>
    </row>
    <row r="23" spans="2:15" ht="6.9" customHeight="1" x14ac:dyDescent="0.2">
      <c r="E23" s="51"/>
      <c r="F23" s="56"/>
      <c r="G23" s="51"/>
      <c r="H23" s="55"/>
      <c r="I23" s="51"/>
      <c r="K23" s="19"/>
      <c r="M23" s="12"/>
      <c r="N23" s="12"/>
      <c r="O23" s="12"/>
    </row>
    <row r="24" spans="2:15" ht="12" x14ac:dyDescent="0.25">
      <c r="B24" s="48" t="s">
        <v>19</v>
      </c>
      <c r="E24" s="51"/>
      <c r="F24" s="56"/>
      <c r="G24" s="51"/>
      <c r="H24" s="55"/>
      <c r="I24" s="51"/>
      <c r="K24" s="19"/>
      <c r="M24" s="12"/>
      <c r="N24" s="12"/>
      <c r="O24" s="12"/>
    </row>
    <row r="25" spans="2:15" x14ac:dyDescent="0.2">
      <c r="C25" s="44" t="s">
        <v>20</v>
      </c>
      <c r="E25" s="51">
        <v>269856.40000000002</v>
      </c>
      <c r="F25" s="56"/>
      <c r="G25" s="51">
        <v>593590.87</v>
      </c>
      <c r="H25" s="55"/>
      <c r="I25" s="51">
        <f>E25-G25</f>
        <v>-323734.46999999997</v>
      </c>
      <c r="K25" s="10">
        <f>IF(G25=0,"n/a",IF(AND(I25/G25&lt;1,I25/G25&gt;-1),I25/G25,"n/a"))</f>
        <v>-0.54538316938735931</v>
      </c>
      <c r="M25" s="15">
        <f>IF(E69=0,"n/a",E25/E69)</f>
        <v>0.10971212886895312</v>
      </c>
      <c r="N25" s="12"/>
      <c r="O25" s="15">
        <f>IF(G69=0,"n/a",G25/G69)</f>
        <v>0.13943006380151016</v>
      </c>
    </row>
    <row r="26" spans="2:15" x14ac:dyDescent="0.2">
      <c r="C26" s="44" t="s">
        <v>21</v>
      </c>
      <c r="E26" s="52">
        <v>682788.92</v>
      </c>
      <c r="F26" s="53"/>
      <c r="G26" s="52">
        <v>1211745.96</v>
      </c>
      <c r="H26" s="54"/>
      <c r="I26" s="52">
        <f>E26-G26</f>
        <v>-528957.03999999992</v>
      </c>
      <c r="K26" s="17">
        <f>IF(G26=0,"n/a",IF(AND(I26/G26&lt;1,I26/G26&gt;-1),I26/G26,"n/a"))</f>
        <v>-0.43652469862577459</v>
      </c>
      <c r="M26" s="18">
        <f>IF(E70=0,"n/a",E26/E70)</f>
        <v>4.4859863213303444E-2</v>
      </c>
      <c r="N26" s="12"/>
      <c r="O26" s="18">
        <f>IF(G70=0,"n/a",G26/G70)</f>
        <v>8.0405031702945426E-2</v>
      </c>
    </row>
    <row r="27" spans="2:15" ht="6.9" customHeight="1" x14ac:dyDescent="0.2">
      <c r="E27" s="51"/>
      <c r="F27" s="56"/>
      <c r="G27" s="51"/>
      <c r="H27" s="55"/>
      <c r="I27" s="51"/>
      <c r="K27" s="19"/>
      <c r="M27" s="12"/>
      <c r="N27" s="12"/>
      <c r="O27" s="12"/>
    </row>
    <row r="28" spans="2:15" x14ac:dyDescent="0.2">
      <c r="C28" s="44" t="s">
        <v>22</v>
      </c>
      <c r="E28" s="52">
        <f>SUM(E25:E26)</f>
        <v>952645.32000000007</v>
      </c>
      <c r="F28" s="53"/>
      <c r="G28" s="52">
        <f>SUM(G25:G26)</f>
        <v>1805336.83</v>
      </c>
      <c r="H28" s="54"/>
      <c r="I28" s="52">
        <f>E28-G28</f>
        <v>-852691.51</v>
      </c>
      <c r="K28" s="17">
        <f>IF(G28=0,"n/a",IF(AND(I28/G28&lt;1,I28/G28&gt;-1),I28/G28,"n/a"))</f>
        <v>-0.4723171298732104</v>
      </c>
      <c r="M28" s="18">
        <f>IF(E72=0,"n/a",E28/E72)</f>
        <v>5.3882157081922837E-2</v>
      </c>
      <c r="N28" s="12"/>
      <c r="O28" s="18">
        <f>IF(G72=0,"n/a",G28/G72)</f>
        <v>9.3406273040011298E-2</v>
      </c>
    </row>
    <row r="29" spans="2:15" ht="6.9" customHeight="1" x14ac:dyDescent="0.2">
      <c r="E29" s="51"/>
      <c r="F29" s="56"/>
      <c r="G29" s="51"/>
      <c r="H29" s="55"/>
      <c r="I29" s="51"/>
      <c r="K29" s="19"/>
      <c r="M29" s="12"/>
      <c r="N29" s="12"/>
      <c r="O29" s="12"/>
    </row>
    <row r="30" spans="2:15" x14ac:dyDescent="0.2">
      <c r="C30" s="44" t="s">
        <v>23</v>
      </c>
      <c r="E30" s="51">
        <f>E22+E28</f>
        <v>67611540.449999988</v>
      </c>
      <c r="F30" s="56"/>
      <c r="G30" s="51">
        <f>G22+G28</f>
        <v>79354228.579999998</v>
      </c>
      <c r="H30" s="55"/>
      <c r="I30" s="51">
        <f>E30-G30</f>
        <v>-11742688.13000001</v>
      </c>
      <c r="K30" s="10">
        <f>IF(G30=0,"n/a",IF(AND(I30/G30&lt;1,I30/G30&gt;-1),I30/G30,"n/a"))</f>
        <v>-0.14797810198812231</v>
      </c>
      <c r="M30" s="11">
        <f>IF(E74=0,"n/a",E30/E74)</f>
        <v>1.1498436147973898</v>
      </c>
      <c r="N30" s="12"/>
      <c r="O30" s="11">
        <f>IF(G74=0,"n/a",G30/G74)</f>
        <v>0.9375531940634767</v>
      </c>
    </row>
    <row r="31" spans="2:15" ht="6.9" customHeight="1" x14ac:dyDescent="0.2">
      <c r="E31" s="51"/>
      <c r="F31" s="56"/>
      <c r="G31" s="51"/>
      <c r="H31" s="55"/>
      <c r="I31" s="51"/>
      <c r="K31" s="19"/>
      <c r="M31" s="22"/>
      <c r="N31" s="22"/>
      <c r="O31" s="22"/>
    </row>
    <row r="32" spans="2:15" x14ac:dyDescent="0.2">
      <c r="B32" s="44" t="s">
        <v>24</v>
      </c>
      <c r="E32" s="51">
        <v>4361844.9400000004</v>
      </c>
      <c r="F32" s="56"/>
      <c r="G32" s="51">
        <v>-5968724.9699999997</v>
      </c>
      <c r="H32" s="55"/>
      <c r="I32" s="51">
        <f>E32-G32</f>
        <v>10330569.91</v>
      </c>
      <c r="K32" s="10" t="str">
        <f>IF(G32=0,"n/a",IF(AND(I32/G32&lt;1,I32/G32&gt;-1),I32/G32,"n/a"))</f>
        <v>n/a</v>
      </c>
      <c r="M32" s="22"/>
      <c r="N32" s="22"/>
      <c r="O32" s="22"/>
    </row>
    <row r="33" spans="2:15" x14ac:dyDescent="0.2">
      <c r="B33" s="44" t="s">
        <v>25</v>
      </c>
      <c r="E33" s="52">
        <v>2620105.4300000002</v>
      </c>
      <c r="F33" s="53"/>
      <c r="G33" s="52">
        <v>2923574.6</v>
      </c>
      <c r="H33" s="54"/>
      <c r="I33" s="52">
        <f>E33-G33</f>
        <v>-303469.16999999993</v>
      </c>
      <c r="K33" s="17">
        <f>IF(G33=0,"n/a",IF(AND(I33/G33&lt;1,I33/G33&gt;-1),I33/G33,"n/a"))</f>
        <v>-0.10380072736984372</v>
      </c>
    </row>
    <row r="34" spans="2:15" ht="6.9" customHeight="1" x14ac:dyDescent="0.2">
      <c r="E34" s="57"/>
      <c r="F34" s="56"/>
      <c r="G34" s="57"/>
      <c r="H34" s="55"/>
      <c r="I34" s="57"/>
      <c r="K34" s="24"/>
      <c r="M34" s="22"/>
      <c r="N34" s="22"/>
      <c r="O34" s="22"/>
    </row>
    <row r="35" spans="2:15" ht="12" thickBot="1" x14ac:dyDescent="0.25">
      <c r="C35" s="44" t="s">
        <v>26</v>
      </c>
      <c r="E35" s="58">
        <f>SUM(E30:E33)</f>
        <v>74593490.819999993</v>
      </c>
      <c r="F35" s="56"/>
      <c r="G35" s="58">
        <f>SUM(G30:G33)</f>
        <v>76309078.209999993</v>
      </c>
      <c r="H35" s="55"/>
      <c r="I35" s="58">
        <f>E35-G35</f>
        <v>-1715587.3900000006</v>
      </c>
      <c r="K35" s="27">
        <f>IF(G35=0,"n/a",IF(AND(I35/G35&lt;1,I35/G35&gt;-1),I35/G35,"n/a"))</f>
        <v>-2.2482087718040077E-2</v>
      </c>
    </row>
    <row r="36" spans="2:15" ht="12" thickTop="1" x14ac:dyDescent="0.2">
      <c r="E36" s="57"/>
      <c r="G36" s="57"/>
      <c r="H36" s="50"/>
      <c r="I36" s="57"/>
    </row>
    <row r="37" spans="2:15" x14ac:dyDescent="0.2">
      <c r="C37" s="59" t="s">
        <v>36</v>
      </c>
      <c r="E37" s="49">
        <v>4816690.9800000004</v>
      </c>
      <c r="F37" s="60"/>
      <c r="G37" s="49">
        <v>4370513.87</v>
      </c>
      <c r="H37" s="50"/>
      <c r="I37" s="57"/>
    </row>
    <row r="38" spans="2:15" x14ac:dyDescent="0.2">
      <c r="C38" s="59" t="s">
        <v>37</v>
      </c>
      <c r="E38" s="51">
        <v>26478075.890000001</v>
      </c>
      <c r="G38" s="51">
        <v>29305625.510000002</v>
      </c>
      <c r="H38" s="50"/>
      <c r="I38" s="57"/>
    </row>
    <row r="39" spans="2:15" x14ac:dyDescent="0.2">
      <c r="C39" s="59" t="s">
        <v>38</v>
      </c>
      <c r="E39" s="51">
        <v>633897.82999999996</v>
      </c>
      <c r="G39" s="51">
        <v>79721.95</v>
      </c>
      <c r="H39" s="50"/>
      <c r="I39" s="57"/>
    </row>
    <row r="40" spans="2:15" x14ac:dyDescent="0.2">
      <c r="C40" s="59" t="s">
        <v>39</v>
      </c>
      <c r="E40" s="51">
        <v>1026278.09</v>
      </c>
      <c r="G40" s="51">
        <v>1629414.78</v>
      </c>
      <c r="H40" s="50"/>
      <c r="I40" s="57"/>
    </row>
    <row r="41" spans="2:15" x14ac:dyDescent="0.2">
      <c r="C41" s="59" t="s">
        <v>40</v>
      </c>
      <c r="E41" s="51">
        <v>1218924.1200000001</v>
      </c>
      <c r="G41" s="51">
        <v>1540299.33</v>
      </c>
      <c r="H41" s="50"/>
      <c r="I41" s="57"/>
    </row>
    <row r="42" spans="2:15" x14ac:dyDescent="0.2">
      <c r="C42" s="59" t="s">
        <v>41</v>
      </c>
      <c r="E42" s="51">
        <v>119851.56</v>
      </c>
      <c r="G42" s="51">
        <v>215505.07</v>
      </c>
      <c r="H42" s="50"/>
      <c r="I42" s="57"/>
    </row>
    <row r="43" spans="2:15" x14ac:dyDescent="0.2">
      <c r="C43" s="59" t="s">
        <v>42</v>
      </c>
      <c r="E43" s="51">
        <v>1563556.64</v>
      </c>
      <c r="G43" s="51">
        <v>1488458.3</v>
      </c>
      <c r="H43" s="50"/>
      <c r="I43" s="57"/>
    </row>
    <row r="44" spans="2:15" x14ac:dyDescent="0.2">
      <c r="C44" s="59" t="s">
        <v>43</v>
      </c>
      <c r="E44" s="51">
        <v>123114.25</v>
      </c>
      <c r="G44" s="51">
        <v>0</v>
      </c>
      <c r="H44" s="50"/>
      <c r="I44" s="57"/>
    </row>
    <row r="45" spans="2:15" x14ac:dyDescent="0.2">
      <c r="C45" s="59" t="s">
        <v>44</v>
      </c>
      <c r="E45" s="51">
        <v>-64615.01</v>
      </c>
      <c r="G45" s="51">
        <v>0</v>
      </c>
      <c r="H45" s="50"/>
      <c r="I45" s="57"/>
    </row>
    <row r="46" spans="2:15" x14ac:dyDescent="0.2">
      <c r="C46" s="59" t="s">
        <v>45</v>
      </c>
      <c r="E46" s="51">
        <v>1847783.47</v>
      </c>
      <c r="G46" s="51">
        <v>0</v>
      </c>
      <c r="H46" s="50"/>
      <c r="I46" s="57"/>
    </row>
    <row r="47" spans="2:15" x14ac:dyDescent="0.2">
      <c r="C47" s="59" t="s">
        <v>46</v>
      </c>
      <c r="E47" s="51">
        <v>-73232.679999999993</v>
      </c>
      <c r="G47" s="51">
        <v>1091677.1299999999</v>
      </c>
      <c r="H47" s="50"/>
      <c r="I47" s="57"/>
    </row>
    <row r="48" spans="2:15" x14ac:dyDescent="0.2">
      <c r="C48" s="59" t="s">
        <v>47</v>
      </c>
      <c r="E48" s="51">
        <v>424434.31</v>
      </c>
      <c r="G48" s="51">
        <v>1483559.61</v>
      </c>
      <c r="H48" s="50"/>
      <c r="I48" s="57"/>
    </row>
    <row r="49" spans="1:15" x14ac:dyDescent="0.2">
      <c r="C49" s="59" t="s">
        <v>48</v>
      </c>
      <c r="E49" s="51">
        <v>0</v>
      </c>
      <c r="G49" s="51">
        <v>201990.71</v>
      </c>
      <c r="H49" s="50"/>
      <c r="I49" s="57"/>
    </row>
    <row r="50" spans="1:15" x14ac:dyDescent="0.2">
      <c r="C50" s="59" t="s">
        <v>49</v>
      </c>
      <c r="E50" s="51">
        <v>-61336.68</v>
      </c>
      <c r="G50" s="51">
        <v>-86601.11</v>
      </c>
      <c r="H50" s="50"/>
      <c r="I50" s="57"/>
    </row>
    <row r="51" spans="1:15" x14ac:dyDescent="0.2">
      <c r="E51" s="61"/>
      <c r="G51" s="50"/>
      <c r="H51" s="50"/>
      <c r="I51" s="50"/>
    </row>
    <row r="52" spans="1:15" ht="13.2" x14ac:dyDescent="0.25">
      <c r="A52" s="43" t="s">
        <v>27</v>
      </c>
      <c r="E52" s="61"/>
      <c r="G52" s="50"/>
      <c r="H52" s="50"/>
      <c r="I52" s="50"/>
    </row>
    <row r="53" spans="1:15" ht="12" x14ac:dyDescent="0.25">
      <c r="B53" s="48" t="s">
        <v>28</v>
      </c>
      <c r="E53" s="61"/>
      <c r="G53" s="50"/>
      <c r="H53" s="50"/>
      <c r="I53" s="50"/>
    </row>
    <row r="54" spans="1:15" x14ac:dyDescent="0.2">
      <c r="C54" s="44" t="s">
        <v>10</v>
      </c>
      <c r="E54" s="61">
        <v>24800363</v>
      </c>
      <c r="G54" s="61">
        <v>40649075</v>
      </c>
      <c r="H54" s="62"/>
      <c r="I54" s="61">
        <f>E54-G54</f>
        <v>-15848712</v>
      </c>
      <c r="K54" s="10">
        <f>IF(G54=0,"n/a",IF(AND(I54/G54&lt;1,I54/G54&gt;-1),I54/G54,"n/a"))</f>
        <v>-0.38989108608252465</v>
      </c>
    </row>
    <row r="55" spans="1:15" x14ac:dyDescent="0.2">
      <c r="C55" s="44" t="s">
        <v>11</v>
      </c>
      <c r="E55" s="61">
        <v>14496367</v>
      </c>
      <c r="G55" s="61">
        <v>19243997</v>
      </c>
      <c r="H55" s="62"/>
      <c r="I55" s="61">
        <f>E55-G55</f>
        <v>-4747630</v>
      </c>
      <c r="K55" s="10">
        <f>IF(G55=0,"n/a",IF(AND(I55/G55&lt;1,I55/G55&gt;-1),I55/G55,"n/a"))</f>
        <v>-0.24670706402625192</v>
      </c>
    </row>
    <row r="56" spans="1:15" x14ac:dyDescent="0.2">
      <c r="C56" s="44" t="s">
        <v>12</v>
      </c>
      <c r="E56" s="63">
        <v>1225266</v>
      </c>
      <c r="G56" s="63">
        <v>1537629</v>
      </c>
      <c r="H56" s="62"/>
      <c r="I56" s="63">
        <f>E56-G56</f>
        <v>-312363</v>
      </c>
      <c r="K56" s="17">
        <f>IF(G56=0,"n/a",IF(AND(I56/G56&lt;1,I56/G56&gt;-1),I56/G56,"n/a"))</f>
        <v>-0.20314588239425765</v>
      </c>
    </row>
    <row r="57" spans="1:15" ht="6.9" customHeight="1" x14ac:dyDescent="0.2">
      <c r="E57" s="61"/>
      <c r="G57" s="61"/>
      <c r="H57" s="50"/>
      <c r="I57" s="61"/>
      <c r="K57" s="19"/>
      <c r="M57" s="22"/>
      <c r="N57" s="22"/>
      <c r="O57" s="22"/>
    </row>
    <row r="58" spans="1:15" x14ac:dyDescent="0.2">
      <c r="C58" s="44" t="s">
        <v>13</v>
      </c>
      <c r="E58" s="61">
        <f>SUM(E54:E56)</f>
        <v>40521996</v>
      </c>
      <c r="G58" s="61">
        <f>SUM(G54:G56)</f>
        <v>61430701</v>
      </c>
      <c r="H58" s="62"/>
      <c r="I58" s="61">
        <f>E58-G58</f>
        <v>-20908705</v>
      </c>
      <c r="K58" s="10">
        <f>IF(G58=0,"n/a",IF(AND(I58/G58&lt;1,I58/G58&gt;-1),I58/G58,"n/a"))</f>
        <v>-0.34036246794579145</v>
      </c>
    </row>
    <row r="59" spans="1:15" ht="6.9" customHeight="1" x14ac:dyDescent="0.2">
      <c r="E59" s="61"/>
      <c r="G59" s="61"/>
      <c r="H59" s="50"/>
      <c r="I59" s="61"/>
      <c r="K59" s="19"/>
      <c r="M59" s="22"/>
      <c r="N59" s="22"/>
      <c r="O59" s="22"/>
    </row>
    <row r="60" spans="1:15" ht="12" x14ac:dyDescent="0.25">
      <c r="B60" s="48" t="s">
        <v>29</v>
      </c>
      <c r="E60" s="61"/>
      <c r="G60" s="61"/>
      <c r="H60" s="62"/>
      <c r="I60" s="61"/>
      <c r="K60" s="19"/>
    </row>
    <row r="61" spans="1:15" x14ac:dyDescent="0.2">
      <c r="C61" s="44" t="s">
        <v>15</v>
      </c>
      <c r="E61" s="61">
        <v>312875</v>
      </c>
      <c r="G61" s="61">
        <v>3636375</v>
      </c>
      <c r="H61" s="62"/>
      <c r="I61" s="61">
        <f>E61-G61</f>
        <v>-3323500</v>
      </c>
      <c r="K61" s="10">
        <f>IF(G61=0,"n/a",IF(AND(I61/G61&lt;1,I61/G61&gt;-1),I61/G61,"n/a"))</f>
        <v>-0.91395964387611284</v>
      </c>
    </row>
    <row r="62" spans="1:15" x14ac:dyDescent="0.2">
      <c r="C62" s="44" t="s">
        <v>16</v>
      </c>
      <c r="E62" s="63">
        <v>285606</v>
      </c>
      <c r="G62" s="63">
        <v>244842</v>
      </c>
      <c r="H62" s="62"/>
      <c r="I62" s="63">
        <f>E62-G62</f>
        <v>40764</v>
      </c>
      <c r="K62" s="17">
        <f>IF(G62=0,"n/a",IF(AND(I62/G62&lt;1,I62/G62&gt;-1),I62/G62,"n/a"))</f>
        <v>0.16649104320337196</v>
      </c>
    </row>
    <row r="63" spans="1:15" ht="6.9" customHeight="1" x14ac:dyDescent="0.2">
      <c r="E63" s="61"/>
      <c r="G63" s="61"/>
      <c r="H63" s="50"/>
      <c r="I63" s="61"/>
      <c r="K63" s="19"/>
      <c r="M63" s="22"/>
      <c r="N63" s="22"/>
      <c r="O63" s="22"/>
    </row>
    <row r="64" spans="1:15" x14ac:dyDescent="0.2">
      <c r="C64" s="44" t="s">
        <v>17</v>
      </c>
      <c r="E64" s="63">
        <f>SUM(E61:E62)</f>
        <v>598481</v>
      </c>
      <c r="G64" s="63">
        <f>SUM(G61:G62)</f>
        <v>3881217</v>
      </c>
      <c r="H64" s="62"/>
      <c r="I64" s="63">
        <f>E64-G64</f>
        <v>-3282736</v>
      </c>
      <c r="K64" s="17">
        <f>IF(G64=0,"n/a",IF(AND(I64/G64&lt;1,I64/G64&gt;-1),I64/G64,"n/a"))</f>
        <v>-0.84580068571275457</v>
      </c>
    </row>
    <row r="65" spans="1:15" ht="6.9" customHeight="1" x14ac:dyDescent="0.2">
      <c r="E65" s="61"/>
      <c r="G65" s="61"/>
      <c r="H65" s="50"/>
      <c r="I65" s="61"/>
      <c r="K65" s="19"/>
      <c r="M65" s="22"/>
      <c r="N65" s="22"/>
      <c r="O65" s="22"/>
    </row>
    <row r="66" spans="1:15" x14ac:dyDescent="0.2">
      <c r="C66" s="44" t="s">
        <v>30</v>
      </c>
      <c r="E66" s="61">
        <f>E58+E64</f>
        <v>41120477</v>
      </c>
      <c r="G66" s="61">
        <f>G58+G64</f>
        <v>65311918</v>
      </c>
      <c r="H66" s="62"/>
      <c r="I66" s="61">
        <f>E66-G66</f>
        <v>-24191441</v>
      </c>
      <c r="K66" s="10">
        <f>IF(G66=0,"n/a",IF(AND(I66/G66&lt;1,I66/G66&gt;-1),I66/G66,"n/a"))</f>
        <v>-0.37039856952294681</v>
      </c>
    </row>
    <row r="67" spans="1:15" ht="6.9" customHeight="1" x14ac:dyDescent="0.2">
      <c r="E67" s="61"/>
      <c r="G67" s="61"/>
      <c r="H67" s="50"/>
      <c r="I67" s="61"/>
      <c r="K67" s="19"/>
      <c r="M67" s="22"/>
      <c r="N67" s="22"/>
      <c r="O67" s="22"/>
    </row>
    <row r="68" spans="1:15" ht="12" x14ac:dyDescent="0.25">
      <c r="B68" s="48" t="s">
        <v>31</v>
      </c>
      <c r="E68" s="61"/>
      <c r="G68" s="61"/>
      <c r="H68" s="62"/>
      <c r="I68" s="61"/>
      <c r="K68" s="19"/>
    </row>
    <row r="69" spans="1:15" x14ac:dyDescent="0.2">
      <c r="C69" s="44" t="s">
        <v>20</v>
      </c>
      <c r="E69" s="61">
        <v>2459677</v>
      </c>
      <c r="G69" s="61">
        <v>4257266</v>
      </c>
      <c r="H69" s="62"/>
      <c r="I69" s="61">
        <f>E69-G69</f>
        <v>-1797589</v>
      </c>
      <c r="K69" s="10">
        <f>IF(G69=0,"n/a",IF(AND(I69/G69&lt;1,I69/G69&gt;-1),I69/G69,"n/a"))</f>
        <v>-0.42224023586968729</v>
      </c>
    </row>
    <row r="70" spans="1:15" x14ac:dyDescent="0.2">
      <c r="C70" s="44" t="s">
        <v>21</v>
      </c>
      <c r="E70" s="63">
        <v>15220486</v>
      </c>
      <c r="G70" s="63">
        <v>15070524</v>
      </c>
      <c r="H70" s="62"/>
      <c r="I70" s="63">
        <f>E70-G70</f>
        <v>149962</v>
      </c>
      <c r="K70" s="17">
        <f>IF(G70=0,"n/a",IF(AND(I70/G70&lt;1,I70/G70&gt;-1),I70/G70,"n/a"))</f>
        <v>9.9506825376476631E-3</v>
      </c>
    </row>
    <row r="71" spans="1:15" ht="6.9" customHeight="1" x14ac:dyDescent="0.2">
      <c r="E71" s="61"/>
      <c r="G71" s="61"/>
      <c r="H71" s="50"/>
      <c r="I71" s="61"/>
      <c r="K71" s="19"/>
      <c r="M71" s="22"/>
      <c r="N71" s="22"/>
      <c r="O71" s="22"/>
    </row>
    <row r="72" spans="1:15" x14ac:dyDescent="0.2">
      <c r="C72" s="44" t="s">
        <v>22</v>
      </c>
      <c r="E72" s="63">
        <f>SUM(E69:E70)</f>
        <v>17680163</v>
      </c>
      <c r="G72" s="63">
        <f>SUM(G69:G70)</f>
        <v>19327790</v>
      </c>
      <c r="H72" s="62"/>
      <c r="I72" s="63">
        <f>E72-G72</f>
        <v>-1647627</v>
      </c>
      <c r="K72" s="17">
        <f>IF(G72=0,"n/a",IF(AND(I72/G72&lt;1,I72/G72&gt;-1),I72/G72,"n/a"))</f>
        <v>-8.5246528444276354E-2</v>
      </c>
    </row>
    <row r="73" spans="1:15" ht="6.9" customHeight="1" x14ac:dyDescent="0.2">
      <c r="E73" s="61"/>
      <c r="G73" s="61"/>
      <c r="H73" s="50"/>
      <c r="I73" s="61"/>
      <c r="K73" s="19"/>
      <c r="M73" s="22"/>
      <c r="N73" s="22"/>
      <c r="O73" s="22"/>
    </row>
    <row r="74" spans="1:15" ht="12" thickBot="1" x14ac:dyDescent="0.25">
      <c r="C74" s="44" t="s">
        <v>32</v>
      </c>
      <c r="E74" s="64">
        <f>E66+E72</f>
        <v>58800640</v>
      </c>
      <c r="G74" s="64">
        <f>G66+G72</f>
        <v>84639708</v>
      </c>
      <c r="H74" s="62"/>
      <c r="I74" s="64">
        <f>E74-G74</f>
        <v>-25839068</v>
      </c>
      <c r="K74" s="27">
        <f>IF(G74=0,"n/a",IF(AND(I74/G74&lt;1,I74/G74&gt;-1),I74/G74,"n/a"))</f>
        <v>-0.30528304752658175</v>
      </c>
    </row>
    <row r="75" spans="1:15" ht="12" thickTop="1" x14ac:dyDescent="0.2"/>
    <row r="76" spans="1:15" ht="12.75" customHeight="1" x14ac:dyDescent="0.25">
      <c r="A76" s="44" t="s">
        <v>3</v>
      </c>
      <c r="C76" s="65" t="s">
        <v>33</v>
      </c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44" t="s">
        <v>3</v>
      </c>
    </row>
    <row r="78" spans="1:15" x14ac:dyDescent="0.2">
      <c r="A78" s="44" t="s">
        <v>3</v>
      </c>
    </row>
    <row r="79" spans="1:15" x14ac:dyDescent="0.2">
      <c r="A79" s="44" t="s">
        <v>3</v>
      </c>
    </row>
    <row r="80" spans="1:15" x14ac:dyDescent="0.2">
      <c r="A80" s="44" t="s">
        <v>3</v>
      </c>
    </row>
    <row r="81" spans="1:1" x14ac:dyDescent="0.2">
      <c r="A81" s="44" t="s">
        <v>3</v>
      </c>
    </row>
    <row r="82" spans="1:1" x14ac:dyDescent="0.2">
      <c r="A82" s="44" t="s">
        <v>3</v>
      </c>
    </row>
    <row r="83" spans="1:1" x14ac:dyDescent="0.2">
      <c r="A83" s="44" t="s">
        <v>3</v>
      </c>
    </row>
    <row r="84" spans="1:1" x14ac:dyDescent="0.2">
      <c r="A84" s="44" t="s">
        <v>3</v>
      </c>
    </row>
    <row r="85" spans="1:1" x14ac:dyDescent="0.2">
      <c r="A85" s="44" t="s">
        <v>3</v>
      </c>
    </row>
    <row r="86" spans="1:1" x14ac:dyDescent="0.2">
      <c r="A86" s="44" t="s">
        <v>3</v>
      </c>
    </row>
    <row r="87" spans="1:1" x14ac:dyDescent="0.2">
      <c r="A87" s="44" t="s">
        <v>3</v>
      </c>
    </row>
    <row r="88" spans="1:1" x14ac:dyDescent="0.2">
      <c r="A88" s="44" t="s">
        <v>3</v>
      </c>
    </row>
    <row r="89" spans="1:1" x14ac:dyDescent="0.2">
      <c r="A89" s="44" t="s">
        <v>3</v>
      </c>
    </row>
    <row r="90" spans="1:1" x14ac:dyDescent="0.2">
      <c r="A90" s="44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O1" sqref="A1:XFD1048576"/>
    </sheetView>
  </sheetViews>
  <sheetFormatPr defaultColWidth="9.109375" defaultRowHeight="11.4" x14ac:dyDescent="0.2"/>
  <cols>
    <col min="1" max="2" width="1.6640625" style="44" customWidth="1"/>
    <col min="3" max="3" width="9.109375" style="44"/>
    <col min="4" max="4" width="23.88671875" style="44" customWidth="1"/>
    <col min="5" max="5" width="16.6640625" style="44" customWidth="1"/>
    <col min="6" max="6" width="0.88671875" style="44" customWidth="1"/>
    <col min="7" max="7" width="16.6640625" style="44" customWidth="1"/>
    <col min="8" max="8" width="0.88671875" style="44" customWidth="1"/>
    <col min="9" max="9" width="16.6640625" style="44" customWidth="1"/>
    <col min="10" max="10" width="0.88671875" style="44" customWidth="1"/>
    <col min="11" max="11" width="7.6640625" style="3" customWidth="1"/>
    <col min="12" max="12" width="0.88671875" style="44" customWidth="1"/>
    <col min="13" max="13" width="7.6640625" style="3" customWidth="1"/>
    <col min="14" max="14" width="0.88671875" style="3" customWidth="1"/>
    <col min="15" max="15" width="7.6640625" style="3" customWidth="1"/>
    <col min="16" max="16384" width="9.109375" style="44"/>
  </cols>
  <sheetData>
    <row r="1" spans="1:15" s="42" customFormat="1" ht="13.8" x14ac:dyDescent="0.25">
      <c r="E1" s="67" t="s">
        <v>0</v>
      </c>
      <c r="F1" s="67"/>
      <c r="G1" s="67"/>
      <c r="H1" s="67"/>
      <c r="I1" s="67"/>
      <c r="J1" s="67"/>
      <c r="K1" s="67"/>
      <c r="M1" s="1"/>
      <c r="N1" s="1"/>
      <c r="O1" s="1"/>
    </row>
    <row r="2" spans="1:15" s="42" customFormat="1" ht="13.8" x14ac:dyDescent="0.25">
      <c r="E2" s="67" t="s">
        <v>1</v>
      </c>
      <c r="F2" s="67"/>
      <c r="G2" s="67"/>
      <c r="H2" s="67"/>
      <c r="I2" s="67"/>
      <c r="J2" s="67"/>
      <c r="K2" s="67"/>
      <c r="M2" s="1"/>
      <c r="N2" s="1"/>
      <c r="O2" s="1"/>
    </row>
    <row r="3" spans="1:15" s="42" customFormat="1" ht="13.8" x14ac:dyDescent="0.25">
      <c r="E3" s="67" t="s">
        <v>52</v>
      </c>
      <c r="F3" s="67"/>
      <c r="G3" s="67"/>
      <c r="H3" s="67"/>
      <c r="I3" s="67"/>
      <c r="J3" s="67"/>
      <c r="K3" s="67"/>
      <c r="M3" s="1"/>
      <c r="N3" s="1"/>
      <c r="O3" s="1"/>
    </row>
    <row r="4" spans="1:15" s="43" customFormat="1" ht="13.2" x14ac:dyDescent="0.25">
      <c r="E4" s="68" t="s">
        <v>2</v>
      </c>
      <c r="F4" s="68"/>
      <c r="G4" s="68"/>
      <c r="H4" s="68"/>
      <c r="I4" s="68"/>
      <c r="J4" s="68"/>
      <c r="K4" s="68"/>
      <c r="M4" s="2"/>
      <c r="N4" s="2"/>
      <c r="O4" s="2"/>
    </row>
    <row r="5" spans="1:15" x14ac:dyDescent="0.2">
      <c r="A5" s="44" t="s">
        <v>3</v>
      </c>
    </row>
    <row r="6" spans="1:15" s="45" customFormat="1" ht="13.2" x14ac:dyDescent="0.25">
      <c r="A6" s="45" t="s">
        <v>3</v>
      </c>
      <c r="I6" s="69" t="s">
        <v>35</v>
      </c>
      <c r="J6" s="69"/>
      <c r="K6" s="69"/>
      <c r="M6" s="66" t="s">
        <v>4</v>
      </c>
      <c r="N6" s="66"/>
      <c r="O6" s="66"/>
    </row>
    <row r="7" spans="1:15" s="45" customFormat="1" ht="13.2" x14ac:dyDescent="0.25">
      <c r="E7" s="46" t="s">
        <v>5</v>
      </c>
      <c r="G7" s="46" t="s">
        <v>5</v>
      </c>
      <c r="I7" s="46"/>
      <c r="K7" s="5"/>
      <c r="M7" s="5"/>
      <c r="N7" s="4"/>
      <c r="O7" s="5"/>
    </row>
    <row r="8" spans="1:15" s="45" customFormat="1" ht="13.2" x14ac:dyDescent="0.25">
      <c r="A8" s="43" t="s">
        <v>6</v>
      </c>
      <c r="E8" s="47">
        <v>2023</v>
      </c>
      <c r="G8" s="47">
        <f>E8-1</f>
        <v>2022</v>
      </c>
      <c r="I8" s="47" t="s">
        <v>7</v>
      </c>
      <c r="K8" s="6" t="s">
        <v>8</v>
      </c>
      <c r="M8" s="6">
        <f>E8</f>
        <v>2023</v>
      </c>
      <c r="N8" s="4"/>
      <c r="O8" s="6">
        <f>G8</f>
        <v>2022</v>
      </c>
    </row>
    <row r="9" spans="1:15" ht="12" x14ac:dyDescent="0.25">
      <c r="B9" s="48" t="s">
        <v>9</v>
      </c>
    </row>
    <row r="10" spans="1:15" x14ac:dyDescent="0.2">
      <c r="C10" s="44" t="s">
        <v>10</v>
      </c>
      <c r="E10" s="49">
        <v>34848695.020000003</v>
      </c>
      <c r="G10" s="49">
        <v>32575832.18</v>
      </c>
      <c r="H10" s="50"/>
      <c r="I10" s="49">
        <f>E10-G10</f>
        <v>2272862.8400000036</v>
      </c>
      <c r="K10" s="10">
        <f>IF(G10=0,"n/a",IF(AND(I10/G10&lt;1,I10/G10&gt;-1),I10/G10,"n/a"))</f>
        <v>6.9771443671527517E-2</v>
      </c>
      <c r="M10" s="11">
        <f>IF(E54=0,"n/a",E10/E54)</f>
        <v>1.9821022275226881</v>
      </c>
      <c r="N10" s="12"/>
      <c r="O10" s="11">
        <f>IF(G54=0,"n/a",G10/G54)</f>
        <v>1.5408162404457644</v>
      </c>
    </row>
    <row r="11" spans="1:15" x14ac:dyDescent="0.2">
      <c r="C11" s="44" t="s">
        <v>11</v>
      </c>
      <c r="E11" s="51">
        <v>18006538.289999999</v>
      </c>
      <c r="G11" s="51">
        <v>16735159.42</v>
      </c>
      <c r="H11" s="50"/>
      <c r="I11" s="51">
        <f>E11-G11</f>
        <v>1271378.8699999992</v>
      </c>
      <c r="K11" s="10">
        <f>IF(G11=0,"n/a",IF(AND(I11/G11&lt;1,I11/G11&gt;-1),I11/G11,"n/a"))</f>
        <v>7.5970526368609834E-2</v>
      </c>
      <c r="M11" s="15">
        <f>IF(E55=0,"n/a",E11/E55)</f>
        <v>1.4041807315137131</v>
      </c>
      <c r="N11" s="12"/>
      <c r="O11" s="15">
        <f>IF(G55=0,"n/a",G11/G55)</f>
        <v>1.0730573179631866</v>
      </c>
    </row>
    <row r="12" spans="1:15" x14ac:dyDescent="0.2">
      <c r="C12" s="44" t="s">
        <v>12</v>
      </c>
      <c r="E12" s="52">
        <v>1242817.77</v>
      </c>
      <c r="G12" s="52">
        <v>1209840.1200000001</v>
      </c>
      <c r="H12" s="50"/>
      <c r="I12" s="52">
        <f>E12-G12</f>
        <v>32977.649999999907</v>
      </c>
      <c r="K12" s="17">
        <f>IF(G12=0,"n/a",IF(AND(I12/G12&lt;1,I12/G12&gt;-1),I12/G12,"n/a"))</f>
        <v>2.7257857839926736E-2</v>
      </c>
      <c r="M12" s="18">
        <f>IF(E56=0,"n/a",E12/E56)</f>
        <v>1.1644186281830626</v>
      </c>
      <c r="N12" s="12"/>
      <c r="O12" s="18">
        <f>IF(G56=0,"n/a",G12/G56)</f>
        <v>0.847771376997694</v>
      </c>
    </row>
    <row r="13" spans="1:15" ht="6.9" customHeight="1" x14ac:dyDescent="0.2">
      <c r="E13" s="51"/>
      <c r="G13" s="51"/>
      <c r="H13" s="50"/>
      <c r="I13" s="51"/>
      <c r="K13" s="19"/>
      <c r="M13" s="12"/>
      <c r="N13" s="12"/>
      <c r="O13" s="12"/>
    </row>
    <row r="14" spans="1:15" x14ac:dyDescent="0.2">
      <c r="C14" s="44" t="s">
        <v>13</v>
      </c>
      <c r="E14" s="51">
        <f>SUM(E10:E12)</f>
        <v>54098051.080000006</v>
      </c>
      <c r="G14" s="51">
        <f>SUM(G10:G12)</f>
        <v>50520831.719999999</v>
      </c>
      <c r="H14" s="50"/>
      <c r="I14" s="51">
        <f>E14-G14</f>
        <v>3577219.3600000069</v>
      </c>
      <c r="K14" s="10">
        <f>IF(G14=0,"n/a",IF(AND(I14/G14&lt;1,I14/G14&gt;-1),I14/G14,"n/a"))</f>
        <v>7.0806818459084681E-2</v>
      </c>
      <c r="M14" s="15">
        <f>IF(E58=0,"n/a",E14/E58)</f>
        <v>1.7188973254519213</v>
      </c>
      <c r="N14" s="12"/>
      <c r="O14" s="15">
        <f>IF(G58=0,"n/a",G14/G58)</f>
        <v>1.3237550381845422</v>
      </c>
    </row>
    <row r="15" spans="1:15" ht="6.9" customHeight="1" x14ac:dyDescent="0.2">
      <c r="E15" s="51"/>
      <c r="G15" s="51"/>
      <c r="H15" s="50"/>
      <c r="I15" s="51"/>
      <c r="K15" s="19"/>
      <c r="M15" s="12"/>
      <c r="N15" s="12"/>
      <c r="O15" s="12"/>
    </row>
    <row r="16" spans="1:15" ht="12" x14ac:dyDescent="0.25">
      <c r="B16" s="48" t="s">
        <v>14</v>
      </c>
      <c r="E16" s="51"/>
      <c r="G16" s="51"/>
      <c r="H16" s="50"/>
      <c r="I16" s="51"/>
      <c r="K16" s="19"/>
      <c r="M16" s="12"/>
      <c r="N16" s="12"/>
      <c r="O16" s="12"/>
    </row>
    <row r="17" spans="2:15" x14ac:dyDescent="0.2">
      <c r="C17" s="44" t="s">
        <v>15</v>
      </c>
      <c r="E17" s="51">
        <v>2153544.7400000002</v>
      </c>
      <c r="G17" s="51">
        <v>1544685.31</v>
      </c>
      <c r="H17" s="50"/>
      <c r="I17" s="51">
        <f>E17-G17</f>
        <v>608859.43000000017</v>
      </c>
      <c r="K17" s="10">
        <f>IF(G17=0,"n/a",IF(AND(I17/G17&lt;1,I17/G17&gt;-1),I17/G17,"n/a"))</f>
        <v>0.39416405792063897</v>
      </c>
      <c r="M17" s="15">
        <f>IF(E61=0,"n/a",E17/E61)</f>
        <v>0.76939158413489284</v>
      </c>
      <c r="N17" s="12"/>
      <c r="O17" s="15">
        <f>IF(G61=0,"n/a",G17/G61)</f>
        <v>0.58363439512201387</v>
      </c>
    </row>
    <row r="18" spans="2:15" x14ac:dyDescent="0.2">
      <c r="C18" s="44" t="s">
        <v>16</v>
      </c>
      <c r="E18" s="52">
        <v>400941.86</v>
      </c>
      <c r="F18" s="53"/>
      <c r="G18" s="52">
        <v>151754.54999999999</v>
      </c>
      <c r="H18" s="54"/>
      <c r="I18" s="52">
        <f>E18-G18</f>
        <v>249187.31</v>
      </c>
      <c r="K18" s="17" t="str">
        <f>IF(G18=0,"n/a",IF(AND(I18/G18&lt;1,I18/G18&gt;-1),I18/G18,"n/a"))</f>
        <v>n/a</v>
      </c>
      <c r="M18" s="18">
        <f>IF(E62=0,"n/a",E18/E62)</f>
        <v>0.7459022633323783</v>
      </c>
      <c r="N18" s="12"/>
      <c r="O18" s="18">
        <f>IF(G62=0,"n/a",G18/G62)</f>
        <v>0.58849702173204888</v>
      </c>
    </row>
    <row r="19" spans="2:15" ht="6.9" customHeight="1" x14ac:dyDescent="0.2">
      <c r="E19" s="51"/>
      <c r="F19" s="56"/>
      <c r="G19" s="51"/>
      <c r="H19" s="55"/>
      <c r="I19" s="51"/>
      <c r="K19" s="19"/>
      <c r="M19" s="12"/>
      <c r="N19" s="12"/>
      <c r="O19" s="12"/>
    </row>
    <row r="20" spans="2:15" x14ac:dyDescent="0.2">
      <c r="C20" s="44" t="s">
        <v>17</v>
      </c>
      <c r="E20" s="52">
        <f>SUM(E17:E18)</f>
        <v>2554486.6</v>
      </c>
      <c r="F20" s="53"/>
      <c r="G20" s="52">
        <f>SUM(G17:G18)</f>
        <v>1696439.86</v>
      </c>
      <c r="H20" s="54"/>
      <c r="I20" s="52">
        <f>E20-G20</f>
        <v>858046.74</v>
      </c>
      <c r="K20" s="17">
        <f>IF(G20=0,"n/a",IF(AND(I20/G20&lt;1,I20/G20&gt;-1),I20/G20,"n/a"))</f>
        <v>0.5057926073488983</v>
      </c>
      <c r="M20" s="18">
        <f>IF(E64=0,"n/a",E20/E64)</f>
        <v>0.76560739854262594</v>
      </c>
      <c r="N20" s="12"/>
      <c r="O20" s="18">
        <f>IF(G64=0,"n/a",G20/G64)</f>
        <v>0.58406610492423228</v>
      </c>
    </row>
    <row r="21" spans="2:15" ht="6.9" customHeight="1" x14ac:dyDescent="0.2">
      <c r="E21" s="51"/>
      <c r="F21" s="56"/>
      <c r="G21" s="51"/>
      <c r="H21" s="55"/>
      <c r="I21" s="51"/>
      <c r="K21" s="19"/>
      <c r="M21" s="12"/>
      <c r="N21" s="12"/>
      <c r="O21" s="12"/>
    </row>
    <row r="22" spans="2:15" x14ac:dyDescent="0.2">
      <c r="C22" s="44" t="s">
        <v>18</v>
      </c>
      <c r="E22" s="51">
        <f>E14+E20</f>
        <v>56652537.680000007</v>
      </c>
      <c r="F22" s="56"/>
      <c r="G22" s="51">
        <f>G14+G20</f>
        <v>52217271.579999998</v>
      </c>
      <c r="H22" s="55"/>
      <c r="I22" s="51">
        <f>E22-G22</f>
        <v>4435266.1000000089</v>
      </c>
      <c r="K22" s="10">
        <f>IF(G22=0,"n/a",IF(AND(I22/G22&lt;1,I22/G22&gt;-1),I22/G22,"n/a"))</f>
        <v>8.493867959387566E-2</v>
      </c>
      <c r="M22" s="15">
        <f>IF(E66=0,"n/a",E22/E66)</f>
        <v>1.6275217860534728</v>
      </c>
      <c r="N22" s="12"/>
      <c r="O22" s="15">
        <f>IF(G66=0,"n/a",G22/G66)</f>
        <v>1.2714422290330911</v>
      </c>
    </row>
    <row r="23" spans="2:15" ht="6.9" customHeight="1" x14ac:dyDescent="0.2">
      <c r="E23" s="51"/>
      <c r="F23" s="56"/>
      <c r="G23" s="51"/>
      <c r="H23" s="55"/>
      <c r="I23" s="51"/>
      <c r="K23" s="19"/>
      <c r="M23" s="12"/>
      <c r="N23" s="12"/>
      <c r="O23" s="12"/>
    </row>
    <row r="24" spans="2:15" ht="12" x14ac:dyDescent="0.25">
      <c r="B24" s="48" t="s">
        <v>19</v>
      </c>
      <c r="E24" s="51"/>
      <c r="F24" s="56"/>
      <c r="G24" s="51"/>
      <c r="H24" s="55"/>
      <c r="I24" s="51"/>
      <c r="K24" s="19"/>
      <c r="M24" s="12"/>
      <c r="N24" s="12"/>
      <c r="O24" s="12"/>
    </row>
    <row r="25" spans="2:15" x14ac:dyDescent="0.2">
      <c r="C25" s="44" t="s">
        <v>20</v>
      </c>
      <c r="E25" s="51">
        <v>423069.31</v>
      </c>
      <c r="F25" s="56"/>
      <c r="G25" s="51">
        <v>567903.25</v>
      </c>
      <c r="H25" s="55"/>
      <c r="I25" s="51">
        <f>E25-G25</f>
        <v>-144833.94</v>
      </c>
      <c r="K25" s="10">
        <f>IF(G25=0,"n/a",IF(AND(I25/G25&lt;1,I25/G25&gt;-1),I25/G25,"n/a"))</f>
        <v>-0.25503277186739115</v>
      </c>
      <c r="M25" s="15">
        <f>IF(E69=0,"n/a",E25/E69)</f>
        <v>0.27742977520721857</v>
      </c>
      <c r="N25" s="12"/>
      <c r="O25" s="15">
        <f>IF(G69=0,"n/a",G25/G69)</f>
        <v>0.14695060479958266</v>
      </c>
    </row>
    <row r="26" spans="2:15" x14ac:dyDescent="0.2">
      <c r="C26" s="44" t="s">
        <v>21</v>
      </c>
      <c r="E26" s="52">
        <v>745155.11</v>
      </c>
      <c r="F26" s="53"/>
      <c r="G26" s="52">
        <v>1035288.87</v>
      </c>
      <c r="H26" s="54"/>
      <c r="I26" s="52">
        <f>E26-G26</f>
        <v>-290133.76000000001</v>
      </c>
      <c r="K26" s="17">
        <f>IF(G26=0,"n/a",IF(AND(I26/G26&lt;1,I26/G26&gt;-1),I26/G26,"n/a"))</f>
        <v>-0.28024425685171328</v>
      </c>
      <c r="M26" s="18">
        <f>IF(E70=0,"n/a",E26/E70)</f>
        <v>0.13985006126785132</v>
      </c>
      <c r="N26" s="12"/>
      <c r="O26" s="18">
        <f>IF(G70=0,"n/a",G26/G70)</f>
        <v>8.7725052173368526E-2</v>
      </c>
    </row>
    <row r="27" spans="2:15" ht="6.9" customHeight="1" x14ac:dyDescent="0.2">
      <c r="E27" s="51"/>
      <c r="F27" s="56"/>
      <c r="G27" s="51"/>
      <c r="H27" s="55"/>
      <c r="I27" s="51"/>
      <c r="K27" s="19"/>
      <c r="M27" s="12"/>
      <c r="N27" s="12"/>
      <c r="O27" s="12"/>
    </row>
    <row r="28" spans="2:15" x14ac:dyDescent="0.2">
      <c r="C28" s="44" t="s">
        <v>22</v>
      </c>
      <c r="E28" s="52">
        <f>SUM(E25:E26)</f>
        <v>1168224.42</v>
      </c>
      <c r="F28" s="53"/>
      <c r="G28" s="52">
        <f>SUM(G25:G26)</f>
        <v>1603192.12</v>
      </c>
      <c r="H28" s="54"/>
      <c r="I28" s="52">
        <f>E28-G28</f>
        <v>-434967.70000000019</v>
      </c>
      <c r="K28" s="17">
        <f>IF(G28=0,"n/a",IF(AND(I28/G28&lt;1,I28/G28&gt;-1),I28/G28,"n/a"))</f>
        <v>-0.27131352167574285</v>
      </c>
      <c r="M28" s="18">
        <f>IF(E72=0,"n/a",E28/E72)</f>
        <v>0.17046400347399601</v>
      </c>
      <c r="N28" s="12"/>
      <c r="O28" s="18">
        <f>IF(G72=0,"n/a",G28/G72)</f>
        <v>0.10233508073640513</v>
      </c>
    </row>
    <row r="29" spans="2:15" ht="6.9" customHeight="1" x14ac:dyDescent="0.2">
      <c r="E29" s="51"/>
      <c r="F29" s="56"/>
      <c r="G29" s="51"/>
      <c r="H29" s="55"/>
      <c r="I29" s="51"/>
      <c r="K29" s="19"/>
      <c r="M29" s="12"/>
      <c r="N29" s="12"/>
      <c r="O29" s="12"/>
    </row>
    <row r="30" spans="2:15" x14ac:dyDescent="0.2">
      <c r="C30" s="44" t="s">
        <v>23</v>
      </c>
      <c r="E30" s="51">
        <f>E22+E28</f>
        <v>57820762.100000009</v>
      </c>
      <c r="F30" s="56"/>
      <c r="G30" s="51">
        <f>G22+G28</f>
        <v>53820463.699999996</v>
      </c>
      <c r="H30" s="55"/>
      <c r="I30" s="51">
        <f>E30-G30</f>
        <v>4000298.4000000134</v>
      </c>
      <c r="K30" s="10">
        <f>IF(G30=0,"n/a",IF(AND(I30/G30&lt;1,I30/G30&gt;-1),I30/G30,"n/a"))</f>
        <v>7.432671747865327E-2</v>
      </c>
      <c r="M30" s="11">
        <f>IF(E74=0,"n/a",E30/E74)</f>
        <v>1.387844269411634</v>
      </c>
      <c r="N30" s="12"/>
      <c r="O30" s="11">
        <f>IF(G74=0,"n/a",G30/G74)</f>
        <v>0.94862179765348731</v>
      </c>
    </row>
    <row r="31" spans="2:15" ht="6.9" customHeight="1" x14ac:dyDescent="0.2">
      <c r="E31" s="51"/>
      <c r="F31" s="56"/>
      <c r="G31" s="51"/>
      <c r="H31" s="55"/>
      <c r="I31" s="51"/>
      <c r="K31" s="19"/>
      <c r="M31" s="22"/>
      <c r="N31" s="22"/>
      <c r="O31" s="22"/>
    </row>
    <row r="32" spans="2:15" x14ac:dyDescent="0.2">
      <c r="B32" s="44" t="s">
        <v>24</v>
      </c>
      <c r="E32" s="51">
        <v>1598077.73</v>
      </c>
      <c r="F32" s="56"/>
      <c r="G32" s="51">
        <v>-1265122.08</v>
      </c>
      <c r="H32" s="55"/>
      <c r="I32" s="51">
        <f>E32-G32</f>
        <v>2863199.81</v>
      </c>
      <c r="K32" s="10" t="str">
        <f>IF(G32=0,"n/a",IF(AND(I32/G32&lt;1,I32/G32&gt;-1),I32/G32,"n/a"))</f>
        <v>n/a</v>
      </c>
      <c r="M32" s="22"/>
      <c r="N32" s="22"/>
      <c r="O32" s="22"/>
    </row>
    <row r="33" spans="2:15" x14ac:dyDescent="0.2">
      <c r="B33" s="44" t="s">
        <v>25</v>
      </c>
      <c r="E33" s="52">
        <v>1995928.9</v>
      </c>
      <c r="F33" s="53"/>
      <c r="G33" s="52">
        <v>2178133.64</v>
      </c>
      <c r="H33" s="54"/>
      <c r="I33" s="52">
        <f>E33-G33</f>
        <v>-182204.74000000022</v>
      </c>
      <c r="K33" s="17">
        <f>IF(G33=0,"n/a",IF(AND(I33/G33&lt;1,I33/G33&gt;-1),I33/G33,"n/a"))</f>
        <v>-8.3651772624934173E-2</v>
      </c>
    </row>
    <row r="34" spans="2:15" ht="6.9" customHeight="1" x14ac:dyDescent="0.2">
      <c r="E34" s="57"/>
      <c r="F34" s="56"/>
      <c r="G34" s="57"/>
      <c r="H34" s="55"/>
      <c r="I34" s="57"/>
      <c r="K34" s="24"/>
      <c r="M34" s="22"/>
      <c r="N34" s="22"/>
      <c r="O34" s="22"/>
    </row>
    <row r="35" spans="2:15" ht="12" thickBot="1" x14ac:dyDescent="0.25">
      <c r="C35" s="44" t="s">
        <v>26</v>
      </c>
      <c r="E35" s="58">
        <f>SUM(E30:E33)</f>
        <v>61414768.730000004</v>
      </c>
      <c r="F35" s="56"/>
      <c r="G35" s="58">
        <f>SUM(G30:G33)</f>
        <v>54733475.259999998</v>
      </c>
      <c r="H35" s="55"/>
      <c r="I35" s="58">
        <f>E35-G35</f>
        <v>6681293.4700000063</v>
      </c>
      <c r="K35" s="27">
        <f>IF(G35=0,"n/a",IF(AND(I35/G35&lt;1,I35/G35&gt;-1),I35/G35,"n/a"))</f>
        <v>0.12206960070161652</v>
      </c>
    </row>
    <row r="36" spans="2:15" ht="12" thickTop="1" x14ac:dyDescent="0.2">
      <c r="E36" s="57"/>
      <c r="G36" s="57"/>
      <c r="H36" s="50"/>
      <c r="I36" s="57"/>
    </row>
    <row r="37" spans="2:15" x14ac:dyDescent="0.2">
      <c r="C37" s="59" t="s">
        <v>36</v>
      </c>
      <c r="E37" s="49">
        <v>3042025.76</v>
      </c>
      <c r="F37" s="60"/>
      <c r="G37" s="49">
        <v>2989827.27</v>
      </c>
      <c r="H37" s="50"/>
      <c r="I37" s="57"/>
    </row>
    <row r="38" spans="2:15" x14ac:dyDescent="0.2">
      <c r="C38" s="59" t="s">
        <v>37</v>
      </c>
      <c r="E38" s="51">
        <v>21936398.800000001</v>
      </c>
      <c r="G38" s="51">
        <v>18243514.829999998</v>
      </c>
      <c r="H38" s="50"/>
      <c r="I38" s="57"/>
    </row>
    <row r="39" spans="2:15" x14ac:dyDescent="0.2">
      <c r="C39" s="59" t="s">
        <v>38</v>
      </c>
      <c r="E39" s="51">
        <v>534591.25</v>
      </c>
      <c r="G39" s="51">
        <v>49640.89</v>
      </c>
      <c r="H39" s="50"/>
      <c r="I39" s="57"/>
    </row>
    <row r="40" spans="2:15" x14ac:dyDescent="0.2">
      <c r="C40" s="59" t="s">
        <v>39</v>
      </c>
      <c r="E40" s="51">
        <v>868682.53</v>
      </c>
      <c r="G40" s="51">
        <v>1024973.18</v>
      </c>
      <c r="H40" s="50"/>
      <c r="I40" s="57"/>
    </row>
    <row r="41" spans="2:15" x14ac:dyDescent="0.2">
      <c r="C41" s="59" t="s">
        <v>40</v>
      </c>
      <c r="E41" s="51">
        <v>975718.07</v>
      </c>
      <c r="G41" s="51">
        <v>955828.22</v>
      </c>
      <c r="H41" s="50"/>
      <c r="I41" s="57"/>
    </row>
    <row r="42" spans="2:15" x14ac:dyDescent="0.2">
      <c r="C42" s="59" t="s">
        <v>41</v>
      </c>
      <c r="E42" s="51">
        <v>92911.4</v>
      </c>
      <c r="G42" s="51">
        <v>133136.28</v>
      </c>
      <c r="H42" s="50"/>
      <c r="I42" s="57"/>
    </row>
    <row r="43" spans="2:15" x14ac:dyDescent="0.2">
      <c r="C43" s="59" t="s">
        <v>42</v>
      </c>
      <c r="E43" s="51">
        <v>753226.88</v>
      </c>
      <c r="G43" s="51">
        <v>931131.15</v>
      </c>
      <c r="H43" s="50"/>
      <c r="I43" s="57"/>
    </row>
    <row r="44" spans="2:15" x14ac:dyDescent="0.2">
      <c r="C44" s="59" t="s">
        <v>43</v>
      </c>
      <c r="E44" s="51">
        <v>101053.41</v>
      </c>
      <c r="G44" s="51">
        <v>0</v>
      </c>
      <c r="H44" s="50"/>
      <c r="I44" s="57"/>
    </row>
    <row r="45" spans="2:15" x14ac:dyDescent="0.2">
      <c r="C45" s="59" t="s">
        <v>44</v>
      </c>
      <c r="E45" s="51">
        <v>-52647.21</v>
      </c>
      <c r="G45" s="51">
        <v>0</v>
      </c>
      <c r="H45" s="50"/>
      <c r="I45" s="57"/>
    </row>
    <row r="46" spans="2:15" x14ac:dyDescent="0.2">
      <c r="C46" s="59" t="s">
        <v>45</v>
      </c>
      <c r="E46" s="51">
        <v>1506624.05</v>
      </c>
      <c r="G46" s="51">
        <v>0</v>
      </c>
      <c r="H46" s="50"/>
      <c r="I46" s="57"/>
    </row>
    <row r="47" spans="2:15" x14ac:dyDescent="0.2">
      <c r="C47" s="59" t="s">
        <v>46</v>
      </c>
      <c r="E47" s="51">
        <v>-18214.53</v>
      </c>
      <c r="G47" s="51">
        <v>661388.54</v>
      </c>
      <c r="H47" s="50"/>
      <c r="I47" s="57"/>
    </row>
    <row r="48" spans="2:15" x14ac:dyDescent="0.2">
      <c r="C48" s="59" t="s">
        <v>47</v>
      </c>
      <c r="E48" s="51">
        <v>-7820.25</v>
      </c>
      <c r="G48" s="51">
        <v>938445.34</v>
      </c>
      <c r="H48" s="50"/>
      <c r="I48" s="57"/>
    </row>
    <row r="49" spans="1:15" x14ac:dyDescent="0.2">
      <c r="C49" s="59" t="s">
        <v>48</v>
      </c>
      <c r="E49" s="51">
        <v>0</v>
      </c>
      <c r="G49" s="51">
        <v>128461.21</v>
      </c>
      <c r="H49" s="50"/>
      <c r="I49" s="57"/>
    </row>
    <row r="50" spans="1:15" x14ac:dyDescent="0.2">
      <c r="C50" s="59" t="s">
        <v>49</v>
      </c>
      <c r="E50" s="51">
        <v>-43509.74</v>
      </c>
      <c r="G50" s="51">
        <v>-54164.89</v>
      </c>
      <c r="H50" s="50"/>
      <c r="I50" s="57"/>
    </row>
    <row r="51" spans="1:15" x14ac:dyDescent="0.2">
      <c r="E51" s="61"/>
      <c r="G51" s="50"/>
      <c r="H51" s="50"/>
      <c r="I51" s="50"/>
    </row>
    <row r="52" spans="1:15" ht="13.2" x14ac:dyDescent="0.25">
      <c r="A52" s="43" t="s">
        <v>27</v>
      </c>
      <c r="E52" s="61"/>
      <c r="G52" s="50"/>
      <c r="H52" s="50"/>
      <c r="I52" s="50"/>
    </row>
    <row r="53" spans="1:15" ht="12" x14ac:dyDescent="0.25">
      <c r="B53" s="48" t="s">
        <v>28</v>
      </c>
      <c r="E53" s="61"/>
      <c r="G53" s="50"/>
      <c r="H53" s="50"/>
      <c r="I53" s="50"/>
    </row>
    <row r="54" spans="1:15" x14ac:dyDescent="0.2">
      <c r="C54" s="44" t="s">
        <v>10</v>
      </c>
      <c r="E54" s="61">
        <v>17581684</v>
      </c>
      <c r="G54" s="61">
        <v>21141932</v>
      </c>
      <c r="H54" s="62"/>
      <c r="I54" s="61">
        <f>E54-G54</f>
        <v>-3560248</v>
      </c>
      <c r="K54" s="10">
        <f>IF(G54=0,"n/a",IF(AND(I54/G54&lt;1,I54/G54&gt;-1),I54/G54,"n/a"))</f>
        <v>-0.1683974766355317</v>
      </c>
    </row>
    <row r="55" spans="1:15" x14ac:dyDescent="0.2">
      <c r="C55" s="44" t="s">
        <v>11</v>
      </c>
      <c r="E55" s="61">
        <v>12823519</v>
      </c>
      <c r="G55" s="61">
        <v>15595774</v>
      </c>
      <c r="H55" s="62"/>
      <c r="I55" s="61">
        <f>E55-G55</f>
        <v>-2772255</v>
      </c>
      <c r="K55" s="10">
        <f>IF(G55=0,"n/a",IF(AND(I55/G55&lt;1,I55/G55&gt;-1),I55/G55,"n/a"))</f>
        <v>-0.17775680770957569</v>
      </c>
    </row>
    <row r="56" spans="1:15" x14ac:dyDescent="0.2">
      <c r="C56" s="44" t="s">
        <v>12</v>
      </c>
      <c r="E56" s="63">
        <v>1067329</v>
      </c>
      <c r="G56" s="63">
        <v>1427083</v>
      </c>
      <c r="H56" s="62"/>
      <c r="I56" s="63">
        <f>E56-G56</f>
        <v>-359754</v>
      </c>
      <c r="K56" s="17">
        <f>IF(G56=0,"n/a",IF(AND(I56/G56&lt;1,I56/G56&gt;-1),I56/G56,"n/a"))</f>
        <v>-0.25209045304302552</v>
      </c>
    </row>
    <row r="57" spans="1:15" ht="6.9" customHeight="1" x14ac:dyDescent="0.2">
      <c r="E57" s="61"/>
      <c r="G57" s="61"/>
      <c r="H57" s="50"/>
      <c r="I57" s="61"/>
      <c r="K57" s="19"/>
      <c r="M57" s="22"/>
      <c r="N57" s="22"/>
      <c r="O57" s="22"/>
    </row>
    <row r="58" spans="1:15" x14ac:dyDescent="0.2">
      <c r="C58" s="44" t="s">
        <v>13</v>
      </c>
      <c r="E58" s="61">
        <f>SUM(E54:E56)</f>
        <v>31472532</v>
      </c>
      <c r="G58" s="61">
        <f>SUM(G54:G56)</f>
        <v>38164789</v>
      </c>
      <c r="H58" s="62"/>
      <c r="I58" s="61">
        <f>E58-G58</f>
        <v>-6692257</v>
      </c>
      <c r="K58" s="10">
        <f>IF(G58=0,"n/a",IF(AND(I58/G58&lt;1,I58/G58&gt;-1),I58/G58,"n/a"))</f>
        <v>-0.17535160485231557</v>
      </c>
    </row>
    <row r="59" spans="1:15" ht="6.9" customHeight="1" x14ac:dyDescent="0.2">
      <c r="E59" s="61"/>
      <c r="G59" s="61"/>
      <c r="H59" s="50"/>
      <c r="I59" s="61"/>
      <c r="K59" s="19"/>
      <c r="M59" s="22"/>
      <c r="N59" s="22"/>
      <c r="O59" s="22"/>
    </row>
    <row r="60" spans="1:15" ht="12" x14ac:dyDescent="0.25">
      <c r="B60" s="48" t="s">
        <v>29</v>
      </c>
      <c r="E60" s="61"/>
      <c r="G60" s="61"/>
      <c r="H60" s="62"/>
      <c r="I60" s="61"/>
      <c r="K60" s="19"/>
    </row>
    <row r="61" spans="1:15" x14ac:dyDescent="0.2">
      <c r="C61" s="44" t="s">
        <v>15</v>
      </c>
      <c r="E61" s="61">
        <v>2799023</v>
      </c>
      <c r="G61" s="61">
        <v>2646666</v>
      </c>
      <c r="H61" s="62"/>
      <c r="I61" s="61">
        <f>E61-G61</f>
        <v>152357</v>
      </c>
      <c r="K61" s="10">
        <f>IF(G61=0,"n/a",IF(AND(I61/G61&lt;1,I61/G61&gt;-1),I61/G61,"n/a"))</f>
        <v>5.7565631628622577E-2</v>
      </c>
    </row>
    <row r="62" spans="1:15" x14ac:dyDescent="0.2">
      <c r="C62" s="44" t="s">
        <v>16</v>
      </c>
      <c r="E62" s="63">
        <v>537526</v>
      </c>
      <c r="G62" s="63">
        <v>257868</v>
      </c>
      <c r="H62" s="62"/>
      <c r="I62" s="63">
        <f>E62-G62</f>
        <v>279658</v>
      </c>
      <c r="K62" s="17" t="str">
        <f>IF(G62=0,"n/a",IF(AND(I62/G62&lt;1,I62/G62&gt;-1),I62/G62,"n/a"))</f>
        <v>n/a</v>
      </c>
    </row>
    <row r="63" spans="1:15" ht="6.9" customHeight="1" x14ac:dyDescent="0.2">
      <c r="E63" s="61"/>
      <c r="G63" s="61"/>
      <c r="H63" s="50"/>
      <c r="I63" s="61"/>
      <c r="K63" s="19"/>
      <c r="M63" s="22"/>
      <c r="N63" s="22"/>
      <c r="O63" s="22"/>
    </row>
    <row r="64" spans="1:15" x14ac:dyDescent="0.2">
      <c r="C64" s="44" t="s">
        <v>17</v>
      </c>
      <c r="E64" s="63">
        <f>SUM(E61:E62)</f>
        <v>3336549</v>
      </c>
      <c r="G64" s="63">
        <f>SUM(G61:G62)</f>
        <v>2904534</v>
      </c>
      <c r="H64" s="62"/>
      <c r="I64" s="63">
        <f>E64-G64</f>
        <v>432015</v>
      </c>
      <c r="K64" s="17">
        <f>IF(G64=0,"n/a",IF(AND(I64/G64&lt;1,I64/G64&gt;-1),I64/G64,"n/a"))</f>
        <v>0.14873814525841322</v>
      </c>
    </row>
    <row r="65" spans="1:15" ht="6.9" customHeight="1" x14ac:dyDescent="0.2">
      <c r="E65" s="61"/>
      <c r="G65" s="61"/>
      <c r="H65" s="50"/>
      <c r="I65" s="61"/>
      <c r="K65" s="19"/>
      <c r="M65" s="22"/>
      <c r="N65" s="22"/>
      <c r="O65" s="22"/>
    </row>
    <row r="66" spans="1:15" x14ac:dyDescent="0.2">
      <c r="C66" s="44" t="s">
        <v>30</v>
      </c>
      <c r="E66" s="61">
        <f>E58+E64</f>
        <v>34809081</v>
      </c>
      <c r="G66" s="61">
        <f>G58+G64</f>
        <v>41069323</v>
      </c>
      <c r="H66" s="62"/>
      <c r="I66" s="61">
        <f>E66-G66</f>
        <v>-6260242</v>
      </c>
      <c r="K66" s="10">
        <f>IF(G66=0,"n/a",IF(AND(I66/G66&lt;1,I66/G66&gt;-1),I66/G66,"n/a"))</f>
        <v>-0.15243109802418706</v>
      </c>
    </row>
    <row r="67" spans="1:15" ht="6.9" customHeight="1" x14ac:dyDescent="0.2">
      <c r="E67" s="61"/>
      <c r="G67" s="61"/>
      <c r="H67" s="50"/>
      <c r="I67" s="61"/>
      <c r="K67" s="19"/>
      <c r="M67" s="22"/>
      <c r="N67" s="22"/>
      <c r="O67" s="22"/>
    </row>
    <row r="68" spans="1:15" ht="12" x14ac:dyDescent="0.25">
      <c r="B68" s="48" t="s">
        <v>31</v>
      </c>
      <c r="E68" s="61"/>
      <c r="G68" s="61"/>
      <c r="H68" s="62"/>
      <c r="I68" s="61"/>
      <c r="K68" s="19"/>
    </row>
    <row r="69" spans="1:15" x14ac:dyDescent="0.2">
      <c r="C69" s="44" t="s">
        <v>20</v>
      </c>
      <c r="E69" s="61">
        <v>1524960</v>
      </c>
      <c r="G69" s="61">
        <v>3864586</v>
      </c>
      <c r="H69" s="62"/>
      <c r="I69" s="61">
        <f>E69-G69</f>
        <v>-2339626</v>
      </c>
      <c r="K69" s="10">
        <f>IF(G69=0,"n/a",IF(AND(I69/G69&lt;1,I69/G69&gt;-1),I69/G69,"n/a"))</f>
        <v>-0.60540145826745739</v>
      </c>
    </row>
    <row r="70" spans="1:15" x14ac:dyDescent="0.2">
      <c r="C70" s="44" t="s">
        <v>21</v>
      </c>
      <c r="E70" s="63">
        <v>5328243</v>
      </c>
      <c r="G70" s="63">
        <v>11801519</v>
      </c>
      <c r="H70" s="62"/>
      <c r="I70" s="63">
        <f>E70-G70</f>
        <v>-6473276</v>
      </c>
      <c r="K70" s="17">
        <f>IF(G70=0,"n/a",IF(AND(I70/G70&lt;1,I70/G70&gt;-1),I70/G70,"n/a"))</f>
        <v>-0.54851210255222227</v>
      </c>
    </row>
    <row r="71" spans="1:15" ht="6.9" customHeight="1" x14ac:dyDescent="0.2">
      <c r="E71" s="61"/>
      <c r="G71" s="61"/>
      <c r="H71" s="50"/>
      <c r="I71" s="61"/>
      <c r="K71" s="19"/>
      <c r="M71" s="22"/>
      <c r="N71" s="22"/>
      <c r="O71" s="22"/>
    </row>
    <row r="72" spans="1:15" x14ac:dyDescent="0.2">
      <c r="C72" s="44" t="s">
        <v>22</v>
      </c>
      <c r="E72" s="63">
        <f>SUM(E69:E70)</f>
        <v>6853203</v>
      </c>
      <c r="G72" s="63">
        <f>SUM(G69:G70)</f>
        <v>15666105</v>
      </c>
      <c r="H72" s="62"/>
      <c r="I72" s="63">
        <f>E72-G72</f>
        <v>-8812902</v>
      </c>
      <c r="K72" s="17">
        <f>IF(G72=0,"n/a",IF(AND(I72/G72&lt;1,I72/G72&gt;-1),I72/G72,"n/a"))</f>
        <v>-0.56254582744083481</v>
      </c>
    </row>
    <row r="73" spans="1:15" ht="6.9" customHeight="1" x14ac:dyDescent="0.2">
      <c r="E73" s="61"/>
      <c r="G73" s="61"/>
      <c r="H73" s="50"/>
      <c r="I73" s="61"/>
      <c r="K73" s="19"/>
      <c r="M73" s="22"/>
      <c r="N73" s="22"/>
      <c r="O73" s="22"/>
    </row>
    <row r="74" spans="1:15" ht="12" thickBot="1" x14ac:dyDescent="0.25">
      <c r="C74" s="44" t="s">
        <v>32</v>
      </c>
      <c r="E74" s="64">
        <f>E66+E72</f>
        <v>41662284</v>
      </c>
      <c r="G74" s="64">
        <f>G66+G72</f>
        <v>56735428</v>
      </c>
      <c r="H74" s="62"/>
      <c r="I74" s="64">
        <f>E74-G74</f>
        <v>-15073144</v>
      </c>
      <c r="K74" s="27">
        <f>IF(G74=0,"n/a",IF(AND(I74/G74&lt;1,I74/G74&gt;-1),I74/G74,"n/a"))</f>
        <v>-0.26567428027510431</v>
      </c>
    </row>
    <row r="75" spans="1:15" ht="12" thickTop="1" x14ac:dyDescent="0.2"/>
    <row r="76" spans="1:15" ht="12.75" customHeight="1" x14ac:dyDescent="0.25">
      <c r="A76" s="44" t="s">
        <v>3</v>
      </c>
      <c r="C76" s="65" t="s">
        <v>33</v>
      </c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44" t="s">
        <v>3</v>
      </c>
    </row>
    <row r="78" spans="1:15" x14ac:dyDescent="0.2">
      <c r="A78" s="44" t="s">
        <v>3</v>
      </c>
    </row>
    <row r="79" spans="1:15" x14ac:dyDescent="0.2">
      <c r="A79" s="44" t="s">
        <v>3</v>
      </c>
    </row>
    <row r="80" spans="1:15" x14ac:dyDescent="0.2">
      <c r="A80" s="44" t="s">
        <v>3</v>
      </c>
    </row>
    <row r="81" spans="1:1" x14ac:dyDescent="0.2">
      <c r="A81" s="44" t="s">
        <v>3</v>
      </c>
    </row>
    <row r="82" spans="1:1" x14ac:dyDescent="0.2">
      <c r="A82" s="44" t="s">
        <v>3</v>
      </c>
    </row>
    <row r="83" spans="1:1" x14ac:dyDescent="0.2">
      <c r="A83" s="44" t="s">
        <v>3</v>
      </c>
    </row>
    <row r="84" spans="1:1" x14ac:dyDescent="0.2">
      <c r="A84" s="44" t="s">
        <v>3</v>
      </c>
    </row>
    <row r="85" spans="1:1" x14ac:dyDescent="0.2">
      <c r="A85" s="44" t="s">
        <v>3</v>
      </c>
    </row>
    <row r="86" spans="1:1" x14ac:dyDescent="0.2">
      <c r="A86" s="44" t="s">
        <v>3</v>
      </c>
    </row>
    <row r="87" spans="1:1" x14ac:dyDescent="0.2">
      <c r="A87" s="44" t="s">
        <v>3</v>
      </c>
    </row>
    <row r="88" spans="1:1" x14ac:dyDescent="0.2">
      <c r="A88" s="44" t="s">
        <v>3</v>
      </c>
    </row>
    <row r="89" spans="1:1" x14ac:dyDescent="0.2">
      <c r="A89" s="44" t="s">
        <v>3</v>
      </c>
    </row>
    <row r="90" spans="1:1" x14ac:dyDescent="0.2">
      <c r="A90" s="44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showGridLines="0" tabSelected="1" zoomScaleNormal="100" zoomScaleSheetLayoutView="100" workbookViewId="0">
      <pane xSplit="4" ySplit="8" topLeftCell="E21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M47" sqref="M47"/>
    </sheetView>
  </sheetViews>
  <sheetFormatPr defaultColWidth="9.109375" defaultRowHeight="11.4" x14ac:dyDescent="0.2"/>
  <cols>
    <col min="1" max="2" width="1.6640625" style="3" customWidth="1"/>
    <col min="3" max="3" width="9.109375" style="3"/>
    <col min="4" max="4" width="23.88671875" style="3" customWidth="1"/>
    <col min="5" max="5" width="16.6640625" style="3" customWidth="1"/>
    <col min="6" max="6" width="0.88671875" style="3" customWidth="1"/>
    <col min="7" max="7" width="16.6640625" style="3" customWidth="1"/>
    <col min="8" max="8" width="0.88671875" style="3" customWidth="1"/>
    <col min="9" max="9" width="16.6640625" style="3" customWidth="1"/>
    <col min="10" max="10" width="0.88671875" style="3" customWidth="1"/>
    <col min="11" max="11" width="7.6640625" style="3" customWidth="1"/>
    <col min="12" max="12" width="0.88671875" style="3" customWidth="1"/>
    <col min="13" max="13" width="10.6640625" style="3" customWidth="1"/>
    <col min="14" max="14" width="0.88671875" style="3" customWidth="1"/>
    <col min="15" max="15" width="10.6640625" style="3" customWidth="1"/>
    <col min="16" max="16384" width="9.109375" style="3"/>
  </cols>
  <sheetData>
    <row r="1" spans="1:15" s="1" customFormat="1" ht="13.8" x14ac:dyDescent="0.25">
      <c r="E1" s="70" t="s">
        <v>0</v>
      </c>
      <c r="F1" s="70"/>
      <c r="G1" s="70"/>
      <c r="H1" s="70"/>
      <c r="I1" s="70"/>
      <c r="J1" s="70"/>
      <c r="K1" s="70"/>
    </row>
    <row r="2" spans="1:15" s="1" customFormat="1" ht="13.8" x14ac:dyDescent="0.25">
      <c r="E2" s="70" t="s">
        <v>1</v>
      </c>
      <c r="F2" s="70"/>
      <c r="G2" s="70"/>
      <c r="H2" s="70"/>
      <c r="I2" s="70"/>
      <c r="J2" s="70"/>
      <c r="K2" s="70"/>
    </row>
    <row r="3" spans="1:15" s="1" customFormat="1" ht="13.8" x14ac:dyDescent="0.25">
      <c r="E3" s="70" t="s">
        <v>51</v>
      </c>
      <c r="F3" s="70"/>
      <c r="G3" s="70"/>
      <c r="H3" s="70"/>
      <c r="I3" s="70"/>
      <c r="J3" s="70"/>
      <c r="K3" s="70"/>
    </row>
    <row r="4" spans="1:15" s="2" customFormat="1" ht="13.2" x14ac:dyDescent="0.25">
      <c r="E4" s="71" t="s">
        <v>2</v>
      </c>
      <c r="F4" s="71"/>
      <c r="G4" s="71"/>
      <c r="H4" s="71"/>
      <c r="I4" s="71"/>
      <c r="J4" s="71"/>
      <c r="K4" s="71"/>
    </row>
    <row r="5" spans="1:15" x14ac:dyDescent="0.2">
      <c r="A5" s="3" t="s">
        <v>3</v>
      </c>
    </row>
    <row r="6" spans="1:15" s="4" customFormat="1" ht="13.2" x14ac:dyDescent="0.25">
      <c r="A6" s="4" t="s">
        <v>3</v>
      </c>
      <c r="I6" s="66" t="s">
        <v>35</v>
      </c>
      <c r="J6" s="66"/>
      <c r="K6" s="66"/>
      <c r="M6" s="66" t="s">
        <v>4</v>
      </c>
      <c r="N6" s="66"/>
      <c r="O6" s="66"/>
    </row>
    <row r="7" spans="1:15" s="4" customFormat="1" ht="13.2" x14ac:dyDescent="0.25">
      <c r="E7" s="5" t="s">
        <v>5</v>
      </c>
      <c r="G7" s="5" t="s">
        <v>5</v>
      </c>
      <c r="I7" s="5"/>
      <c r="K7" s="5"/>
      <c r="M7" s="5"/>
      <c r="O7" s="5"/>
    </row>
    <row r="8" spans="1:15" s="4" customFormat="1" ht="13.2" x14ac:dyDescent="0.25">
      <c r="A8" s="2" t="s">
        <v>6</v>
      </c>
      <c r="E8" s="6">
        <v>2023</v>
      </c>
      <c r="G8" s="6">
        <v>2022</v>
      </c>
      <c r="I8" s="6" t="s">
        <v>7</v>
      </c>
      <c r="K8" s="6" t="s">
        <v>8</v>
      </c>
      <c r="M8" s="6">
        <v>2023</v>
      </c>
      <c r="O8" s="6">
        <v>2022</v>
      </c>
    </row>
    <row r="9" spans="1:15" ht="12" x14ac:dyDescent="0.25">
      <c r="B9" s="7" t="s">
        <v>9</v>
      </c>
    </row>
    <row r="10" spans="1:15" x14ac:dyDescent="0.2">
      <c r="C10" s="3" t="s">
        <v>10</v>
      </c>
      <c r="E10" s="8">
        <v>877647224.10000002</v>
      </c>
      <c r="F10" s="9"/>
      <c r="G10" s="8">
        <v>775986284.16999996</v>
      </c>
      <c r="H10" s="9"/>
      <c r="I10" s="8">
        <f>E10-G10</f>
        <v>101660939.93000007</v>
      </c>
      <c r="K10" s="10">
        <f>IF(G10=0,"n/a",IF(AND(I10/G10&lt;1,I10/G10&gt;-1),I10/G10,"n/a"))</f>
        <v>0.13100868147268516</v>
      </c>
      <c r="M10" s="11">
        <f>IF(E55=0,"n/a",E10/E55)</f>
        <v>1.4259898505369273</v>
      </c>
      <c r="N10" s="12"/>
      <c r="O10" s="11">
        <f>IF(G55=0,"n/a",G10/G55)</f>
        <v>1.2261637868726727</v>
      </c>
    </row>
    <row r="11" spans="1:15" x14ac:dyDescent="0.2">
      <c r="C11" s="3" t="s">
        <v>11</v>
      </c>
      <c r="E11" s="13">
        <v>360508983.10000002</v>
      </c>
      <c r="F11" s="14"/>
      <c r="G11" s="13">
        <v>305251864.94999999</v>
      </c>
      <c r="H11" s="14"/>
      <c r="I11" s="13">
        <f>E11-G11</f>
        <v>55257118.150000036</v>
      </c>
      <c r="K11" s="10">
        <f>IF(G11=0,"n/a",IF(AND(I11/G11&lt;1,I11/G11&gt;-1),I11/G11,"n/a"))</f>
        <v>0.18102139411679305</v>
      </c>
      <c r="M11" s="15">
        <f>IF(E56=0,"n/a",E11/E56)</f>
        <v>1.2299170530150401</v>
      </c>
      <c r="N11" s="12"/>
      <c r="O11" s="15">
        <f>IF(G56=0,"n/a",G11/G56)</f>
        <v>1.0484023867145804</v>
      </c>
    </row>
    <row r="12" spans="1:15" x14ac:dyDescent="0.2">
      <c r="C12" s="3" t="s">
        <v>12</v>
      </c>
      <c r="E12" s="16">
        <v>25579656.109999999</v>
      </c>
      <c r="F12" s="14"/>
      <c r="G12" s="16">
        <v>21449524.969999999</v>
      </c>
      <c r="H12" s="14"/>
      <c r="I12" s="16">
        <f>E12-G12</f>
        <v>4130131.1400000006</v>
      </c>
      <c r="K12" s="17">
        <f>IF(G12=0,"n/a",IF(AND(I12/G12&lt;1,I12/G12&gt;-1),I12/G12,"n/a"))</f>
        <v>0.19255117051666812</v>
      </c>
      <c r="M12" s="18">
        <f>IF(E57=0,"n/a",E12/E57)</f>
        <v>1.1044472305462261</v>
      </c>
      <c r="N12" s="12"/>
      <c r="O12" s="18">
        <f>IF(G57=0,"n/a",G12/G57)</f>
        <v>0.91219097602428334</v>
      </c>
    </row>
    <row r="13" spans="1:15" ht="6.9" customHeight="1" x14ac:dyDescent="0.2">
      <c r="E13" s="13"/>
      <c r="F13" s="14"/>
      <c r="G13" s="13"/>
      <c r="H13" s="14"/>
      <c r="I13" s="13"/>
      <c r="K13" s="19"/>
      <c r="M13" s="12"/>
      <c r="N13" s="12"/>
      <c r="O13" s="12"/>
    </row>
    <row r="14" spans="1:15" x14ac:dyDescent="0.2">
      <c r="C14" s="3" t="s">
        <v>13</v>
      </c>
      <c r="E14" s="13">
        <f>SUM(E10:E12)</f>
        <v>1263735863.3099999</v>
      </c>
      <c r="F14" s="14"/>
      <c r="G14" s="13">
        <f>SUM(G10:G12)</f>
        <v>1102687674.0899999</v>
      </c>
      <c r="H14" s="14"/>
      <c r="I14" s="13">
        <f>E14-G14</f>
        <v>161048189.22000003</v>
      </c>
      <c r="K14" s="10">
        <f>IF(G14=0,"n/a",IF(AND(I14/G14&lt;1,I14/G14&gt;-1),I14/G14,"n/a"))</f>
        <v>0.14605059347644025</v>
      </c>
      <c r="M14" s="15">
        <f>IF(E59=0,"n/a",E14/E59)</f>
        <v>1.3563146982871328</v>
      </c>
      <c r="N14" s="12"/>
      <c r="O14" s="15">
        <f>IF(G59=0,"n/a",G14/G59)</f>
        <v>1.1637492222161827</v>
      </c>
    </row>
    <row r="15" spans="1:15" ht="6.9" customHeight="1" x14ac:dyDescent="0.2">
      <c r="E15" s="13"/>
      <c r="F15" s="14"/>
      <c r="G15" s="13"/>
      <c r="H15" s="14"/>
      <c r="I15" s="13"/>
      <c r="K15" s="19"/>
      <c r="M15" s="12"/>
      <c r="N15" s="12"/>
      <c r="O15" s="12"/>
    </row>
    <row r="16" spans="1:15" ht="12" x14ac:dyDescent="0.25">
      <c r="B16" s="7" t="s">
        <v>14</v>
      </c>
      <c r="E16" s="13"/>
      <c r="F16" s="14"/>
      <c r="G16" s="13"/>
      <c r="H16" s="14"/>
      <c r="I16" s="13"/>
      <c r="K16" s="19"/>
      <c r="M16" s="12"/>
      <c r="N16" s="12"/>
      <c r="O16" s="12"/>
    </row>
    <row r="17" spans="2:15" x14ac:dyDescent="0.2">
      <c r="C17" s="3" t="s">
        <v>15</v>
      </c>
      <c r="E17" s="13">
        <v>32238585.010000002</v>
      </c>
      <c r="F17" s="14"/>
      <c r="G17" s="13">
        <v>23990036.539999999</v>
      </c>
      <c r="H17" s="14"/>
      <c r="I17" s="13">
        <f>E17-G17</f>
        <v>8248548.4700000025</v>
      </c>
      <c r="K17" s="10">
        <f>IF(G17=0,"n/a",IF(AND(I17/G17&lt;1,I17/G17&gt;-1),I17/G17,"n/a"))</f>
        <v>0.34383225954019336</v>
      </c>
      <c r="M17" s="15">
        <f>IF(E62=0,"n/a",E17/E62)</f>
        <v>0.70721083569139132</v>
      </c>
      <c r="N17" s="12"/>
      <c r="O17" s="15">
        <f>IF(G62=0,"n/a",G17/G62)</f>
        <v>0.55255244961974248</v>
      </c>
    </row>
    <row r="18" spans="2:15" x14ac:dyDescent="0.2">
      <c r="C18" s="3" t="s">
        <v>16</v>
      </c>
      <c r="E18" s="16">
        <v>3539176.82</v>
      </c>
      <c r="F18" s="20"/>
      <c r="G18" s="16">
        <v>1681434.7</v>
      </c>
      <c r="H18" s="20"/>
      <c r="I18" s="16">
        <f>E18-G18</f>
        <v>1857742.1199999999</v>
      </c>
      <c r="K18" s="17" t="str">
        <f>IF(G18=0,"n/a",IF(AND(I18/G18&lt;1,I18/G18&gt;-1),I18/G18,"n/a"))</f>
        <v>n/a</v>
      </c>
      <c r="M18" s="18">
        <f>IF(E63=0,"n/a",E18/E63)</f>
        <v>0.69573664292683091</v>
      </c>
      <c r="N18" s="12"/>
      <c r="O18" s="18">
        <f>IF(G63=0,"n/a",G18/G63)</f>
        <v>0.54191912892503757</v>
      </c>
    </row>
    <row r="19" spans="2:15" ht="6.9" customHeight="1" x14ac:dyDescent="0.2">
      <c r="E19" s="13"/>
      <c r="F19" s="21"/>
      <c r="G19" s="13"/>
      <c r="H19" s="21"/>
      <c r="I19" s="13"/>
      <c r="K19" s="19"/>
      <c r="M19" s="12"/>
      <c r="N19" s="12"/>
      <c r="O19" s="12"/>
    </row>
    <row r="20" spans="2:15" x14ac:dyDescent="0.2">
      <c r="C20" s="3" t="s">
        <v>17</v>
      </c>
      <c r="E20" s="16">
        <f>SUM(E17:E18)</f>
        <v>35777761.829999998</v>
      </c>
      <c r="F20" s="20"/>
      <c r="G20" s="16">
        <f>SUM(G17:G18)</f>
        <v>25671471.239999998</v>
      </c>
      <c r="H20" s="20"/>
      <c r="I20" s="16">
        <f>E20-G20</f>
        <v>10106290.59</v>
      </c>
      <c r="K20" s="17">
        <f>IF(G20=0,"n/a",IF(AND(I20/G20&lt;1,I20/G20&gt;-1),I20/G20,"n/a"))</f>
        <v>0.39367788840449802</v>
      </c>
      <c r="M20" s="18">
        <f>IF(E65=0,"n/a",E20/E65)</f>
        <v>0.70605895546665998</v>
      </c>
      <c r="N20" s="12"/>
      <c r="O20" s="18">
        <f>IF(G65=0,"n/a",G20/G65)</f>
        <v>0.55184323219295128</v>
      </c>
    </row>
    <row r="21" spans="2:15" ht="6.9" customHeight="1" x14ac:dyDescent="0.2">
      <c r="E21" s="13"/>
      <c r="F21" s="21"/>
      <c r="G21" s="13"/>
      <c r="H21" s="21"/>
      <c r="I21" s="13"/>
      <c r="K21" s="19"/>
      <c r="M21" s="12"/>
      <c r="N21" s="12"/>
      <c r="O21" s="12"/>
    </row>
    <row r="22" spans="2:15" x14ac:dyDescent="0.2">
      <c r="C22" s="3" t="s">
        <v>18</v>
      </c>
      <c r="E22" s="13">
        <f>E14+E20</f>
        <v>1299513625.1399999</v>
      </c>
      <c r="F22" s="21"/>
      <c r="G22" s="13">
        <f>G14+G20</f>
        <v>1128359145.3299999</v>
      </c>
      <c r="H22" s="21"/>
      <c r="I22" s="13">
        <f>E22-G22</f>
        <v>171154479.80999994</v>
      </c>
      <c r="K22" s="10">
        <f>IF(G22=0,"n/a",IF(AND(I22/G22&lt;1,I22/G22&gt;-1),I22/G22,"n/a"))</f>
        <v>0.15168439988133753</v>
      </c>
      <c r="M22" s="15">
        <f>IF(E67=0,"n/a",E22/E67)</f>
        <v>1.3227748200902854</v>
      </c>
      <c r="N22" s="12"/>
      <c r="O22" s="15">
        <f>IF(G67=0,"n/a",G22/G67)</f>
        <v>1.1351132724865709</v>
      </c>
    </row>
    <row r="23" spans="2:15" ht="6.9" customHeight="1" x14ac:dyDescent="0.2">
      <c r="E23" s="13"/>
      <c r="F23" s="21"/>
      <c r="G23" s="13"/>
      <c r="H23" s="21"/>
      <c r="I23" s="13"/>
      <c r="K23" s="19"/>
      <c r="M23" s="12"/>
      <c r="N23" s="12"/>
      <c r="O23" s="12"/>
    </row>
    <row r="24" spans="2:15" ht="12" x14ac:dyDescent="0.25">
      <c r="B24" s="7" t="s">
        <v>19</v>
      </c>
      <c r="E24" s="13"/>
      <c r="F24" s="21"/>
      <c r="G24" s="13"/>
      <c r="H24" s="21"/>
      <c r="I24" s="13"/>
      <c r="K24" s="19"/>
      <c r="M24" s="12"/>
      <c r="N24" s="12"/>
      <c r="O24" s="12"/>
    </row>
    <row r="25" spans="2:15" x14ac:dyDescent="0.2">
      <c r="C25" s="3" t="s">
        <v>20</v>
      </c>
      <c r="E25" s="13">
        <v>7197120.0099999998</v>
      </c>
      <c r="F25" s="21"/>
      <c r="G25" s="13">
        <v>7127843.2199999997</v>
      </c>
      <c r="H25" s="21"/>
      <c r="I25" s="13">
        <f>E25-G25</f>
        <v>69276.790000000037</v>
      </c>
      <c r="K25" s="10">
        <f>IF(G25=0,"n/a",IF(AND(I25/G25&lt;1,I25/G25&gt;-1),I25/G25,"n/a"))</f>
        <v>9.7191798222520439E-3</v>
      </c>
      <c r="M25" s="15">
        <f>IF(E70=0,"n/a",E25/E70)</f>
        <v>0.14248823368139979</v>
      </c>
      <c r="N25" s="12"/>
      <c r="O25" s="15">
        <f>IF(G70=0,"n/a",G25/G70)</f>
        <v>0.13299444416923242</v>
      </c>
    </row>
    <row r="26" spans="2:15" x14ac:dyDescent="0.2">
      <c r="C26" s="3" t="s">
        <v>21</v>
      </c>
      <c r="E26" s="16">
        <v>12866475.869999999</v>
      </c>
      <c r="F26" s="20"/>
      <c r="G26" s="16">
        <v>13406458.369999999</v>
      </c>
      <c r="H26" s="20"/>
      <c r="I26" s="16">
        <f>E26-G26</f>
        <v>-539982.5</v>
      </c>
      <c r="K26" s="17">
        <f>IF(G26=0,"n/a",IF(AND(I26/G26&lt;1,I26/G26&gt;-1),I26/G26,"n/a"))</f>
        <v>-4.0277788890788167E-2</v>
      </c>
      <c r="M26" s="18">
        <f>IF(E71=0,"n/a",E26/E71)</f>
        <v>8.1941712848989698E-2</v>
      </c>
      <c r="N26" s="12"/>
      <c r="O26" s="18">
        <f>IF(G71=0,"n/a",G26/G71)</f>
        <v>7.9328257425465107E-2</v>
      </c>
    </row>
    <row r="27" spans="2:15" ht="6.9" customHeight="1" x14ac:dyDescent="0.2">
      <c r="E27" s="13"/>
      <c r="F27" s="21"/>
      <c r="G27" s="13"/>
      <c r="H27" s="21"/>
      <c r="I27" s="13"/>
      <c r="K27" s="19"/>
      <c r="M27" s="12"/>
      <c r="N27" s="12"/>
      <c r="O27" s="12"/>
    </row>
    <row r="28" spans="2:15" x14ac:dyDescent="0.2">
      <c r="C28" s="3" t="s">
        <v>22</v>
      </c>
      <c r="E28" s="16">
        <f>SUM(E25:E26)</f>
        <v>20063595.879999999</v>
      </c>
      <c r="F28" s="20"/>
      <c r="G28" s="16">
        <f>SUM(G25:G26)</f>
        <v>20534301.59</v>
      </c>
      <c r="H28" s="20"/>
      <c r="I28" s="16">
        <f>E28-G28</f>
        <v>-470705.71000000089</v>
      </c>
      <c r="K28" s="17">
        <f>IF(G28=0,"n/a",IF(AND(I28/G28&lt;1,I28/G28&gt;-1),I28/G28,"n/a"))</f>
        <v>-2.2922898445653973E-2</v>
      </c>
      <c r="M28" s="18">
        <f>IF(E73=0,"n/a",E28/E73)</f>
        <v>9.6677989761399991E-2</v>
      </c>
      <c r="N28" s="12"/>
      <c r="O28" s="18">
        <f>IF(G73=0,"n/a",G28/G73)</f>
        <v>9.2249679304095597E-2</v>
      </c>
    </row>
    <row r="29" spans="2:15" ht="6.9" customHeight="1" x14ac:dyDescent="0.2">
      <c r="E29" s="13"/>
      <c r="F29" s="21"/>
      <c r="G29" s="13"/>
      <c r="H29" s="21"/>
      <c r="I29" s="13"/>
      <c r="K29" s="19"/>
      <c r="M29" s="12"/>
      <c r="N29" s="12"/>
      <c r="O29" s="12"/>
    </row>
    <row r="30" spans="2:15" x14ac:dyDescent="0.2">
      <c r="C30" s="3" t="s">
        <v>23</v>
      </c>
      <c r="E30" s="13">
        <f>E22+E28</f>
        <v>1319577221.02</v>
      </c>
      <c r="F30" s="21"/>
      <c r="G30" s="13">
        <f>G22+G28</f>
        <v>1148893446.9199998</v>
      </c>
      <c r="H30" s="21"/>
      <c r="I30" s="13">
        <f>E30-G30</f>
        <v>170683774.10000014</v>
      </c>
      <c r="K30" s="10">
        <f>IF(G30=0,"n/a",IF(AND(I30/G30&lt;1,I30/G30&gt;-1),I30/G30,"n/a"))</f>
        <v>0.14856362403108497</v>
      </c>
      <c r="M30" s="11">
        <f>IF(E75=0,"n/a",E30/E75)</f>
        <v>1.1089396931780828</v>
      </c>
      <c r="N30" s="12"/>
      <c r="O30" s="11">
        <f>IF(G75=0,"n/a",G30/G75)</f>
        <v>0.94431307195572667</v>
      </c>
    </row>
    <row r="31" spans="2:15" ht="6.9" customHeight="1" x14ac:dyDescent="0.2">
      <c r="E31" s="13"/>
      <c r="F31" s="21"/>
      <c r="G31" s="13"/>
      <c r="H31" s="21"/>
      <c r="I31" s="13"/>
      <c r="K31" s="19"/>
      <c r="M31" s="22"/>
      <c r="N31" s="22"/>
      <c r="O31" s="22"/>
    </row>
    <row r="32" spans="2:15" x14ac:dyDescent="0.2">
      <c r="B32" s="3" t="s">
        <v>24</v>
      </c>
      <c r="E32" s="13">
        <v>-9793806.6099999994</v>
      </c>
      <c r="F32" s="21"/>
      <c r="G32" s="13">
        <v>-22336293.079999998</v>
      </c>
      <c r="H32" s="21"/>
      <c r="I32" s="13">
        <f>E32-G32</f>
        <v>12542486.469999999</v>
      </c>
      <c r="K32" s="10">
        <f>IF(G32=0,"n/a",IF(AND(I32/G32&lt;1,I32/G32&gt;-1),I32/G32,"n/a"))</f>
        <v>-0.56152945455531245</v>
      </c>
      <c r="M32" s="22"/>
      <c r="N32" s="22"/>
      <c r="O32" s="22"/>
    </row>
    <row r="33" spans="2:15" x14ac:dyDescent="0.2">
      <c r="B33" s="3" t="s">
        <v>25</v>
      </c>
      <c r="E33" s="16">
        <v>24848908.489999998</v>
      </c>
      <c r="F33" s="20"/>
      <c r="G33" s="16">
        <v>15232684.039999999</v>
      </c>
      <c r="H33" s="20"/>
      <c r="I33" s="16">
        <f>E33-G33</f>
        <v>9616224.4499999993</v>
      </c>
      <c r="K33" s="17">
        <f>IF(G33=0,"n/a",IF(AND(I33/G33&lt;1,I33/G33&gt;-1),I33/G33,"n/a"))</f>
        <v>0.6312889064559104</v>
      </c>
    </row>
    <row r="34" spans="2:15" ht="6.9" customHeight="1" x14ac:dyDescent="0.2">
      <c r="E34" s="13"/>
      <c r="F34" s="23"/>
      <c r="G34" s="13"/>
      <c r="H34" s="23"/>
      <c r="I34" s="13"/>
      <c r="K34" s="24"/>
      <c r="M34" s="22"/>
      <c r="N34" s="22"/>
      <c r="O34" s="22"/>
    </row>
    <row r="35" spans="2:15" ht="12" thickBot="1" x14ac:dyDescent="0.25">
      <c r="C35" s="3" t="s">
        <v>26</v>
      </c>
      <c r="E35" s="25">
        <f>SUM(E30:E33)</f>
        <v>1334632322.9000001</v>
      </c>
      <c r="F35" s="26"/>
      <c r="G35" s="25">
        <f>SUM(G30:G33)</f>
        <v>1141789837.8799999</v>
      </c>
      <c r="H35" s="26"/>
      <c r="I35" s="25">
        <f>E35-G35</f>
        <v>192842485.02000022</v>
      </c>
      <c r="K35" s="27">
        <f>IF(G35=0,"n/a",IF(AND(I35/G35&lt;1,I35/G35&gt;-1),I35/G35,"n/a"))</f>
        <v>0.16889490396766663</v>
      </c>
    </row>
    <row r="36" spans="2:15" ht="12" thickTop="1" x14ac:dyDescent="0.2">
      <c r="E36" s="28"/>
      <c r="F36" s="29"/>
      <c r="G36" s="28"/>
      <c r="H36" s="29"/>
      <c r="I36" s="28"/>
    </row>
    <row r="37" spans="2:15" x14ac:dyDescent="0.2">
      <c r="C37" s="30" t="s">
        <v>36</v>
      </c>
      <c r="E37" s="8">
        <v>61857865.770000003</v>
      </c>
      <c r="F37" s="29"/>
      <c r="G37" s="31">
        <v>53550576.969999999</v>
      </c>
      <c r="H37" s="29"/>
      <c r="I37" s="28"/>
    </row>
    <row r="38" spans="2:15" x14ac:dyDescent="0.2">
      <c r="C38" s="30" t="s">
        <v>37</v>
      </c>
      <c r="E38" s="8">
        <v>561647485.72000003</v>
      </c>
      <c r="F38" s="29"/>
      <c r="G38" s="31">
        <v>262792591.08000001</v>
      </c>
      <c r="H38" s="29"/>
      <c r="I38" s="28"/>
    </row>
    <row r="39" spans="2:15" x14ac:dyDescent="0.2">
      <c r="C39" s="30" t="s">
        <v>38</v>
      </c>
      <c r="E39" s="8">
        <v>13058869.52</v>
      </c>
      <c r="F39" s="29"/>
      <c r="G39" s="31">
        <v>716200.74</v>
      </c>
      <c r="H39" s="29"/>
      <c r="I39" s="28"/>
    </row>
    <row r="40" spans="2:15" x14ac:dyDescent="0.2">
      <c r="C40" s="30" t="s">
        <v>39</v>
      </c>
      <c r="E40" s="8">
        <v>24484225.370000001</v>
      </c>
      <c r="F40" s="29"/>
      <c r="G40" s="31">
        <v>14555801.83</v>
      </c>
      <c r="H40" s="29"/>
      <c r="I40" s="28"/>
    </row>
    <row r="41" spans="2:15" x14ac:dyDescent="0.2">
      <c r="C41" s="30" t="s">
        <v>40</v>
      </c>
      <c r="E41" s="8">
        <v>23465708.620000001</v>
      </c>
      <c r="G41" s="31">
        <v>20290029.539999999</v>
      </c>
      <c r="H41" s="32"/>
      <c r="I41" s="33"/>
    </row>
    <row r="42" spans="2:15" x14ac:dyDescent="0.2">
      <c r="C42" s="30" t="s">
        <v>41</v>
      </c>
      <c r="E42" s="8">
        <v>2838227.49</v>
      </c>
      <c r="G42" s="31">
        <v>3575770.1</v>
      </c>
      <c r="H42" s="32"/>
      <c r="I42" s="33"/>
    </row>
    <row r="43" spans="2:15" x14ac:dyDescent="0.2">
      <c r="C43" s="30" t="s">
        <v>42</v>
      </c>
      <c r="E43" s="8">
        <v>21824189.609999999</v>
      </c>
      <c r="G43" s="31">
        <v>22573033.190000001</v>
      </c>
      <c r="H43" s="32"/>
      <c r="I43" s="33"/>
    </row>
    <row r="44" spans="2:15" x14ac:dyDescent="0.2">
      <c r="C44" s="30" t="s">
        <v>43</v>
      </c>
      <c r="E44" s="8">
        <v>1572845.02</v>
      </c>
      <c r="G44" s="31">
        <v>0</v>
      </c>
      <c r="H44" s="32"/>
      <c r="I44" s="33"/>
    </row>
    <row r="45" spans="2:15" x14ac:dyDescent="0.2">
      <c r="C45" s="30" t="s">
        <v>44</v>
      </c>
      <c r="E45" s="8">
        <v>-822488.22</v>
      </c>
      <c r="G45" s="31">
        <v>0</v>
      </c>
      <c r="H45" s="32"/>
      <c r="I45" s="33"/>
    </row>
    <row r="46" spans="2:15" x14ac:dyDescent="0.2">
      <c r="C46" s="30" t="s">
        <v>45</v>
      </c>
      <c r="E46" s="8">
        <v>23537159.699999999</v>
      </c>
      <c r="G46" s="31">
        <v>0</v>
      </c>
      <c r="H46" s="32"/>
      <c r="I46" s="33"/>
    </row>
    <row r="47" spans="2:15" x14ac:dyDescent="0.2">
      <c r="C47" s="30" t="s">
        <v>46</v>
      </c>
      <c r="E47" s="8">
        <v>14938499.460000001</v>
      </c>
      <c r="G47" s="31">
        <v>13753055.33</v>
      </c>
      <c r="H47" s="32"/>
      <c r="I47" s="33"/>
    </row>
    <row r="48" spans="2:15" x14ac:dyDescent="0.2">
      <c r="C48" s="30" t="s">
        <v>47</v>
      </c>
      <c r="E48" s="8">
        <v>11478597.789999999</v>
      </c>
      <c r="G48" s="31">
        <v>21693956.77</v>
      </c>
      <c r="H48" s="32"/>
      <c r="I48" s="33"/>
    </row>
    <row r="49" spans="1:15" x14ac:dyDescent="0.2">
      <c r="C49" s="30" t="s">
        <v>53</v>
      </c>
      <c r="E49" s="8">
        <v>0</v>
      </c>
      <c r="G49" s="31">
        <v>-35551.96</v>
      </c>
      <c r="H49" s="32"/>
      <c r="I49" s="33"/>
    </row>
    <row r="50" spans="1:15" x14ac:dyDescent="0.2">
      <c r="C50" s="30" t="s">
        <v>48</v>
      </c>
      <c r="E50" s="8">
        <v>1270884.8799999999</v>
      </c>
      <c r="G50" s="31">
        <v>1575570.08</v>
      </c>
      <c r="H50" s="32"/>
      <c r="I50" s="33"/>
    </row>
    <row r="51" spans="1:15" x14ac:dyDescent="0.2">
      <c r="C51" s="30" t="s">
        <v>49</v>
      </c>
      <c r="E51" s="8">
        <v>-1264106.1599999999</v>
      </c>
      <c r="G51" s="31">
        <v>-1325476.45</v>
      </c>
      <c r="H51" s="32"/>
      <c r="I51" s="33"/>
    </row>
    <row r="52" spans="1:15" x14ac:dyDescent="0.2">
      <c r="E52" s="13"/>
      <c r="G52" s="13"/>
    </row>
    <row r="53" spans="1:15" ht="13.2" x14ac:dyDescent="0.25">
      <c r="A53" s="2" t="s">
        <v>27</v>
      </c>
      <c r="E53" s="34"/>
    </row>
    <row r="54" spans="1:15" ht="12" x14ac:dyDescent="0.25">
      <c r="B54" s="7" t="s">
        <v>28</v>
      </c>
      <c r="E54" s="34"/>
    </row>
    <row r="55" spans="1:15" x14ac:dyDescent="0.2">
      <c r="C55" s="3" t="s">
        <v>10</v>
      </c>
      <c r="E55" s="35">
        <v>615465267</v>
      </c>
      <c r="G55" s="35">
        <v>632856958</v>
      </c>
      <c r="H55" s="37"/>
      <c r="I55" s="36">
        <f>E55-G55</f>
        <v>-17391691</v>
      </c>
      <c r="K55" s="10">
        <f>IF(G55=0,"n/a",IF(AND(I55/G55&lt;1,I55/G55&gt;-1),I55/G55,"n/a"))</f>
        <v>-2.7481235341019983E-2</v>
      </c>
    </row>
    <row r="56" spans="1:15" x14ac:dyDescent="0.2">
      <c r="C56" s="3" t="s">
        <v>11</v>
      </c>
      <c r="E56" s="35">
        <v>293116501</v>
      </c>
      <c r="G56" s="35">
        <v>291159071</v>
      </c>
      <c r="H56" s="37"/>
      <c r="I56" s="36">
        <f>E56-G56</f>
        <v>1957430</v>
      </c>
      <c r="K56" s="10">
        <f>IF(G56=0,"n/a",IF(AND(I56/G56&lt;1,I56/G56&gt;-1),I56/G56,"n/a"))</f>
        <v>6.7228886027047392E-3</v>
      </c>
    </row>
    <row r="57" spans="1:15" x14ac:dyDescent="0.2">
      <c r="C57" s="3" t="s">
        <v>12</v>
      </c>
      <c r="E57" s="38">
        <v>23160596</v>
      </c>
      <c r="G57" s="38">
        <v>23514292</v>
      </c>
      <c r="H57" s="37"/>
      <c r="I57" s="38">
        <f>E57-G57</f>
        <v>-353696</v>
      </c>
      <c r="K57" s="17">
        <f>IF(G57=0,"n/a",IF(AND(I57/G57&lt;1,I57/G57&gt;-1),I57/G57,"n/a"))</f>
        <v>-1.5041745675353525E-2</v>
      </c>
    </row>
    <row r="58" spans="1:15" ht="6.9" customHeight="1" x14ac:dyDescent="0.2">
      <c r="E58" s="36"/>
      <c r="G58" s="36"/>
      <c r="I58" s="36"/>
      <c r="K58" s="19"/>
      <c r="M58" s="22"/>
      <c r="N58" s="22"/>
      <c r="O58" s="22"/>
    </row>
    <row r="59" spans="1:15" x14ac:dyDescent="0.2">
      <c r="C59" s="3" t="s">
        <v>13</v>
      </c>
      <c r="E59" s="36">
        <f>SUM(E55:E57)</f>
        <v>931742364</v>
      </c>
      <c r="G59" s="36">
        <f>SUM(G55:G57)</f>
        <v>947530321</v>
      </c>
      <c r="H59" s="37"/>
      <c r="I59" s="36">
        <f>E59-G59</f>
        <v>-15787957</v>
      </c>
      <c r="K59" s="10">
        <f>IF(G59=0,"n/a",IF(AND(I59/G59&lt;1,I59/G59&gt;-1),I59/G59,"n/a"))</f>
        <v>-1.6662218242618116E-2</v>
      </c>
    </row>
    <row r="60" spans="1:15" ht="6.9" customHeight="1" x14ac:dyDescent="0.2">
      <c r="E60" s="36"/>
      <c r="G60" s="36"/>
      <c r="I60" s="36"/>
      <c r="K60" s="19"/>
      <c r="M60" s="22"/>
      <c r="N60" s="22"/>
      <c r="O60" s="22"/>
    </row>
    <row r="61" spans="1:15" ht="12" x14ac:dyDescent="0.25">
      <c r="B61" s="7" t="s">
        <v>29</v>
      </c>
      <c r="E61" s="36"/>
      <c r="G61" s="36"/>
      <c r="H61" s="37"/>
      <c r="I61" s="36"/>
      <c r="K61" s="19"/>
    </row>
    <row r="62" spans="1:15" x14ac:dyDescent="0.2">
      <c r="C62" s="3" t="s">
        <v>15</v>
      </c>
      <c r="E62" s="35">
        <v>45585536</v>
      </c>
      <c r="G62" s="35">
        <v>43416759</v>
      </c>
      <c r="H62" s="37"/>
      <c r="I62" s="36">
        <f>E62-G62</f>
        <v>2168777</v>
      </c>
      <c r="K62" s="10">
        <f>IF(G62=0,"n/a",IF(AND(I62/G62&lt;1,I62/G62&gt;-1),I62/G62,"n/a"))</f>
        <v>4.9952531003062663E-2</v>
      </c>
    </row>
    <row r="63" spans="1:15" x14ac:dyDescent="0.2">
      <c r="C63" s="3" t="s">
        <v>16</v>
      </c>
      <c r="E63" s="38">
        <v>5086949</v>
      </c>
      <c r="G63" s="38">
        <v>3102741</v>
      </c>
      <c r="H63" s="37"/>
      <c r="I63" s="38">
        <f>E63-G63</f>
        <v>1984208</v>
      </c>
      <c r="K63" s="17">
        <f>IF(G63=0,"n/a",IF(AND(I63/G63&lt;1,I63/G63&gt;-1),I63/G63,"n/a"))</f>
        <v>0.63950165353795241</v>
      </c>
    </row>
    <row r="64" spans="1:15" ht="6.9" customHeight="1" x14ac:dyDescent="0.2">
      <c r="E64" s="36"/>
      <c r="G64" s="36"/>
      <c r="I64" s="36"/>
      <c r="K64" s="19"/>
      <c r="M64" s="22"/>
      <c r="N64" s="22"/>
      <c r="O64" s="22"/>
    </row>
    <row r="65" spans="1:15" x14ac:dyDescent="0.2">
      <c r="C65" s="3" t="s">
        <v>17</v>
      </c>
      <c r="E65" s="38">
        <f>SUM(E62:E63)</f>
        <v>50672485</v>
      </c>
      <c r="G65" s="38">
        <f>SUM(G62:G63)</f>
        <v>46519500</v>
      </c>
      <c r="H65" s="37"/>
      <c r="I65" s="38">
        <f>E65-G65</f>
        <v>4152985</v>
      </c>
      <c r="K65" s="17">
        <f>IF(G65=0,"n/a",IF(AND(I65/G65&lt;1,I65/G65&gt;-1),I65/G65,"n/a"))</f>
        <v>8.9274067864014012E-2</v>
      </c>
    </row>
    <row r="66" spans="1:15" ht="6.9" customHeight="1" x14ac:dyDescent="0.2">
      <c r="E66" s="36"/>
      <c r="G66" s="36"/>
      <c r="I66" s="36"/>
      <c r="K66" s="19"/>
      <c r="M66" s="22"/>
      <c r="N66" s="22"/>
      <c r="O66" s="22"/>
    </row>
    <row r="67" spans="1:15" x14ac:dyDescent="0.2">
      <c r="C67" s="3" t="s">
        <v>30</v>
      </c>
      <c r="E67" s="36">
        <f>E59+E65</f>
        <v>982414849</v>
      </c>
      <c r="G67" s="36">
        <f>G59+G65</f>
        <v>994049821</v>
      </c>
      <c r="H67" s="37"/>
      <c r="I67" s="36">
        <f>E67-G67</f>
        <v>-11634972</v>
      </c>
      <c r="K67" s="10">
        <f>IF(G67=0,"n/a",IF(AND(I67/G67&lt;1,I67/G67&gt;-1),I67/G67,"n/a"))</f>
        <v>-1.1704616563680263E-2</v>
      </c>
    </row>
    <row r="68" spans="1:15" ht="6.9" customHeight="1" x14ac:dyDescent="0.2">
      <c r="E68" s="36"/>
      <c r="G68" s="36"/>
      <c r="I68" s="36"/>
      <c r="K68" s="19"/>
      <c r="M68" s="22"/>
      <c r="N68" s="22"/>
      <c r="O68" s="22"/>
    </row>
    <row r="69" spans="1:15" ht="12" x14ac:dyDescent="0.25">
      <c r="B69" s="7" t="s">
        <v>31</v>
      </c>
      <c r="E69" s="36"/>
      <c r="G69" s="36"/>
      <c r="H69" s="37"/>
      <c r="I69" s="36"/>
      <c r="K69" s="19"/>
    </row>
    <row r="70" spans="1:15" x14ac:dyDescent="0.2">
      <c r="C70" s="3" t="s">
        <v>20</v>
      </c>
      <c r="E70" s="35">
        <v>50510276</v>
      </c>
      <c r="G70" s="35">
        <v>53595045</v>
      </c>
      <c r="H70" s="37"/>
      <c r="I70" s="36">
        <f>E70-G70</f>
        <v>-3084769</v>
      </c>
      <c r="K70" s="10">
        <f>IF(G70=0,"n/a",IF(AND(I70/G70&lt;1,I70/G70&gt;-1),I70/G70,"n/a"))</f>
        <v>-5.7556981247053718E-2</v>
      </c>
    </row>
    <row r="71" spans="1:15" x14ac:dyDescent="0.2">
      <c r="C71" s="3" t="s">
        <v>21</v>
      </c>
      <c r="E71" s="38">
        <v>157019855</v>
      </c>
      <c r="G71" s="38">
        <v>168999784</v>
      </c>
      <c r="H71" s="37"/>
      <c r="I71" s="38">
        <f>E71-G71</f>
        <v>-11979929</v>
      </c>
      <c r="K71" s="17">
        <f>IF(G71=0,"n/a",IF(AND(I71/G71&lt;1,I71/G71&gt;-1),I71/G71,"n/a"))</f>
        <v>-7.0887244447602374E-2</v>
      </c>
    </row>
    <row r="72" spans="1:15" ht="6.9" customHeight="1" x14ac:dyDescent="0.2">
      <c r="E72" s="36"/>
      <c r="G72" s="36"/>
      <c r="I72" s="36"/>
      <c r="K72" s="19"/>
      <c r="M72" s="22"/>
      <c r="N72" s="22"/>
      <c r="O72" s="22"/>
    </row>
    <row r="73" spans="1:15" x14ac:dyDescent="0.2">
      <c r="C73" s="3" t="s">
        <v>22</v>
      </c>
      <c r="E73" s="38">
        <f>SUM(E70:E71)</f>
        <v>207530131</v>
      </c>
      <c r="G73" s="38">
        <f>SUM(G70:G71)</f>
        <v>222594829</v>
      </c>
      <c r="H73" s="37"/>
      <c r="I73" s="38">
        <f>E73-G73</f>
        <v>-15064698</v>
      </c>
      <c r="K73" s="17">
        <f>IF(G73=0,"n/a",IF(AND(I73/G73&lt;1,I73/G73&gt;-1),I73/G73,"n/a"))</f>
        <v>-6.7677663796942913E-2</v>
      </c>
    </row>
    <row r="74" spans="1:15" ht="6.9" customHeight="1" x14ac:dyDescent="0.2">
      <c r="E74" s="36"/>
      <c r="G74" s="36"/>
      <c r="I74" s="36"/>
      <c r="K74" s="19"/>
      <c r="M74" s="22"/>
      <c r="N74" s="22"/>
      <c r="O74" s="22"/>
    </row>
    <row r="75" spans="1:15" ht="12" thickBot="1" x14ac:dyDescent="0.25">
      <c r="C75" s="3" t="s">
        <v>32</v>
      </c>
      <c r="E75" s="39">
        <f>E67+E73</f>
        <v>1189944980</v>
      </c>
      <c r="G75" s="39">
        <f>G67+G73</f>
        <v>1216644650</v>
      </c>
      <c r="H75" s="37"/>
      <c r="I75" s="39">
        <f>E75-G75</f>
        <v>-26699670</v>
      </c>
      <c r="K75" s="27">
        <f>IF(G75=0,"n/a",IF(AND(I75/G75&lt;1,I75/G75&gt;-1),I75/G75,"n/a"))</f>
        <v>-2.194533136688679E-2</v>
      </c>
    </row>
    <row r="76" spans="1:15" ht="12" thickTop="1" x14ac:dyDescent="0.2"/>
    <row r="77" spans="1:15" ht="12.75" customHeight="1" x14ac:dyDescent="0.25">
      <c r="A77" s="3" t="s">
        <v>3</v>
      </c>
      <c r="C77" s="40" t="s">
        <v>33</v>
      </c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1:15" x14ac:dyDescent="0.2">
      <c r="A78" s="3" t="s">
        <v>3</v>
      </c>
    </row>
    <row r="79" spans="1:15" x14ac:dyDescent="0.2">
      <c r="A79" s="3" t="s">
        <v>3</v>
      </c>
    </row>
    <row r="80" spans="1:15" x14ac:dyDescent="0.2">
      <c r="A80" s="3" t="s">
        <v>3</v>
      </c>
    </row>
    <row r="81" spans="1:1" x14ac:dyDescent="0.2">
      <c r="A81" s="3" t="s">
        <v>3</v>
      </c>
    </row>
    <row r="82" spans="1:1" x14ac:dyDescent="0.2">
      <c r="A82" s="3" t="s">
        <v>3</v>
      </c>
    </row>
    <row r="83" spans="1:1" x14ac:dyDescent="0.2">
      <c r="A83" s="3" t="s">
        <v>3</v>
      </c>
    </row>
    <row r="84" spans="1:1" x14ac:dyDescent="0.2">
      <c r="A84" s="3" t="s">
        <v>3</v>
      </c>
    </row>
    <row r="85" spans="1:1" x14ac:dyDescent="0.2">
      <c r="A85" s="3" t="s">
        <v>3</v>
      </c>
    </row>
    <row r="86" spans="1:1" x14ac:dyDescent="0.2">
      <c r="A86" s="3" t="s">
        <v>3</v>
      </c>
    </row>
    <row r="87" spans="1:1" x14ac:dyDescent="0.2">
      <c r="A87" s="3" t="s">
        <v>3</v>
      </c>
    </row>
    <row r="88" spans="1:1" x14ac:dyDescent="0.2">
      <c r="A88" s="3" t="s">
        <v>3</v>
      </c>
    </row>
    <row r="89" spans="1:1" x14ac:dyDescent="0.2">
      <c r="A89" s="3" t="s">
        <v>3</v>
      </c>
    </row>
    <row r="90" spans="1:1" x14ac:dyDescent="0.2">
      <c r="A90" s="3" t="s">
        <v>3</v>
      </c>
    </row>
    <row r="91" spans="1:1" x14ac:dyDescent="0.2">
      <c r="A91" s="3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B4A1F54E119459A7E8A06A5ABD6B0" ma:contentTypeVersion="24" ma:contentTypeDescription="" ma:contentTypeScope="" ma:versionID="15c9b82dfde697374ad02f4ed2a033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3CA668-F6C8-4795-BE76-6E4E0043B6E3}"/>
</file>

<file path=customXml/itemProps2.xml><?xml version="1.0" encoding="utf-8"?>
<ds:datastoreItem xmlns:ds="http://schemas.openxmlformats.org/officeDocument/2006/customXml" ds:itemID="{5F1B89EC-715F-4809-A45D-40EE75874D90}"/>
</file>

<file path=customXml/itemProps3.xml><?xml version="1.0" encoding="utf-8"?>
<ds:datastoreItem xmlns:ds="http://schemas.openxmlformats.org/officeDocument/2006/customXml" ds:itemID="{3F8C54DD-F223-4A43-AB00-18728FAEC3EF}"/>
</file>

<file path=customXml/itemProps4.xml><?xml version="1.0" encoding="utf-8"?>
<ds:datastoreItem xmlns:ds="http://schemas.openxmlformats.org/officeDocument/2006/customXml" ds:itemID="{630D0F5F-150B-492A-B13B-37C46EE20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04-2023 SOG</vt:lpstr>
      <vt:lpstr>05-2023 SOG </vt:lpstr>
      <vt:lpstr>06-2023 SOG </vt:lpstr>
      <vt:lpstr>12 ME 06-2023 SOG</vt:lpstr>
      <vt:lpstr>'04-2023 SOG'!Print_Area</vt:lpstr>
      <vt:lpstr>'05-2023 SOG '!Print_Area</vt:lpstr>
      <vt:lpstr>'06-2023 SOG '!Print_Area</vt:lpstr>
      <vt:lpstr>'12 ME 06-2023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2023-08-08T22:09:51Z</dcterms:created>
  <dcterms:modified xsi:type="dcterms:W3CDTF">2023-08-08T22:34:02Z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0x0101006E56B4D1795A2E4DB2F0B01679ED314A00C7DB4A1F54E119459A7E8A06A5ABD6B0</vt:lpwstr>
  </property>
  <property fmtid="{D5CDD505-2E9C-101B-9397-08002B2CF9AE}" pid="3" name="_docset_NoMedatataSyncRequired">
    <vt:lpwstr>False</vt:lpwstr>
  </property>
</Properties>
</file>