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3\Q2-2023\To File\"/>
    </mc:Choice>
  </mc:AlternateContent>
  <bookViews>
    <workbookView xWindow="0" yWindow="0" windowWidth="41280" windowHeight="13224" activeTab="2"/>
  </bookViews>
  <sheets>
    <sheet name="04 2023 SOE" sheetId="4" r:id="rId1"/>
    <sheet name="05-2023 SOE" sheetId="2" r:id="rId2"/>
    <sheet name="06-2023 SOE" sheetId="1" r:id="rId3"/>
    <sheet name="12 ME 06-2023 SOE" sheetId="3" r:id="rId4"/>
  </sheet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4" l="1"/>
  <c r="H58" i="4" s="1"/>
  <c r="F56" i="4"/>
  <c r="F55" i="4"/>
  <c r="H55" i="4" s="1"/>
  <c r="F54" i="4"/>
  <c r="F25" i="4"/>
  <c r="H25" i="4" s="1"/>
  <c r="J18" i="4"/>
  <c r="K17" i="4"/>
  <c r="J17" i="4"/>
  <c r="J14" i="4"/>
  <c r="K14" i="4"/>
  <c r="K12" i="4"/>
  <c r="F11" i="4"/>
  <c r="K10" i="4"/>
  <c r="J10" i="4"/>
  <c r="F10" i="4" l="1"/>
  <c r="F14" i="4"/>
  <c r="H14" i="4" s="1"/>
  <c r="F12" i="4"/>
  <c r="H12" i="4" s="1"/>
  <c r="H11" i="4"/>
  <c r="F22" i="4"/>
  <c r="J11" i="4"/>
  <c r="F17" i="4"/>
  <c r="H17" i="4" s="1"/>
  <c r="D26" i="4"/>
  <c r="H56" i="4"/>
  <c r="F57" i="4"/>
  <c r="F60" i="4" s="1"/>
  <c r="K11" i="4"/>
  <c r="K13" i="4"/>
  <c r="K18" i="4"/>
  <c r="H22" i="4"/>
  <c r="F16" i="4"/>
  <c r="F20" i="4" s="1"/>
  <c r="F24" i="4"/>
  <c r="H24" i="4" s="1"/>
  <c r="H54" i="4"/>
  <c r="F62" i="4"/>
  <c r="H62" i="4" s="1"/>
  <c r="J12" i="4"/>
  <c r="F13" i="4"/>
  <c r="H13" i="4" s="1"/>
  <c r="F18" i="4"/>
  <c r="H18" i="4" s="1"/>
  <c r="F23" i="4"/>
  <c r="H23" i="4" s="1"/>
  <c r="B26" i="4"/>
  <c r="B28" i="4" s="1"/>
  <c r="D60" i="4"/>
  <c r="F61" i="4"/>
  <c r="H61" i="4" s="1"/>
  <c r="B16" i="4"/>
  <c r="B20" i="4" s="1"/>
  <c r="J13" i="4"/>
  <c r="H10" i="4"/>
  <c r="D16" i="4"/>
  <c r="H57" i="4"/>
  <c r="B60" i="4"/>
  <c r="F64" i="4" l="1"/>
  <c r="F26" i="4"/>
  <c r="H16" i="4"/>
  <c r="D20" i="4"/>
  <c r="D64" i="4"/>
  <c r="H64" i="4" s="1"/>
  <c r="H60" i="4"/>
  <c r="K16" i="4"/>
  <c r="B64" i="4"/>
  <c r="J16" i="4"/>
  <c r="F28" i="4" l="1"/>
  <c r="H26" i="4"/>
  <c r="H20" i="4"/>
  <c r="D28" i="4"/>
  <c r="H28" i="4" l="1"/>
  <c r="F63" i="3" l="1"/>
  <c r="H63" i="3" s="1"/>
  <c r="F62" i="3"/>
  <c r="H62" i="3" s="1"/>
  <c r="D61" i="3"/>
  <c r="D64" i="3" s="1"/>
  <c r="F58" i="3"/>
  <c r="F56" i="3"/>
  <c r="F24" i="3"/>
  <c r="H24" i="3" s="1"/>
  <c r="F19" i="3"/>
  <c r="H19" i="3" s="1"/>
  <c r="K18" i="3"/>
  <c r="K15" i="3"/>
  <c r="K14" i="3"/>
  <c r="F14" i="3"/>
  <c r="H14" i="3" s="1"/>
  <c r="K13" i="3"/>
  <c r="K12" i="3"/>
  <c r="K11" i="3"/>
  <c r="J14" i="3" l="1"/>
  <c r="B27" i="3"/>
  <c r="F13" i="3"/>
  <c r="K19" i="3"/>
  <c r="F23" i="3"/>
  <c r="B17" i="3"/>
  <c r="B21" i="3" s="1"/>
  <c r="B29" i="3" s="1"/>
  <c r="J13" i="3"/>
  <c r="J12" i="3"/>
  <c r="F18" i="3"/>
  <c r="J19" i="3"/>
  <c r="F25" i="3"/>
  <c r="H25" i="3" s="1"/>
  <c r="H18" i="3"/>
  <c r="J18" i="3"/>
  <c r="F26" i="3"/>
  <c r="H26" i="3" s="1"/>
  <c r="H58" i="3"/>
  <c r="H13" i="3"/>
  <c r="H59" i="3"/>
  <c r="H56" i="3"/>
  <c r="F60" i="3"/>
  <c r="H60" i="3" s="1"/>
  <c r="F15" i="3"/>
  <c r="H15" i="3" s="1"/>
  <c r="H23" i="3"/>
  <c r="D17" i="3"/>
  <c r="F59" i="3"/>
  <c r="J11" i="3"/>
  <c r="F12" i="3"/>
  <c r="H12" i="3" s="1"/>
  <c r="J15" i="3"/>
  <c r="D27" i="3"/>
  <c r="B61" i="3"/>
  <c r="F11" i="3"/>
  <c r="F57" i="3"/>
  <c r="H57" i="3" s="1"/>
  <c r="F27" i="3" l="1"/>
  <c r="F17" i="3"/>
  <c r="F21" i="3" s="1"/>
  <c r="H11" i="3"/>
  <c r="H17" i="3"/>
  <c r="K17" i="3"/>
  <c r="D21" i="3"/>
  <c r="H21" i="3" s="1"/>
  <c r="J17" i="3"/>
  <c r="B64" i="3"/>
  <c r="F61" i="3"/>
  <c r="F29" i="3" l="1"/>
  <c r="H27" i="3"/>
  <c r="F64" i="3"/>
  <c r="H64" i="3" s="1"/>
  <c r="H61" i="3"/>
  <c r="D29" i="3"/>
  <c r="H29" i="3" s="1"/>
  <c r="F62" i="2" l="1"/>
  <c r="J13" i="2"/>
  <c r="F55" i="2"/>
  <c r="H55" i="2" s="1"/>
  <c r="F54" i="2"/>
  <c r="F22" i="2"/>
  <c r="J18" i="2"/>
  <c r="F18" i="2"/>
  <c r="H18" i="2" s="1"/>
  <c r="K11" i="2"/>
  <c r="F11" i="2"/>
  <c r="H11" i="2" s="1"/>
  <c r="F13" i="2" l="1"/>
  <c r="H13" i="2" s="1"/>
  <c r="F61" i="2"/>
  <c r="H61" i="2" s="1"/>
  <c r="B26" i="2"/>
  <c r="K13" i="2"/>
  <c r="F23" i="2"/>
  <c r="H23" i="2" s="1"/>
  <c r="H54" i="2"/>
  <c r="K18" i="2"/>
  <c r="F24" i="2"/>
  <c r="F26" i="2" s="1"/>
  <c r="H26" i="2" s="1"/>
  <c r="F25" i="2"/>
  <c r="H25" i="2" s="1"/>
  <c r="F56" i="2"/>
  <c r="H56" i="2" s="1"/>
  <c r="J11" i="2"/>
  <c r="H62" i="2"/>
  <c r="F10" i="2"/>
  <c r="H10" i="2" s="1"/>
  <c r="F17" i="2"/>
  <c r="H17" i="2" s="1"/>
  <c r="D26" i="2"/>
  <c r="F57" i="2"/>
  <c r="H57" i="2" s="1"/>
  <c r="K10" i="2"/>
  <c r="F12" i="2"/>
  <c r="H12" i="2" s="1"/>
  <c r="K14" i="2"/>
  <c r="B16" i="2"/>
  <c r="B20" i="2" s="1"/>
  <c r="B28" i="2" s="1"/>
  <c r="J12" i="2"/>
  <c r="J17" i="2"/>
  <c r="D60" i="2"/>
  <c r="K12" i="2"/>
  <c r="F14" i="2"/>
  <c r="F58" i="2"/>
  <c r="H58" i="2" s="1"/>
  <c r="H22" i="2"/>
  <c r="D16" i="2"/>
  <c r="K17" i="2"/>
  <c r="J10" i="2"/>
  <c r="J14" i="2"/>
  <c r="B60" i="2"/>
  <c r="F60" i="2" l="1"/>
  <c r="F64" i="2" s="1"/>
  <c r="H24" i="2"/>
  <c r="F16" i="2"/>
  <c r="F20" i="2" s="1"/>
  <c r="F28" i="2" s="1"/>
  <c r="H14" i="2"/>
  <c r="D64" i="2"/>
  <c r="H64" i="2" s="1"/>
  <c r="H60" i="2"/>
  <c r="K16" i="2"/>
  <c r="J16" i="2"/>
  <c r="B64" i="2"/>
  <c r="D20" i="2"/>
  <c r="H16" i="2" l="1"/>
  <c r="H20" i="2"/>
  <c r="D28" i="2"/>
  <c r="H28" i="2" s="1"/>
  <c r="F62" i="1" l="1"/>
  <c r="H62" i="1" s="1"/>
  <c r="F61" i="1"/>
  <c r="H61" i="1" s="1"/>
  <c r="F56" i="1"/>
  <c r="F55" i="1"/>
  <c r="F25" i="1"/>
  <c r="B26" i="1"/>
  <c r="K18" i="1"/>
  <c r="F18" i="1"/>
  <c r="H18" i="1" s="1"/>
  <c r="K17" i="1"/>
  <c r="J17" i="1"/>
  <c r="J14" i="1"/>
  <c r="K13" i="1"/>
  <c r="J13" i="1"/>
  <c r="J12" i="1"/>
  <c r="K12" i="1"/>
  <c r="K11" i="1"/>
  <c r="F11" i="1"/>
  <c r="K10" i="1"/>
  <c r="J18" i="1" l="1"/>
  <c r="F57" i="1"/>
  <c r="J11" i="1"/>
  <c r="F23" i="1"/>
  <c r="H23" i="1" s="1"/>
  <c r="K14" i="1"/>
  <c r="D60" i="1"/>
  <c r="D64" i="1" s="1"/>
  <c r="B16" i="1"/>
  <c r="B20" i="1" s="1"/>
  <c r="B28" i="1" s="1"/>
  <c r="F10" i="1"/>
  <c r="F16" i="1" s="1"/>
  <c r="F20" i="1" s="1"/>
  <c r="F24" i="1"/>
  <c r="H24" i="1" s="1"/>
  <c r="D16" i="1"/>
  <c r="F17" i="1"/>
  <c r="H17" i="1" s="1"/>
  <c r="H25" i="1"/>
  <c r="F13" i="1"/>
  <c r="H13" i="1" s="1"/>
  <c r="D26" i="1"/>
  <c r="D28" i="1" s="1"/>
  <c r="H56" i="1"/>
  <c r="F12" i="1"/>
  <c r="H12" i="1" s="1"/>
  <c r="F14" i="1"/>
  <c r="H14" i="1" s="1"/>
  <c r="F54" i="1"/>
  <c r="H54" i="1" s="1"/>
  <c r="H11" i="1"/>
  <c r="H55" i="1"/>
  <c r="H57" i="1"/>
  <c r="K16" i="1"/>
  <c r="D20" i="1"/>
  <c r="F22" i="1"/>
  <c r="F26" i="1" s="1"/>
  <c r="H22" i="1"/>
  <c r="F58" i="1"/>
  <c r="H58" i="1" s="1"/>
  <c r="J10" i="1"/>
  <c r="B60" i="1"/>
  <c r="H10" i="1" l="1"/>
  <c r="F60" i="1"/>
  <c r="F64" i="1" s="1"/>
  <c r="H64" i="1" s="1"/>
  <c r="H16" i="1"/>
  <c r="F28" i="1"/>
  <c r="H60" i="1"/>
  <c r="H28" i="1"/>
  <c r="J16" i="1"/>
  <c r="B64" i="1"/>
  <c r="H26" i="1"/>
  <c r="H20" i="1"/>
</calcChain>
</file>

<file path=xl/sharedStrings.xml><?xml version="1.0" encoding="utf-8"?>
<sst xmlns="http://schemas.openxmlformats.org/spreadsheetml/2006/main" count="269" uniqueCount="53">
  <si>
    <t>PUGET SOUND ENERGY</t>
  </si>
  <si>
    <t>SUMMARY OF ELECTRIC OPERATING REVENUE &amp; KWH SALES</t>
  </si>
  <si>
    <t>INCREASE (DECREASE)</t>
  </si>
  <si>
    <t/>
  </si>
  <si>
    <t>REVENUE PER KWH</t>
  </si>
  <si>
    <t>ACTUAL</t>
  </si>
  <si>
    <t>SALE OF ELECTRICITY - REVENUE</t>
  </si>
  <si>
    <t>AMOUNT</t>
  </si>
  <si>
    <t>%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</si>
  <si>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</si>
  <si>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</si>
  <si>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</si>
  <si>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</si>
  <si>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</si>
  <si>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</si>
  <si>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</si>
  <si>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</si>
  <si>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</si>
  <si>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</si>
  <si>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</si>
  <si>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</si>
  <si>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</si>
  <si>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</si>
  <si>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</si>
  <si>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</si>
  <si>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SALE OF ELECTRICITY - KWH</t>
  </si>
  <si>
    <t>Total kWh</t>
  </si>
  <si>
    <t>* Note: Sch. 141 Expedited Rate Filing and Sch. 142 Decoupling Riders were included in this report starting in July 2015</t>
  </si>
  <si>
    <t>MONTH OF APRIL 2023</t>
  </si>
  <si>
    <t>VARIANCE FROM 2022</t>
  </si>
  <si>
    <t>SCH. 81 (B&amp;O tax) in above-billed</t>
  </si>
  <si>
    <t>SCH. 94 (Res/farm credit) in above</t>
  </si>
  <si>
    <t>SCH. 120 (Cons. Rider rev) in above</t>
  </si>
  <si>
    <t>SCH. 95A (Fed Incentive) in above</t>
  </si>
  <si>
    <t>SCH. 95 PCA Amortization Recovery</t>
  </si>
  <si>
    <t>SCH. 95 PCORC Billed + Chng Unbilled</t>
  </si>
  <si>
    <t>Low Income Surcharge included in above</t>
  </si>
  <si>
    <t>SCH. 132 (Merger Rate Credit) in above</t>
  </si>
  <si>
    <t>SCH. 137 (REC Proceeds Credit) in above</t>
  </si>
  <si>
    <t>SCH. 139 (Green Direct Energy Credit)</t>
  </si>
  <si>
    <t>SCH. 140 (Prop Tax in BillEngy) in above</t>
  </si>
  <si>
    <t>SCH. 141A (Energy Chg Cr Rec Adj)</t>
  </si>
  <si>
    <t>SCH. 141COL (Colstrip Adjustment)</t>
  </si>
  <si>
    <t>SCH. 141N (Rates Not Subj to Ref Adj)</t>
  </si>
  <si>
    <t>SCH. 141R-A (Rates Subject to Ref Adj)</t>
  </si>
  <si>
    <t>SCH. 141TEP (Transp Electrification)</t>
  </si>
  <si>
    <t>SCH. 141Z (Unprotected EDIT) in above</t>
  </si>
  <si>
    <t>SCH. 142 (Decup in BillEngy) in above</t>
  </si>
  <si>
    <t>MONTH OF MAY 2023</t>
  </si>
  <si>
    <t>MONTH OF JUNE 2023</t>
  </si>
  <si>
    <t>TWELVE MONTHS ENDED JUNE 30, 2023</t>
  </si>
  <si>
    <t>SCH. 141Y (TCJA Overcollection) in above</t>
  </si>
  <si>
    <t>SCH. 141X (Protected-Plus EDIT) in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</si>
</sst>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(&quot;$&quot;* #,##0.000_);_(&quot;$&quot;* \(#,##0.000\);_(&quot;$&quot;* &quot;-&quot;???_);_(@_)"/>
    <numFmt numFmtId="166" formatCode="_(* #,##0.000_);_(* \(#,##0.000\);_(* &quot;-&quot;???_);_(@_)"/>
    <numFmt numFmtId="167" formatCode="#,##0.0000"/>
    <numFmt numFmtId="168" formatCode="0.0%_);\(0.0%\)"/>
    <numFmt numFmtId="169" formatCode="_-* #,##0.00\ _D_M_-;\-* #,##0.00\ _D_M_-;_-* &quot;-&quot;??\ _D_M_-;_-@_-"/>
    <numFmt numFmtId="170" formatCode="_(* #,##0_);_(* \(#,##0\);_(* &quot;-&quot;??_);_(@_)"/>
    <numFmt numFmtId="171" formatCode="_-* #,##0.00\ &quot;DM&quot;_-;\-* #,##0.00\ &quot;DM&quot;_-;_-* &quot;-&quot;??\ &quot;DM&quot;_-;_-@_-"/>
  </numFmts>
  <fonts count="6" x14ac:knownFonts="1">
    <font>
      <sz val="10"/>
      <name val="Arial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39" fontId="1" fillId="0" borderId="0" xfId="0" applyNumberFormat="1" applyFont="1" applyFill="1" applyAlignment="1" applyProtection="1">
      <alignment horizontal="centerContinuous"/>
    </xf>
    <xf numFmtId="0" fontId="0" fillId="0" borderId="0" xfId="0" applyFill="1" applyProtection="1"/>
    <xf numFmtId="14" fontId="1" fillId="0" borderId="0" xfId="0" applyNumberFormat="1" applyFont="1" applyFill="1" applyAlignment="1" applyProtection="1">
      <alignment horizontal="centerContinuous"/>
    </xf>
    <xf numFmtId="39" fontId="2" fillId="0" borderId="0" xfId="0" applyNumberFormat="1" applyFont="1" applyFill="1" applyAlignment="1" applyProtection="1">
      <alignment horizontal="centerContinuous"/>
    </xf>
    <xf numFmtId="39" fontId="3" fillId="0" borderId="0" xfId="0" applyNumberFormat="1" applyFont="1" applyFill="1" applyAlignment="1" applyProtection="1">
      <alignment horizontal="centerContinuous"/>
    </xf>
    <xf numFmtId="39" fontId="3" fillId="0" borderId="0" xfId="0" applyNumberFormat="1" applyFont="1" applyFill="1" applyAlignment="1" applyProtection="1"/>
    <xf numFmtId="39" fontId="4" fillId="0" borderId="0" xfId="0" applyNumberFormat="1" applyFont="1" applyFill="1" applyAlignment="1" applyProtection="1"/>
    <xf numFmtId="39" fontId="4" fillId="0" borderId="0" xfId="0" applyNumberFormat="1" applyFont="1" applyFill="1" applyProtection="1"/>
    <xf numFmtId="39" fontId="3" fillId="0" borderId="0" xfId="0" applyNumberFormat="1" applyFont="1" applyFill="1" applyProtection="1"/>
    <xf numFmtId="43" fontId="4" fillId="0" borderId="1" xfId="0" applyNumberFormat="1" applyFont="1" applyFill="1" applyBorder="1" applyAlignment="1" applyProtection="1">
      <alignment horizontal="centerContinuous"/>
    </xf>
    <xf numFmtId="39" fontId="4" fillId="0" borderId="0" xfId="0" applyNumberFormat="1" applyFont="1" applyFill="1" applyBorder="1" applyProtection="1"/>
    <xf numFmtId="39" fontId="4" fillId="0" borderId="1" xfId="0" applyNumberFormat="1" applyFont="1" applyFill="1" applyBorder="1" applyAlignment="1" applyProtection="1">
      <alignment horizontal="centerContinuous"/>
    </xf>
    <xf numFmtId="39" fontId="4" fillId="0" borderId="0" xfId="0" applyNumberFormat="1" applyFont="1" applyFill="1" applyAlignment="1" applyProtection="1">
      <alignment horizontal="left"/>
    </xf>
    <xf numFmtId="39" fontId="4" fillId="0" borderId="0" xfId="0" applyNumberFormat="1" applyFont="1" applyFill="1" applyAlignment="1" applyProtection="1">
      <alignment horizontal="center"/>
    </xf>
    <xf numFmtId="39" fontId="3" fillId="0" borderId="0" xfId="0" applyNumberFormat="1" applyFont="1" applyFill="1" applyAlignment="1" applyProtection="1">
      <alignment horizontal="left"/>
    </xf>
    <xf numFmtId="0" fontId="4" fillId="0" borderId="1" xfId="0" quotePrefix="1" applyNumberFormat="1" applyFont="1" applyFill="1" applyBorder="1" applyAlignment="1" applyProtection="1">
      <alignment horizontal="center"/>
    </xf>
    <xf numFmtId="39" fontId="4" fillId="0" borderId="1" xfId="0" applyNumberFormat="1" applyFont="1" applyFill="1" applyBorder="1" applyAlignment="1" applyProtection="1">
      <alignment horizontal="center"/>
    </xf>
    <xf numFmtId="39" fontId="4" fillId="0" borderId="0" xfId="0" applyNumberFormat="1" applyFont="1" applyFill="1" applyBorder="1" applyAlignment="1" applyProtection="1">
      <alignment horizontal="center"/>
    </xf>
    <xf numFmtId="39" fontId="5" fillId="0" borderId="0" xfId="0" applyNumberFormat="1" applyFont="1" applyFill="1" applyProtection="1"/>
    <xf numFmtId="39" fontId="5" fillId="0" borderId="0" xfId="0" applyNumberFormat="1" applyFont="1" applyFill="1" applyAlignment="1" applyProtection="1">
      <alignment horizontal="fill"/>
    </xf>
    <xf numFmtId="39" fontId="5" fillId="0" borderId="0" xfId="0" applyNumberFormat="1" applyFont="1" applyFill="1" applyAlignment="1" applyProtection="1">
      <alignment horizontal="left"/>
    </xf>
    <xf numFmtId="44" fontId="5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horizontal="right"/>
    </xf>
    <xf numFmtId="39" fontId="5" fillId="0" borderId="0" xfId="0" applyNumberFormat="1" applyFont="1" applyFill="1" applyAlignment="1" applyProtection="1">
      <alignment horizontal="right"/>
    </xf>
    <xf numFmtId="10" fontId="5" fillId="0" borderId="0" xfId="0" applyNumberFormat="1" applyFont="1" applyFill="1" applyAlignment="1" applyProtection="1">
      <alignment horizontal="right"/>
    </xf>
    <xf numFmtId="165" fontId="5" fillId="0" borderId="0" xfId="0" applyNumberFormat="1" applyFont="1" applyFill="1" applyAlignment="1" applyProtection="1">
      <alignment horizontal="right"/>
    </xf>
    <xf numFmtId="165" fontId="5" fillId="0" borderId="0" xfId="0" applyNumberFormat="1" applyFont="1" applyFill="1" applyBorder="1" applyAlignment="1" applyProtection="1">
      <alignment horizontal="right"/>
    </xf>
    <xf numFmtId="165" fontId="0" fillId="0" borderId="0" xfId="0" applyNumberFormat="1" applyFill="1" applyProtection="1"/>
    <xf numFmtId="43" fontId="5" fillId="0" borderId="0" xfId="0" applyNumberFormat="1" applyFont="1" applyFill="1" applyAlignment="1" applyProtection="1">
      <alignment horizontal="right"/>
    </xf>
    <xf numFmtId="166" fontId="5" fillId="0" borderId="0" xfId="0" applyNumberFormat="1" applyFont="1" applyFill="1" applyAlignment="1" applyProtection="1">
      <alignment horizontal="right"/>
    </xf>
    <xf numFmtId="166" fontId="5" fillId="0" borderId="0" xfId="0" applyNumberFormat="1" applyFont="1" applyFill="1" applyBorder="1" applyAlignment="1" applyProtection="1">
      <alignment horizontal="right"/>
    </xf>
    <xf numFmtId="9" fontId="0" fillId="0" borderId="0" xfId="0" applyNumberFormat="1" applyFont="1" applyFill="1" applyProtection="1"/>
    <xf numFmtId="43" fontId="5" fillId="0" borderId="0" xfId="0" applyNumberFormat="1" applyFont="1" applyFill="1" applyBorder="1" applyAlignment="1" applyProtection="1">
      <alignment horizontal="right"/>
    </xf>
    <xf numFmtId="10" fontId="5" fillId="0" borderId="0" xfId="0" applyNumberFormat="1" applyFont="1" applyFill="1" applyBorder="1" applyAlignment="1" applyProtection="1">
      <alignment horizontal="right"/>
    </xf>
    <xf numFmtId="43" fontId="5" fillId="0" borderId="2" xfId="0" applyNumberFormat="1" applyFont="1" applyFill="1" applyBorder="1" applyAlignment="1" applyProtection="1">
      <alignment horizontal="right"/>
    </xf>
    <xf numFmtId="39" fontId="5" fillId="0" borderId="2" xfId="0" applyNumberFormat="1" applyFont="1" applyFill="1" applyBorder="1" applyAlignment="1" applyProtection="1">
      <alignment horizontal="right"/>
    </xf>
    <xf numFmtId="167" fontId="5" fillId="0" borderId="2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Alignment="1" applyProtection="1">
      <alignment horizontal="left" indent="1"/>
    </xf>
    <xf numFmtId="43" fontId="5" fillId="0" borderId="1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right"/>
    </xf>
    <xf numFmtId="166" fontId="5" fillId="0" borderId="1" xfId="0" applyNumberFormat="1" applyFont="1" applyFill="1" applyBorder="1" applyAlignment="1" applyProtection="1">
      <alignment horizontal="right"/>
    </xf>
    <xf numFmtId="43" fontId="4" fillId="0" borderId="2" xfId="0" applyNumberFormat="1" applyFont="1" applyFill="1" applyBorder="1" applyAlignment="1" applyProtection="1">
      <alignment horizontal="right"/>
    </xf>
    <xf numFmtId="43" fontId="4" fillId="0" borderId="0" xfId="0" applyNumberFormat="1" applyFont="1" applyFill="1" applyAlignment="1" applyProtection="1">
      <alignment horizontal="right"/>
    </xf>
    <xf numFmtId="39" fontId="4" fillId="0" borderId="0" xfId="0" applyNumberFormat="1" applyFont="1" applyFill="1" applyAlignment="1" applyProtection="1">
      <alignment horizontal="right"/>
    </xf>
    <xf numFmtId="39" fontId="5" fillId="0" borderId="0" xfId="0" applyNumberFormat="1" applyFont="1" applyFill="1" applyBorder="1" applyAlignment="1" applyProtection="1">
      <alignment horizontal="left" indent="1"/>
    </xf>
    <xf numFmtId="164" fontId="5" fillId="0" borderId="0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Border="1" applyAlignment="1" applyProtection="1">
      <alignment horizontal="left"/>
    </xf>
    <xf numFmtId="39" fontId="5" fillId="0" borderId="0" xfId="0" applyNumberFormat="1" applyFont="1" applyFill="1" applyBorder="1" applyAlignment="1" applyProtection="1">
      <alignment horizontal="right"/>
    </xf>
    <xf numFmtId="44" fontId="5" fillId="0" borderId="0" xfId="0" applyNumberFormat="1" applyFont="1" applyFill="1" applyBorder="1" applyAlignment="1" applyProtection="1">
      <alignment horizontal="right"/>
    </xf>
    <xf numFmtId="44" fontId="5" fillId="0" borderId="3" xfId="0" applyNumberFormat="1" applyFont="1" applyFill="1" applyBorder="1" applyAlignment="1" applyProtection="1">
      <alignment horizontal="right"/>
    </xf>
    <xf numFmtId="164" fontId="5" fillId="0" borderId="3" xfId="0" applyNumberFormat="1" applyFont="1" applyFill="1" applyBorder="1" applyAlignment="1" applyProtection="1">
      <alignment horizontal="right"/>
    </xf>
    <xf numFmtId="168" fontId="5" fillId="0" borderId="0" xfId="0" applyNumberFormat="1" applyFont="1" applyFill="1" applyBorder="1" applyAlignment="1" applyProtection="1">
      <alignment horizontal="right"/>
    </xf>
    <xf numFmtId="44" fontId="4" fillId="0" borderId="0" xfId="0" applyNumberFormat="1" applyFont="1" applyFill="1" applyBorder="1" applyAlignment="1" applyProtection="1">
      <alignment horizontal="right"/>
    </xf>
    <xf numFmtId="43" fontId="4" fillId="0" borderId="0" xfId="0" applyNumberFormat="1" applyFont="1" applyFill="1" applyBorder="1" applyAlignment="1" applyProtection="1">
      <alignment horizontal="right"/>
    </xf>
    <xf numFmtId="39" fontId="4" fillId="0" borderId="0" xfId="0" applyNumberFormat="1" applyFont="1" applyFill="1" applyBorder="1" applyAlignment="1" applyProtection="1">
      <alignment horizontal="right"/>
    </xf>
    <xf numFmtId="169" fontId="0" fillId="0" borderId="0" xfId="0" applyNumberFormat="1" applyFont="1" applyFill="1" applyProtection="1"/>
    <xf numFmtId="43" fontId="0" fillId="0" borderId="0" xfId="0" applyNumberFormat="1" applyFill="1" applyProtection="1"/>
    <xf numFmtId="44" fontId="4" fillId="0" borderId="0" xfId="0" applyNumberFormat="1" applyFont="1" applyFill="1" applyProtection="1"/>
    <xf numFmtId="43" fontId="4" fillId="0" borderId="0" xfId="0" applyNumberFormat="1" applyFont="1" applyFill="1" applyProtection="1"/>
    <xf numFmtId="44" fontId="4" fillId="0" borderId="1" xfId="0" applyNumberFormat="1" applyFont="1" applyFill="1" applyBorder="1" applyAlignment="1" applyProtection="1">
      <alignment horizontal="centerContinuous"/>
    </xf>
    <xf numFmtId="44" fontId="4" fillId="0" borderId="0" xfId="0" applyNumberFormat="1" applyFont="1" applyFill="1" applyAlignment="1" applyProtection="1">
      <alignment horizontal="center"/>
    </xf>
    <xf numFmtId="39" fontId="4" fillId="0" borderId="0" xfId="0" applyNumberFormat="1" applyFont="1" applyFill="1" applyAlignment="1" applyProtection="1">
      <alignment horizontal="fill"/>
    </xf>
    <xf numFmtId="43" fontId="4" fillId="0" borderId="1" xfId="0" applyNumberFormat="1" applyFont="1" applyFill="1" applyBorder="1" applyAlignment="1" applyProtection="1">
      <alignment horizontal="center"/>
    </xf>
    <xf numFmtId="44" fontId="5" fillId="0" borderId="0" xfId="0" applyNumberFormat="1" applyFont="1" applyFill="1" applyAlignment="1" applyProtection="1">
      <alignment horizontal="fill"/>
    </xf>
    <xf numFmtId="44" fontId="5" fillId="0" borderId="0" xfId="0" applyNumberFormat="1" applyFont="1" applyFill="1" applyProtection="1"/>
    <xf numFmtId="43" fontId="5" fillId="0" borderId="0" xfId="0" applyNumberFormat="1" applyFont="1" applyFill="1" applyProtection="1"/>
    <xf numFmtId="43" fontId="5" fillId="0" borderId="0" xfId="0" applyNumberFormat="1" applyFont="1" applyFill="1" applyAlignment="1" applyProtection="1">
      <alignment horizontal="fill"/>
    </xf>
    <xf numFmtId="170" fontId="5" fillId="0" borderId="0" xfId="0" applyNumberFormat="1" applyFont="1" applyFill="1" applyAlignment="1" applyProtection="1">
      <alignment horizontal="right"/>
    </xf>
    <xf numFmtId="10" fontId="5" fillId="0" borderId="0" xfId="0" applyNumberFormat="1" applyFont="1" applyFill="1" applyProtection="1"/>
    <xf numFmtId="171" fontId="5" fillId="0" borderId="0" xfId="0" applyNumberFormat="1" applyFont="1" applyFill="1" applyProtection="1"/>
    <xf numFmtId="170" fontId="5" fillId="0" borderId="0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Border="1" applyAlignment="1" applyProtection="1">
      <alignment horizontal="right"/>
    </xf>
    <xf numFmtId="170" fontId="4" fillId="0" borderId="2" xfId="0" applyNumberFormat="1" applyFont="1" applyFill="1" applyBorder="1" applyAlignment="1" applyProtection="1">
      <alignment horizontal="right"/>
    </xf>
    <xf numFmtId="170" fontId="4" fillId="0" borderId="0" xfId="0" applyNumberFormat="1" applyFont="1" applyFill="1" applyAlignment="1" applyProtection="1">
      <alignment horizontal="right"/>
    </xf>
    <xf numFmtId="41" fontId="4" fillId="0" borderId="0" xfId="0" applyNumberFormat="1" applyFont="1" applyFill="1" applyAlignment="1" applyProtection="1">
      <alignment horizontal="right"/>
    </xf>
    <xf numFmtId="41" fontId="4" fillId="0" borderId="2" xfId="0" applyNumberFormat="1" applyFont="1" applyFill="1" applyBorder="1" applyAlignment="1" applyProtection="1">
      <alignment horizontal="right"/>
    </xf>
    <xf numFmtId="170" fontId="5" fillId="0" borderId="1" xfId="0" applyNumberFormat="1" applyFont="1" applyFill="1" applyBorder="1" applyAlignment="1" applyProtection="1">
      <alignment horizontal="right"/>
    </xf>
    <xf numFmtId="170" fontId="5" fillId="0" borderId="2" xfId="0" applyNumberFormat="1" applyFont="1" applyFill="1" applyBorder="1" applyAlignment="1" applyProtection="1">
      <alignment horizontal="right"/>
    </xf>
    <xf numFmtId="41" fontId="5" fillId="0" borderId="2" xfId="0" applyNumberFormat="1" applyFont="1" applyFill="1" applyBorder="1" applyAlignment="1" applyProtection="1">
      <alignment horizontal="right"/>
    </xf>
    <xf numFmtId="170" fontId="5" fillId="0" borderId="3" xfId="0" applyNumberFormat="1" applyFont="1" applyFill="1" applyBorder="1" applyAlignment="1" applyProtection="1">
      <alignment horizontal="right"/>
    </xf>
    <xf numFmtId="41" fontId="4" fillId="0" borderId="0" xfId="0" applyNumberFormat="1" applyFont="1" applyFill="1" applyBorder="1" applyAlignment="1" applyProtection="1">
      <alignment horizontal="fill"/>
    </xf>
    <xf numFmtId="41" fontId="4" fillId="0" borderId="0" xfId="0" applyNumberFormat="1" applyFont="1" applyFill="1" applyProtection="1"/>
    <xf numFmtId="0" fontId="0" fillId="0" borderId="0" xfId="0" applyAlignment="1"/>
    <xf numFmtId="0" fontId="0" fillId="0" borderId="0" xfId="0" applyFill="1" applyAlignment="1" applyProtection="1"/>
    <xf numFmtId="39" fontId="4" fillId="0" borderId="0" xfId="0" applyNumberFormat="1" applyFont="1" applyFill="1" applyBorder="1" applyAlignment="1" applyProtection="1">
      <alignment horizontal="left"/>
    </xf>
    <xf numFmtId="44" fontId="4" fillId="0" borderId="1" xfId="0" applyNumberFormat="1" applyFont="1" applyFill="1" applyBorder="1" applyAlignment="1" applyProtection="1">
      <alignment horizontal="center"/>
    </xf>
    <xf numFmtId="39" fontId="5" fillId="0" borderId="1" xfId="0" applyNumberFormat="1" applyFont="1" applyFill="1" applyBorder="1" applyAlignment="1" applyProtection="1">
      <alignment horizontal="left"/>
    </xf>
    <xf numFmtId="41" fontId="5" fillId="0" borderId="1" xfId="0" applyNumberFormat="1" applyFont="1" applyFill="1" applyBorder="1" applyAlignment="1" applyProtection="1">
      <alignment horizontal="right"/>
    </xf>
    <xf numFmtId="43" fontId="4" fillId="0" borderId="0" xfId="0" applyNumberFormat="1" applyFont="1" applyFill="1" applyBorder="1" applyAlignment="1" applyProtection="1">
      <alignment horizontal="fill"/>
    </xf>
    <xf numFmtId="39" fontId="4" fillId="0" borderId="0" xfId="0" applyNumberFormat="1" applyFont="1" applyFill="1" applyAlignment="1" applyProtection="1">
      <alignment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showGridLines="0" zoomScaleNormal="100" workbookViewId="0">
      <pane xSplit="1" ySplit="9" topLeftCell="B37" activePane="bottomRight" state="frozen"/>
      <selection activeCell="A4" sqref="A4:D4"/>
      <selection pane="topRight" activeCell="A4" sqref="A4:D4"/>
      <selection pane="bottomLeft" activeCell="A4" sqref="A4:D4"/>
      <selection pane="bottomRight" activeCell="B25" sqref="B25"/>
    </sheetView>
  </sheetViews>
  <sheetFormatPr defaultColWidth="9.109375" defaultRowHeight="13.2" x14ac:dyDescent="0.25"/>
  <cols>
    <col min="1" max="1" width="41.88671875" style="2" customWidth="1"/>
    <col min="2" max="2" width="17" style="2" bestFit="1" customWidth="1"/>
    <col min="3" max="3" width="0.6640625" style="2" customWidth="1"/>
    <col min="4" max="4" width="17" style="2" bestFit="1" customWidth="1"/>
    <col min="5" max="5" width="0.6640625" style="2" customWidth="1"/>
    <col min="6" max="6" width="16.33203125" style="2" bestFit="1" customWidth="1"/>
    <col min="7" max="7" width="0.6640625" style="2" customWidth="1"/>
    <col min="8" max="8" width="7.6640625" style="2" customWidth="1"/>
    <col min="9" max="9" width="0.6640625" style="2" customWidth="1"/>
    <col min="10" max="10" width="7.6640625" style="2" customWidth="1"/>
    <col min="11" max="11" width="7.44140625" style="2" customWidth="1"/>
    <col min="12" max="12" width="9.109375" style="2"/>
    <col min="13" max="13" width="16.44140625" style="2" bestFit="1" customWidth="1"/>
    <col min="14" max="16384" width="9.109375" style="2"/>
  </cols>
  <sheetData>
    <row r="1" spans="1:13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3.8" x14ac:dyDescent="0.25">
      <c r="A3" s="1" t="s">
        <v>28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5">
      <c r="A5" s="6" t="s">
        <v>3</v>
      </c>
      <c r="B5" s="7"/>
      <c r="C5" s="8"/>
      <c r="D5" s="8"/>
      <c r="E5" s="7"/>
      <c r="F5" s="7"/>
      <c r="G5" s="7"/>
      <c r="H5" s="7"/>
      <c r="I5" s="7"/>
      <c r="J5" s="7"/>
      <c r="K5" s="7"/>
    </row>
    <row r="6" spans="1:13" x14ac:dyDescent="0.25">
      <c r="A6" s="9" t="s">
        <v>3</v>
      </c>
      <c r="B6" s="8"/>
      <c r="C6" s="8"/>
      <c r="D6" s="8"/>
      <c r="E6" s="8"/>
      <c r="F6" s="10" t="s">
        <v>29</v>
      </c>
      <c r="G6" s="10"/>
      <c r="H6" s="10"/>
      <c r="I6" s="11"/>
      <c r="J6" s="12" t="s">
        <v>4</v>
      </c>
      <c r="K6" s="12"/>
    </row>
    <row r="7" spans="1:13" x14ac:dyDescent="0.25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5">
      <c r="A8" s="15" t="s">
        <v>6</v>
      </c>
      <c r="B8" s="16">
        <v>2023</v>
      </c>
      <c r="C8" s="8"/>
      <c r="D8" s="16">
        <v>2022</v>
      </c>
      <c r="E8" s="8"/>
      <c r="F8" s="17" t="s">
        <v>7</v>
      </c>
      <c r="G8" s="8"/>
      <c r="H8" s="17" t="s">
        <v>8</v>
      </c>
      <c r="I8" s="18"/>
      <c r="J8" s="16">
        <v>2023</v>
      </c>
      <c r="K8" s="16">
        <v>2022</v>
      </c>
    </row>
    <row r="9" spans="1:13" ht="6.6" customHeight="1" x14ac:dyDescent="0.25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5">
      <c r="A10" s="21" t="s">
        <v>9</v>
      </c>
      <c r="B10" s="22">
        <v>133391190.67</v>
      </c>
      <c r="C10" s="24"/>
      <c r="D10" s="22">
        <v>117897267.51000001</v>
      </c>
      <c r="E10" s="22"/>
      <c r="F10" s="22">
        <f>B10-D10</f>
        <v>15493923.159999996</v>
      </c>
      <c r="G10" s="24"/>
      <c r="H10" s="23">
        <f>IF(D10=0,"n/a",IF(AND(F10/D10&lt;1,F10/D10&gt;-1),F10/D10,"n/a"))</f>
        <v>0.13141884869117773</v>
      </c>
      <c r="I10" s="25"/>
      <c r="J10" s="26">
        <f>IF(B54=0,"n/a",B10/B54)</f>
        <v>0.13390322823510703</v>
      </c>
      <c r="K10" s="27">
        <f>IF(D54=0,"n/a",D10/D54)</f>
        <v>0.11836741318680523</v>
      </c>
      <c r="M10" s="28"/>
    </row>
    <row r="11" spans="1:13" x14ac:dyDescent="0.25">
      <c r="A11" s="21" t="s">
        <v>10</v>
      </c>
      <c r="B11" s="29">
        <v>91393574.590000004</v>
      </c>
      <c r="C11" s="29"/>
      <c r="D11" s="29">
        <v>76582401.420000002</v>
      </c>
      <c r="E11" s="29"/>
      <c r="F11" s="29">
        <f>B11-D11</f>
        <v>14811173.170000002</v>
      </c>
      <c r="G11" s="29"/>
      <c r="H11" s="23">
        <f>IF(D11=0,"n/a",IF(AND(F11/D11&lt;1,F11/D11&gt;-1),F11/D11,"n/a"))</f>
        <v>0.19340178546728054</v>
      </c>
      <c r="I11" s="25"/>
      <c r="J11" s="30">
        <f>IF(B55=0,"n/a",B11/B55)</f>
        <v>0.11957315375856489</v>
      </c>
      <c r="K11" s="31">
        <f>IF(D55=0,"n/a",D11/D55)</f>
        <v>0.1071134243569309</v>
      </c>
    </row>
    <row r="12" spans="1:13" x14ac:dyDescent="0.25">
      <c r="A12" s="21" t="s">
        <v>11</v>
      </c>
      <c r="B12" s="29">
        <v>10035595.85</v>
      </c>
      <c r="C12" s="29"/>
      <c r="D12" s="29">
        <v>9015498.8399999999</v>
      </c>
      <c r="E12" s="29"/>
      <c r="F12" s="29">
        <f>B12-D12</f>
        <v>1020097.0099999998</v>
      </c>
      <c r="G12" s="29"/>
      <c r="H12" s="23">
        <f>IF(D12=0,"n/a",IF(AND(F12/D12&lt;1,F12/D12&gt;-1),F12/D12,"n/a"))</f>
        <v>0.11314925863824966</v>
      </c>
      <c r="I12" s="25"/>
      <c r="J12" s="30">
        <f>IF(B56=0,"n/a",B12/B56)</f>
        <v>0.10625431181607117</v>
      </c>
      <c r="K12" s="31">
        <f>IF(D56=0,"n/a",D12/D56)</f>
        <v>9.7162927906017965E-2</v>
      </c>
    </row>
    <row r="13" spans="1:13" x14ac:dyDescent="0.25">
      <c r="A13" s="21" t="s">
        <v>12</v>
      </c>
      <c r="B13" s="29">
        <v>1789906.4</v>
      </c>
      <c r="C13" s="29"/>
      <c r="D13" s="29">
        <v>1638517.32</v>
      </c>
      <c r="E13" s="29"/>
      <c r="F13" s="29">
        <f>B13-D13</f>
        <v>151389.07999999984</v>
      </c>
      <c r="G13" s="29"/>
      <c r="H13" s="23">
        <f>IF(D13=0,"n/a",IF(AND(F13/D13&lt;1,F13/D13&gt;-1),F13/D13,"n/a"))</f>
        <v>9.239394552143021E-2</v>
      </c>
      <c r="I13" s="25"/>
      <c r="J13" s="30">
        <f>IF(B57=0,"n/a",B13/B57)</f>
        <v>0.30478198292560532</v>
      </c>
      <c r="K13" s="31">
        <f>IF(D57=0,"n/a",D13/D57)</f>
        <v>0.26300639387547681</v>
      </c>
      <c r="L13" s="32"/>
    </row>
    <row r="14" spans="1:13" x14ac:dyDescent="0.25">
      <c r="A14" s="21" t="s">
        <v>13</v>
      </c>
      <c r="B14" s="29">
        <v>29605.88</v>
      </c>
      <c r="C14" s="33"/>
      <c r="D14" s="29">
        <v>31462.17</v>
      </c>
      <c r="E14" s="29"/>
      <c r="F14" s="29">
        <f>B14-D14</f>
        <v>-1856.2899999999972</v>
      </c>
      <c r="G14" s="33"/>
      <c r="H14" s="23">
        <f>IF(D14=0,"n/a",IF(AND(F14/D14&lt;1,F14/D14&gt;-1),F14/D14,"n/a"))</f>
        <v>-5.9000698298941154E-2</v>
      </c>
      <c r="I14" s="34"/>
      <c r="J14" s="30">
        <f>IF(B58=0,"n/a",B14/B58)</f>
        <v>4.5115179339888768E-2</v>
      </c>
      <c r="K14" s="31">
        <f>IF(D58=0,"n/a",D14/D58)</f>
        <v>4.9307563314944833E-2</v>
      </c>
    </row>
    <row r="15" spans="1:13" ht="8.4" customHeight="1" x14ac:dyDescent="0.25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14</v>
      </c>
    </row>
    <row r="16" spans="1:13" x14ac:dyDescent="0.25">
      <c r="A16" s="38" t="s">
        <v>15</v>
      </c>
      <c r="B16" s="39">
        <f>SUM(B10:B15)</f>
        <v>236639873.38999999</v>
      </c>
      <c r="C16" s="40"/>
      <c r="D16" s="39">
        <f>SUM(D10:D15)</f>
        <v>205165147.25999999</v>
      </c>
      <c r="E16" s="29"/>
      <c r="F16" s="39">
        <f>SUM(F10:F15)</f>
        <v>31474726.129999995</v>
      </c>
      <c r="G16" s="40"/>
      <c r="H16" s="41">
        <f>IF(D16=0,"n/a",IF(AND(F16/D16&lt;1,F16/D16&gt;-1),F16/D16,"n/a"))</f>
        <v>0.15341166153388111</v>
      </c>
      <c r="I16" s="25"/>
      <c r="J16" s="42">
        <f>IF(B60=0,"n/a",B16/B60)</f>
        <v>0.12712419221669946</v>
      </c>
      <c r="K16" s="42">
        <f>IF(D60=0,"n/a",D16/D60)</f>
        <v>0.11331027900558928</v>
      </c>
    </row>
    <row r="17" spans="1:13" x14ac:dyDescent="0.25">
      <c r="A17" s="21" t="s">
        <v>16</v>
      </c>
      <c r="B17" s="29">
        <v>1828289.85</v>
      </c>
      <c r="C17" s="29"/>
      <c r="D17" s="29">
        <v>1713515.92</v>
      </c>
      <c r="E17" s="29"/>
      <c r="F17" s="29">
        <f>B17-D17</f>
        <v>114773.93000000017</v>
      </c>
      <c r="G17" s="29"/>
      <c r="H17" s="23">
        <f>IF(D17=0,"n/a",IF(AND(F17/D17&lt;1,F17/D17&gt;-1),F17/D17,"n/a"))</f>
        <v>6.6981537002585995E-2</v>
      </c>
      <c r="I17" s="34"/>
      <c r="J17" s="31">
        <f>IF(B61=0,"n/a",B17/B61)</f>
        <v>1.2908894712918362E-2</v>
      </c>
      <c r="K17" s="31">
        <f>IF(D61=0,"n/a",D17/D61)</f>
        <v>7.1706191747055101E-3</v>
      </c>
    </row>
    <row r="18" spans="1:13" ht="12.75" customHeight="1" x14ac:dyDescent="0.25">
      <c r="A18" s="21" t="s">
        <v>17</v>
      </c>
      <c r="B18" s="29">
        <v>42107612.369999997</v>
      </c>
      <c r="C18" s="33"/>
      <c r="D18" s="29">
        <v>7854544.2999999998</v>
      </c>
      <c r="E18" s="29"/>
      <c r="F18" s="29">
        <f>B18-D18</f>
        <v>34253068.07</v>
      </c>
      <c r="G18" s="33"/>
      <c r="H18" s="23" t="str">
        <f>IF(D18=0,"n/a",IF(AND(F18/D18&lt;1,F18/D18&gt;-1),F18/D18,"n/a"))</f>
        <v>n/a</v>
      </c>
      <c r="I18" s="25"/>
      <c r="J18" s="42">
        <f>IF(B62=0,"n/a",B18/B62)</f>
        <v>8.2651451508227877E-2</v>
      </c>
      <c r="K18" s="42">
        <f>IF(D62=0,"n/a",D18/D62)</f>
        <v>6.0856416214723125E-2</v>
      </c>
    </row>
    <row r="19" spans="1:13" ht="6" customHeight="1" x14ac:dyDescent="0.25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5">
      <c r="A20" s="46" t="s">
        <v>18</v>
      </c>
      <c r="B20" s="29">
        <f>SUM(B16:B18)</f>
        <v>280575775.60999995</v>
      </c>
      <c r="C20" s="29"/>
      <c r="D20" s="29">
        <f>SUM(D16:D18)</f>
        <v>214733207.47999999</v>
      </c>
      <c r="E20" s="29"/>
      <c r="F20" s="29">
        <f>SUM(F16:F18)</f>
        <v>65842568.129999995</v>
      </c>
      <c r="G20" s="29"/>
      <c r="H20" s="47">
        <f>IF(D20=0,"n/a",IF(AND(F20/D20&lt;1,F20/D20&gt;-1),F20/D20,"n/a"))</f>
        <v>0.30662499248576863</v>
      </c>
      <c r="I20" s="25"/>
      <c r="J20" s="24"/>
      <c r="K20" s="24"/>
    </row>
    <row r="21" spans="1:13" ht="6.6" customHeight="1" x14ac:dyDescent="0.25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5">
      <c r="A22" s="21" t="s">
        <v>19</v>
      </c>
      <c r="B22" s="29">
        <v>421995.82</v>
      </c>
      <c r="C22" s="29"/>
      <c r="D22" s="29">
        <v>3704161.45</v>
      </c>
      <c r="E22" s="29"/>
      <c r="F22" s="29">
        <f>B22-D22</f>
        <v>-3282165.6300000004</v>
      </c>
      <c r="G22" s="29"/>
      <c r="H22" s="23">
        <f>IF(D22=0,"n/a",IF(AND(F22/D22&lt;1,F22/D22&gt;-1),F22/D22,"n/a"))</f>
        <v>-0.88607520873583956</v>
      </c>
      <c r="I22" s="34"/>
      <c r="J22" s="49"/>
      <c r="K22" s="49"/>
    </row>
    <row r="23" spans="1:13" x14ac:dyDescent="0.25">
      <c r="A23" s="21" t="s">
        <v>20</v>
      </c>
      <c r="B23" s="29">
        <v>2026245.05</v>
      </c>
      <c r="C23" s="29"/>
      <c r="D23" s="29">
        <v>1905435.69</v>
      </c>
      <c r="E23" s="29"/>
      <c r="F23" s="29">
        <f>B23-D23</f>
        <v>120809.3600000001</v>
      </c>
      <c r="G23" s="29"/>
      <c r="H23" s="23">
        <f>IF(D23=0,"n/a",IF(AND(F23/D23&lt;1,F23/D23&gt;-1),F23/D23,"n/a"))</f>
        <v>6.3402486178895975E-2</v>
      </c>
      <c r="I23" s="34"/>
      <c r="J23" s="49"/>
      <c r="K23" s="49"/>
    </row>
    <row r="24" spans="1:13" x14ac:dyDescent="0.25">
      <c r="A24" s="21" t="s">
        <v>21</v>
      </c>
      <c r="B24" s="29">
        <v>-10467924.689999999</v>
      </c>
      <c r="C24" s="29"/>
      <c r="D24" s="29">
        <v>-11864781.539999999</v>
      </c>
      <c r="E24" s="29"/>
      <c r="F24" s="29">
        <f>B24-D24</f>
        <v>1396856.8499999996</v>
      </c>
      <c r="G24" s="29"/>
      <c r="H24" s="23">
        <f>IF(D24=0,"n/a",IF(AND(F24/D24&lt;1,F24/D24&gt;-1),F24/D24,"n/a"))</f>
        <v>-0.11773135858344677</v>
      </c>
      <c r="I24" s="34"/>
      <c r="J24" s="49"/>
      <c r="K24" s="49"/>
    </row>
    <row r="25" spans="1:13" x14ac:dyDescent="0.25">
      <c r="A25" s="21" t="s">
        <v>22</v>
      </c>
      <c r="B25" s="39">
        <v>2516395.75</v>
      </c>
      <c r="C25" s="33"/>
      <c r="D25" s="39">
        <v>1316235.94</v>
      </c>
      <c r="E25" s="29"/>
      <c r="F25" s="39">
        <f>B25-D25</f>
        <v>1200159.81</v>
      </c>
      <c r="G25" s="33"/>
      <c r="H25" s="41">
        <f>IF(D25=0,"n/a",IF(AND(F25/D25&lt;1,F25/D25&gt;-1),F25/D25,"n/a"))</f>
        <v>0.91181206463637521</v>
      </c>
      <c r="I25" s="34"/>
      <c r="J25" s="49"/>
      <c r="K25" s="49"/>
    </row>
    <row r="26" spans="1:13" ht="12.75" customHeight="1" x14ac:dyDescent="0.25">
      <c r="A26" s="21" t="s">
        <v>23</v>
      </c>
      <c r="B26" s="39">
        <f>SUM(B22:B25)</f>
        <v>-5503288.0699999994</v>
      </c>
      <c r="C26" s="29"/>
      <c r="D26" s="39">
        <f>SUM(D22:D25)</f>
        <v>-4938948.459999999</v>
      </c>
      <c r="E26" s="29"/>
      <c r="F26" s="39">
        <f>SUM(F22:F25)</f>
        <v>-564339.6100000008</v>
      </c>
      <c r="G26" s="29"/>
      <c r="H26" s="41">
        <f>IF(D26=0,"n/a",IF(AND(F26/D26&lt;1,F26/D26&gt;-1),F26/D26,"n/a"))</f>
        <v>0.11426310976324724</v>
      </c>
      <c r="I26" s="25"/>
      <c r="J26" s="24"/>
      <c r="K26" s="24"/>
    </row>
    <row r="27" spans="1:13" ht="6.6" customHeight="1" x14ac:dyDescent="0.25">
      <c r="A27" s="48"/>
      <c r="B27" s="50"/>
      <c r="C27" s="33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.8" thickBot="1" x14ac:dyDescent="0.3">
      <c r="A28" s="38" t="s">
        <v>24</v>
      </c>
      <c r="B28" s="51">
        <f>+B26+B20</f>
        <v>275072487.53999996</v>
      </c>
      <c r="C28" s="29"/>
      <c r="D28" s="51">
        <f>+D26+D20</f>
        <v>209794259.01999998</v>
      </c>
      <c r="E28" s="22"/>
      <c r="F28" s="51">
        <f>+F26+F20</f>
        <v>65278228.519999996</v>
      </c>
      <c r="G28" s="29"/>
      <c r="H28" s="52">
        <f>IF(D28=0,"n/a",IF(AND(F28/D28&lt;1,F28/D28&gt;-1),F28/D28,"n/a"))</f>
        <v>0.31115355026839381</v>
      </c>
      <c r="I28" s="25"/>
      <c r="J28" s="24"/>
      <c r="K28" s="24"/>
    </row>
    <row r="29" spans="1:13" ht="4.2" customHeight="1" thickTop="1" x14ac:dyDescent="0.25">
      <c r="A29" s="21"/>
      <c r="B29" s="50"/>
      <c r="C29" s="29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5">
      <c r="A30" s="19"/>
      <c r="B30" s="54"/>
      <c r="C30" s="55"/>
      <c r="D30" s="54"/>
      <c r="E30" s="54"/>
      <c r="F30" s="54"/>
      <c r="G30" s="55"/>
      <c r="H30" s="29"/>
      <c r="I30" s="56"/>
      <c r="J30" s="45"/>
      <c r="K30" s="45"/>
    </row>
    <row r="31" spans="1:13" x14ac:dyDescent="0.25">
      <c r="A31" s="21" t="s">
        <v>30</v>
      </c>
      <c r="B31" s="22">
        <v>9585769.9000000004</v>
      </c>
      <c r="C31" s="29"/>
      <c r="D31" s="22">
        <v>8161485.9800000004</v>
      </c>
      <c r="E31" s="22"/>
      <c r="F31" s="22"/>
      <c r="G31" s="29"/>
      <c r="H31" s="29"/>
      <c r="I31" s="24"/>
      <c r="J31" s="24"/>
      <c r="K31" s="24"/>
    </row>
    <row r="32" spans="1:13" x14ac:dyDescent="0.25">
      <c r="A32" s="21" t="s">
        <v>31</v>
      </c>
      <c r="B32" s="29">
        <v>-6906091.1799999997</v>
      </c>
      <c r="C32" s="29"/>
      <c r="D32" s="29">
        <v>-6944181.6500000004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5">
      <c r="A33" s="21" t="s">
        <v>32</v>
      </c>
      <c r="B33" s="29">
        <v>9367458.8599999994</v>
      </c>
      <c r="C33" s="29"/>
      <c r="D33" s="29">
        <v>7236323</v>
      </c>
      <c r="E33" s="22"/>
      <c r="F33" s="22"/>
      <c r="G33" s="29"/>
      <c r="H33" s="29"/>
      <c r="I33" s="19"/>
      <c r="J33" s="19"/>
      <c r="K33" s="19"/>
      <c r="M33" s="57"/>
    </row>
    <row r="34" spans="1:13" x14ac:dyDescent="0.25">
      <c r="A34" s="21" t="s">
        <v>33</v>
      </c>
      <c r="B34" s="29">
        <v>90506.33</v>
      </c>
      <c r="C34" s="29"/>
      <c r="D34" s="29">
        <v>-2520279.08</v>
      </c>
      <c r="E34" s="22"/>
      <c r="F34" s="22"/>
      <c r="G34" s="29"/>
      <c r="H34" s="29"/>
      <c r="I34" s="24"/>
      <c r="J34" s="24"/>
      <c r="K34" s="24"/>
      <c r="M34" s="58"/>
    </row>
    <row r="35" spans="1:13" x14ac:dyDescent="0.25">
      <c r="A35" s="21" t="s">
        <v>34</v>
      </c>
      <c r="B35" s="29">
        <v>3997229.07</v>
      </c>
      <c r="C35" s="29"/>
      <c r="D35" s="29">
        <v>3904410.07</v>
      </c>
      <c r="E35" s="22"/>
      <c r="F35" s="22"/>
      <c r="G35" s="29"/>
      <c r="H35" s="29"/>
      <c r="I35" s="24"/>
      <c r="J35" s="24"/>
      <c r="K35" s="24"/>
      <c r="M35" s="58"/>
    </row>
    <row r="36" spans="1:13" x14ac:dyDescent="0.25">
      <c r="A36" s="21" t="s">
        <v>35</v>
      </c>
      <c r="B36" s="29">
        <v>20732.64</v>
      </c>
      <c r="C36" s="29"/>
      <c r="D36" s="29">
        <v>5986335.9699999997</v>
      </c>
      <c r="E36" s="22"/>
      <c r="F36" s="22"/>
      <c r="G36" s="29"/>
      <c r="H36" s="29"/>
      <c r="I36" s="24"/>
      <c r="J36" s="24"/>
      <c r="K36" s="24"/>
      <c r="M36" s="58"/>
    </row>
    <row r="37" spans="1:13" x14ac:dyDescent="0.25">
      <c r="A37" s="21" t="s">
        <v>36</v>
      </c>
      <c r="B37" s="29">
        <v>4728720.1399999997</v>
      </c>
      <c r="C37" s="29"/>
      <c r="D37" s="29">
        <v>2342108.6</v>
      </c>
      <c r="E37" s="22"/>
      <c r="F37" s="22"/>
      <c r="G37" s="29"/>
      <c r="H37" s="29"/>
      <c r="I37" s="24"/>
      <c r="J37" s="24"/>
      <c r="K37" s="24"/>
    </row>
    <row r="38" spans="1:13" x14ac:dyDescent="0.25">
      <c r="A38" s="21" t="s">
        <v>37</v>
      </c>
      <c r="B38" s="29">
        <v>0</v>
      </c>
      <c r="C38" s="29"/>
      <c r="D38" s="29">
        <v>0</v>
      </c>
      <c r="E38" s="22"/>
      <c r="F38" s="22"/>
      <c r="G38" s="29"/>
      <c r="H38" s="29"/>
      <c r="I38" s="24"/>
      <c r="J38" s="24"/>
      <c r="K38" s="24"/>
    </row>
    <row r="39" spans="1:13" x14ac:dyDescent="0.25">
      <c r="A39" s="21" t="s">
        <v>38</v>
      </c>
      <c r="B39" s="29">
        <v>-47.44</v>
      </c>
      <c r="C39" s="29"/>
      <c r="D39" s="29">
        <v>-37983.99</v>
      </c>
      <c r="E39" s="22"/>
      <c r="F39" s="22"/>
      <c r="G39" s="29"/>
      <c r="H39" s="29"/>
      <c r="I39" s="24"/>
      <c r="J39" s="24"/>
      <c r="K39" s="24"/>
      <c r="M39" s="58"/>
    </row>
    <row r="40" spans="1:13" x14ac:dyDescent="0.25">
      <c r="A40" s="21" t="s">
        <v>39</v>
      </c>
      <c r="B40" s="29">
        <v>-2735427.14</v>
      </c>
      <c r="C40" s="29"/>
      <c r="D40" s="29">
        <v>0</v>
      </c>
      <c r="E40" s="22"/>
      <c r="F40" s="22"/>
      <c r="G40" s="29"/>
      <c r="H40" s="29"/>
      <c r="I40" s="24"/>
      <c r="J40" s="24"/>
      <c r="K40" s="24"/>
    </row>
    <row r="41" spans="1:13" x14ac:dyDescent="0.25">
      <c r="A41" s="21" t="s">
        <v>40</v>
      </c>
      <c r="B41" s="29">
        <v>4237797.9000000004</v>
      </c>
      <c r="C41" s="29"/>
      <c r="D41" s="29">
        <v>5066941.28</v>
      </c>
      <c r="E41" s="22"/>
      <c r="F41" s="22"/>
      <c r="G41" s="29"/>
      <c r="H41" s="29"/>
      <c r="I41" s="24"/>
      <c r="J41" s="24"/>
      <c r="K41" s="24"/>
    </row>
    <row r="42" spans="1:13" x14ac:dyDescent="0.25">
      <c r="A42" s="21" t="s">
        <v>41</v>
      </c>
      <c r="B42" s="29">
        <v>3035625.17</v>
      </c>
      <c r="C42" s="29"/>
      <c r="D42" s="29">
        <v>0</v>
      </c>
      <c r="E42" s="22"/>
      <c r="F42" s="22"/>
      <c r="G42" s="29"/>
      <c r="H42" s="29"/>
      <c r="I42" s="24"/>
      <c r="J42" s="24"/>
      <c r="K42" s="24"/>
    </row>
    <row r="43" spans="1:13" x14ac:dyDescent="0.25">
      <c r="A43" s="21" t="s">
        <v>42</v>
      </c>
      <c r="B43" s="29">
        <v>4638794.38</v>
      </c>
      <c r="C43" s="29"/>
      <c r="D43" s="29">
        <v>0</v>
      </c>
      <c r="E43" s="22"/>
      <c r="F43" s="22"/>
      <c r="G43" s="29"/>
      <c r="H43" s="29"/>
      <c r="I43" s="24"/>
      <c r="J43" s="24"/>
      <c r="K43" s="24"/>
    </row>
    <row r="44" spans="1:13" x14ac:dyDescent="0.25">
      <c r="A44" s="21" t="s">
        <v>43</v>
      </c>
      <c r="B44" s="29">
        <v>14828508.02</v>
      </c>
      <c r="C44" s="29"/>
      <c r="D44" s="29">
        <v>0</v>
      </c>
      <c r="E44" s="22"/>
      <c r="F44" s="22"/>
      <c r="G44" s="29"/>
      <c r="H44" s="29"/>
      <c r="I44" s="24"/>
      <c r="J44" s="24"/>
      <c r="K44" s="24"/>
    </row>
    <row r="45" spans="1:13" x14ac:dyDescent="0.25">
      <c r="A45" s="21" t="s">
        <v>44</v>
      </c>
      <c r="B45" s="29">
        <v>7454045.0300000003</v>
      </c>
      <c r="C45" s="29"/>
      <c r="D45" s="29">
        <v>0</v>
      </c>
      <c r="E45" s="22"/>
      <c r="F45" s="22"/>
      <c r="G45" s="29"/>
      <c r="H45" s="29"/>
      <c r="I45" s="24"/>
      <c r="J45" s="24"/>
      <c r="K45" s="24"/>
    </row>
    <row r="46" spans="1:13" x14ac:dyDescent="0.25">
      <c r="A46" s="21" t="s">
        <v>45</v>
      </c>
      <c r="B46" s="29">
        <v>490837.73</v>
      </c>
      <c r="C46" s="29"/>
      <c r="D46" s="29">
        <v>0</v>
      </c>
      <c r="E46" s="22"/>
      <c r="F46" s="22"/>
      <c r="G46" s="29"/>
      <c r="H46" s="29"/>
      <c r="I46" s="24"/>
      <c r="J46" s="24"/>
      <c r="K46" s="24"/>
    </row>
    <row r="47" spans="1:13" x14ac:dyDescent="0.25">
      <c r="A47" s="21" t="s">
        <v>46</v>
      </c>
      <c r="B47" s="29">
        <v>-1365152.92</v>
      </c>
      <c r="C47" s="29"/>
      <c r="D47" s="29">
        <v>-1421069.97</v>
      </c>
      <c r="E47" s="22"/>
      <c r="F47" s="22"/>
      <c r="G47" s="29"/>
      <c r="H47" s="29"/>
      <c r="I47" s="24"/>
      <c r="J47" s="24"/>
      <c r="K47" s="24"/>
    </row>
    <row r="48" spans="1:13" x14ac:dyDescent="0.25">
      <c r="A48" s="21" t="s">
        <v>47</v>
      </c>
      <c r="B48" s="29">
        <v>232140.23</v>
      </c>
      <c r="C48" s="60"/>
      <c r="D48" s="29">
        <v>2651359.79</v>
      </c>
      <c r="E48" s="59"/>
      <c r="F48" s="59"/>
      <c r="G48" s="60"/>
      <c r="H48" s="60"/>
      <c r="I48" s="8"/>
      <c r="J48" s="8"/>
      <c r="K48" s="8"/>
    </row>
    <row r="49" spans="1:11" x14ac:dyDescent="0.25">
      <c r="A49" s="21"/>
      <c r="B49" s="29"/>
      <c r="C49" s="60"/>
      <c r="D49" s="29"/>
      <c r="E49" s="59"/>
      <c r="F49" s="59"/>
      <c r="G49" s="60"/>
      <c r="H49" s="60"/>
      <c r="I49" s="8"/>
      <c r="J49" s="8"/>
      <c r="K49" s="8"/>
    </row>
    <row r="50" spans="1:11" ht="12.75" customHeight="1" x14ac:dyDescent="0.25">
      <c r="A50" s="21"/>
      <c r="B50" s="59"/>
      <c r="C50" s="8"/>
      <c r="D50" s="59"/>
      <c r="E50" s="59"/>
      <c r="F50" s="61" t="s">
        <v>29</v>
      </c>
      <c r="G50" s="10"/>
      <c r="H50" s="10"/>
      <c r="I50" s="8"/>
      <c r="J50" s="8"/>
      <c r="K50" s="8"/>
    </row>
    <row r="51" spans="1:11" x14ac:dyDescent="0.25">
      <c r="A51" s="8"/>
      <c r="B51" s="62" t="s">
        <v>5</v>
      </c>
      <c r="C51" s="8"/>
      <c r="D51" s="62" t="s">
        <v>5</v>
      </c>
      <c r="E51" s="59"/>
      <c r="F51" s="59"/>
      <c r="G51" s="8"/>
      <c r="H51" s="8"/>
      <c r="I51" s="63"/>
      <c r="J51" s="8"/>
      <c r="K51" s="8"/>
    </row>
    <row r="52" spans="1:11" x14ac:dyDescent="0.25">
      <c r="A52" s="15" t="s">
        <v>25</v>
      </c>
      <c r="B52" s="16">
        <v>2023</v>
      </c>
      <c r="C52" s="8"/>
      <c r="D52" s="16">
        <v>2022</v>
      </c>
      <c r="E52" s="60"/>
      <c r="F52" s="64" t="s">
        <v>7</v>
      </c>
      <c r="G52" s="8"/>
      <c r="H52" s="17" t="s">
        <v>8</v>
      </c>
      <c r="I52" s="14"/>
      <c r="J52" s="8"/>
      <c r="K52" s="8"/>
    </row>
    <row r="53" spans="1:11" ht="6" customHeight="1" x14ac:dyDescent="0.25">
      <c r="A53" s="19"/>
      <c r="B53" s="65"/>
      <c r="C53" s="67"/>
      <c r="D53" s="68"/>
      <c r="E53" s="67"/>
      <c r="F53" s="68"/>
      <c r="G53" s="67"/>
      <c r="H53" s="68"/>
      <c r="I53" s="20"/>
      <c r="J53" s="19"/>
      <c r="K53" s="19"/>
    </row>
    <row r="54" spans="1:11" ht="12.75" customHeight="1" x14ac:dyDescent="0.25">
      <c r="A54" s="21" t="s">
        <v>9</v>
      </c>
      <c r="B54" s="69">
        <v>996176062.58000004</v>
      </c>
      <c r="C54" s="40"/>
      <c r="D54" s="69">
        <v>996028081.85000002</v>
      </c>
      <c r="E54" s="69"/>
      <c r="F54" s="69">
        <f>+B54-D54</f>
        <v>147980.73000001907</v>
      </c>
      <c r="G54" s="40"/>
      <c r="H54" s="47">
        <f>IF(D54=0,"n/a",IF(AND(F54/D54&lt;1,F54/D54&gt;-1),F54/D54,"n/a"))</f>
        <v>1.4857084122082482E-4</v>
      </c>
      <c r="I54" s="70"/>
      <c r="J54" s="19"/>
      <c r="K54" s="19"/>
    </row>
    <row r="55" spans="1:11" x14ac:dyDescent="0.25">
      <c r="A55" s="21" t="s">
        <v>10</v>
      </c>
      <c r="B55" s="69">
        <v>764331889.87</v>
      </c>
      <c r="C55" s="40"/>
      <c r="D55" s="69">
        <v>714965485.23000002</v>
      </c>
      <c r="E55" s="69"/>
      <c r="F55" s="69">
        <f>+B55-D55</f>
        <v>49366404.639999986</v>
      </c>
      <c r="G55" s="40"/>
      <c r="H55" s="47">
        <f>IF(D55=0,"n/a",IF(AND(F55/D55&lt;1,F55/D55&gt;-1),F55/D55,"n/a"))</f>
        <v>6.9047255650556499E-2</v>
      </c>
      <c r="I55" s="70"/>
      <c r="J55" s="19"/>
      <c r="K55" s="19"/>
    </row>
    <row r="56" spans="1:11" ht="12.75" customHeight="1" x14ac:dyDescent="0.25">
      <c r="A56" s="21" t="s">
        <v>11</v>
      </c>
      <c r="B56" s="69">
        <v>94448833.920000002</v>
      </c>
      <c r="C56" s="40"/>
      <c r="D56" s="69">
        <v>92787434.819999993</v>
      </c>
      <c r="E56" s="69"/>
      <c r="F56" s="69">
        <f>+B56-D56</f>
        <v>1661399.1000000089</v>
      </c>
      <c r="G56" s="40"/>
      <c r="H56" s="47">
        <f>IF(D56=0,"n/a",IF(AND(F56/D56&lt;1,F56/D56&gt;-1),F56/D56,"n/a"))</f>
        <v>1.7905431950166386E-2</v>
      </c>
      <c r="I56" s="70"/>
      <c r="J56" s="19"/>
      <c r="K56" s="19"/>
    </row>
    <row r="57" spans="1:11" x14ac:dyDescent="0.25">
      <c r="A57" s="21" t="s">
        <v>12</v>
      </c>
      <c r="B57" s="69">
        <v>5872743.4699999997</v>
      </c>
      <c r="C57" s="40"/>
      <c r="D57" s="69">
        <v>6229952.4199999999</v>
      </c>
      <c r="E57" s="69"/>
      <c r="F57" s="69">
        <f>+B57-D57</f>
        <v>-357208.95000000019</v>
      </c>
      <c r="G57" s="40"/>
      <c r="H57" s="47">
        <f>IF(D57=0,"n/a",IF(AND(F57/D57&lt;1,F57/D57&gt;-1),F57/D57,"n/a"))</f>
        <v>-5.7337348011399447E-2</v>
      </c>
      <c r="I57" s="70"/>
      <c r="J57" s="71"/>
      <c r="K57" s="19"/>
    </row>
    <row r="58" spans="1:11" x14ac:dyDescent="0.25">
      <c r="A58" s="21" t="s">
        <v>13</v>
      </c>
      <c r="B58" s="69">
        <v>656228.80000000005</v>
      </c>
      <c r="C58" s="73"/>
      <c r="D58" s="69">
        <v>638080</v>
      </c>
      <c r="E58" s="72"/>
      <c r="F58" s="69">
        <f>+B58-D58</f>
        <v>18148.800000000047</v>
      </c>
      <c r="G58" s="73"/>
      <c r="H58" s="47">
        <f>IF(D58=0,"n/a",IF(AND(F58/D58&lt;1,F58/D58&gt;-1),F58/D58,"n/a"))</f>
        <v>2.8442828485456442E-2</v>
      </c>
      <c r="I58" s="70"/>
      <c r="J58" s="19"/>
      <c r="K58" s="19"/>
    </row>
    <row r="59" spans="1:11" x14ac:dyDescent="0.25">
      <c r="A59" s="19"/>
      <c r="B59" s="74"/>
      <c r="C59" s="76"/>
      <c r="D59" s="74"/>
      <c r="E59" s="75"/>
      <c r="F59" s="74"/>
      <c r="G59" s="76"/>
      <c r="H59" s="77"/>
      <c r="I59" s="8"/>
      <c r="J59" s="8"/>
      <c r="K59" s="8"/>
    </row>
    <row r="60" spans="1:11" ht="12.75" customHeight="1" x14ac:dyDescent="0.25">
      <c r="A60" s="38" t="s">
        <v>15</v>
      </c>
      <c r="B60" s="78">
        <f>SUM(B54:B59)</f>
        <v>1861485758.6400001</v>
      </c>
      <c r="C60" s="40"/>
      <c r="D60" s="78">
        <f>SUM(D54:D59)</f>
        <v>1810649034.3199999</v>
      </c>
      <c r="E60" s="69"/>
      <c r="F60" s="78">
        <f>SUM(F54:F59)</f>
        <v>50836724.320000008</v>
      </c>
      <c r="G60" s="40"/>
      <c r="H60" s="41">
        <f>IF(D60=0,"n/a",IF(AND(F60/D60&lt;1,F60/D60&gt;-1),F60/D60,"n/a"))</f>
        <v>2.8076520273346096E-2</v>
      </c>
      <c r="I60" s="70"/>
      <c r="J60" s="19"/>
      <c r="K60" s="19"/>
    </row>
    <row r="61" spans="1:11" ht="12.75" customHeight="1" x14ac:dyDescent="0.25">
      <c r="A61" s="21" t="s">
        <v>16</v>
      </c>
      <c r="B61" s="69">
        <v>141630239.50999999</v>
      </c>
      <c r="C61" s="73"/>
      <c r="D61" s="69">
        <v>238963453.25999999</v>
      </c>
      <c r="E61" s="72"/>
      <c r="F61" s="69">
        <f>+B61-D61</f>
        <v>-97333213.75</v>
      </c>
      <c r="G61" s="73"/>
      <c r="H61" s="47">
        <f>IF(D61=0,"n/a",IF(AND(F61/D61&lt;1,F61/D61&gt;-1),F61/D61,"n/a"))</f>
        <v>-0.40731422492500685</v>
      </c>
      <c r="I61" s="70"/>
      <c r="J61" s="19"/>
      <c r="K61" s="19"/>
    </row>
    <row r="62" spans="1:11" x14ac:dyDescent="0.25">
      <c r="A62" s="21" t="s">
        <v>17</v>
      </c>
      <c r="B62" s="69">
        <v>509460047</v>
      </c>
      <c r="C62" s="73"/>
      <c r="D62" s="69">
        <v>129066823</v>
      </c>
      <c r="E62" s="72"/>
      <c r="F62" s="69">
        <f>+B62-D62</f>
        <v>380393224</v>
      </c>
      <c r="G62" s="73"/>
      <c r="H62" s="47" t="str">
        <f>IF(D62=0,"n/a",IF(AND(F62/D62&lt;1,F62/D62&gt;-1),F62/D62,"n/a"))</f>
        <v>n/a</v>
      </c>
      <c r="I62" s="70"/>
      <c r="J62" s="19"/>
      <c r="K62" s="19"/>
    </row>
    <row r="63" spans="1:11" ht="6" customHeight="1" x14ac:dyDescent="0.25">
      <c r="A63" s="8"/>
      <c r="B63" s="79"/>
      <c r="C63" s="40"/>
      <c r="D63" s="79"/>
      <c r="E63" s="69"/>
      <c r="F63" s="79"/>
      <c r="G63" s="40"/>
      <c r="H63" s="80"/>
      <c r="I63" s="8"/>
      <c r="J63" s="8"/>
      <c r="K63" s="8"/>
    </row>
    <row r="64" spans="1:11" ht="13.8" thickBot="1" x14ac:dyDescent="0.3">
      <c r="A64" s="38" t="s">
        <v>26</v>
      </c>
      <c r="B64" s="81">
        <f>SUM(B60:B62)</f>
        <v>2512576045.1500001</v>
      </c>
      <c r="C64" s="40"/>
      <c r="D64" s="81">
        <f>SUM(D60:D62)</f>
        <v>2178679310.5799999</v>
      </c>
      <c r="E64" s="69"/>
      <c r="F64" s="81">
        <f>SUM(F60:F62)</f>
        <v>333896734.56999999</v>
      </c>
      <c r="G64" s="40"/>
      <c r="H64" s="52">
        <f>IF(D64=0,"n/a",IF(AND(F64/D64&lt;1,F64/D64&gt;-1),F64/D64,"n/a"))</f>
        <v>0.15325648568311379</v>
      </c>
      <c r="I64" s="70"/>
      <c r="J64" s="19"/>
      <c r="K64" s="19"/>
    </row>
    <row r="65" spans="1:11" ht="12.75" customHeight="1" thickTop="1" x14ac:dyDescent="0.25">
      <c r="A65" s="8"/>
      <c r="B65" s="82"/>
      <c r="C65" s="83"/>
      <c r="D65" s="82"/>
      <c r="E65" s="83"/>
      <c r="F65" s="82"/>
      <c r="G65" s="83"/>
      <c r="H65" s="82"/>
      <c r="I65" s="63"/>
      <c r="J65" s="8"/>
      <c r="K65" s="8"/>
    </row>
    <row r="66" spans="1:11" s="85" customFormat="1" x14ac:dyDescent="0.25">
      <c r="A66" s="7"/>
      <c r="B66" s="84"/>
      <c r="C66" s="84"/>
      <c r="D66" s="84"/>
      <c r="E66" s="84"/>
      <c r="F66" s="84"/>
      <c r="G66" s="84"/>
      <c r="H66" s="84"/>
      <c r="I66" s="84"/>
      <c r="J66" s="84"/>
      <c r="K66" s="84"/>
    </row>
    <row r="67" spans="1:11" s="85" customFormat="1" ht="12.75" customHeight="1" x14ac:dyDescent="0.25">
      <c r="A67" s="7" t="s">
        <v>27</v>
      </c>
      <c r="B67" s="84"/>
      <c r="C67" s="84"/>
      <c r="D67" s="84"/>
      <c r="E67" s="84"/>
      <c r="F67" s="84"/>
      <c r="G67" s="84"/>
      <c r="H67" s="84"/>
      <c r="I67" s="84"/>
      <c r="J67" s="84"/>
      <c r="K67" s="84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showGridLines="0" zoomScaleNormal="100" workbookViewId="0">
      <pane xSplit="1" ySplit="9" topLeftCell="B46" activePane="bottomRight" state="frozen"/>
      <selection activeCell="A4" sqref="A4:D4"/>
      <selection pane="topRight" activeCell="A4" sqref="A4:D4"/>
      <selection pane="bottomLeft" activeCell="A4" sqref="A4:D4"/>
      <selection pane="bottomRight" activeCell="K1" sqref="A1:XFD1048576"/>
    </sheetView>
  </sheetViews>
  <sheetFormatPr defaultColWidth="9.109375" defaultRowHeight="13.2" x14ac:dyDescent="0.25"/>
  <cols>
    <col min="1" max="1" width="41.88671875" style="2" customWidth="1"/>
    <col min="2" max="2" width="17" style="2" bestFit="1" customWidth="1"/>
    <col min="3" max="3" width="0.6640625" style="2" customWidth="1"/>
    <col min="4" max="4" width="17" style="2" bestFit="1" customWidth="1"/>
    <col min="5" max="5" width="0.6640625" style="2" customWidth="1"/>
    <col min="6" max="6" width="16.33203125" style="2" bestFit="1" customWidth="1"/>
    <col min="7" max="7" width="0.6640625" style="2" customWidth="1"/>
    <col min="8" max="8" width="7.6640625" style="2" customWidth="1"/>
    <col min="9" max="9" width="0.6640625" style="2" customWidth="1"/>
    <col min="10" max="10" width="7.6640625" style="2" customWidth="1"/>
    <col min="11" max="11" width="7.44140625" style="2" customWidth="1"/>
    <col min="12" max="12" width="9.109375" style="2"/>
    <col min="13" max="13" width="16.44140625" style="2" bestFit="1" customWidth="1"/>
    <col min="14" max="16384" width="9.109375" style="2"/>
  </cols>
  <sheetData>
    <row r="1" spans="1:13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3.8" x14ac:dyDescent="0.25">
      <c r="A3" s="1" t="s">
        <v>48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5">
      <c r="A5" s="6" t="s">
        <v>3</v>
      </c>
      <c r="B5" s="7"/>
      <c r="C5" s="8"/>
      <c r="D5" s="8"/>
      <c r="E5" s="7"/>
      <c r="F5" s="7"/>
      <c r="G5" s="7"/>
      <c r="H5" s="7"/>
      <c r="I5" s="7"/>
      <c r="J5" s="7"/>
      <c r="K5" s="7"/>
    </row>
    <row r="6" spans="1:13" x14ac:dyDescent="0.25">
      <c r="A6" s="9" t="s">
        <v>3</v>
      </c>
      <c r="B6" s="8"/>
      <c r="C6" s="8"/>
      <c r="D6" s="8"/>
      <c r="E6" s="8"/>
      <c r="F6" s="10" t="s">
        <v>29</v>
      </c>
      <c r="G6" s="10"/>
      <c r="H6" s="10"/>
      <c r="I6" s="11"/>
      <c r="J6" s="12" t="s">
        <v>4</v>
      </c>
      <c r="K6" s="12"/>
    </row>
    <row r="7" spans="1:13" x14ac:dyDescent="0.25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5">
      <c r="A8" s="15" t="s">
        <v>6</v>
      </c>
      <c r="B8" s="16">
        <v>2023</v>
      </c>
      <c r="C8" s="8"/>
      <c r="D8" s="16">
        <v>2022</v>
      </c>
      <c r="E8" s="8"/>
      <c r="F8" s="17" t="s">
        <v>7</v>
      </c>
      <c r="G8" s="8"/>
      <c r="H8" s="17" t="s">
        <v>8</v>
      </c>
      <c r="I8" s="18"/>
      <c r="J8" s="16">
        <v>2023</v>
      </c>
      <c r="K8" s="16">
        <v>2022</v>
      </c>
    </row>
    <row r="9" spans="1:13" ht="6.6" customHeight="1" x14ac:dyDescent="0.25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5">
      <c r="A10" s="21" t="s">
        <v>9</v>
      </c>
      <c r="B10" s="22">
        <v>105486884.5</v>
      </c>
      <c r="C10" s="24"/>
      <c r="D10" s="22">
        <v>95533679.269999996</v>
      </c>
      <c r="E10" s="22"/>
      <c r="F10" s="22">
        <f>B10-D10</f>
        <v>9953205.2300000042</v>
      </c>
      <c r="G10" s="24"/>
      <c r="H10" s="23">
        <f>IF(D10=0,"n/a",IF(AND(F10/D10&lt;1,F10/D10&gt;-1),F10/D10,"n/a"))</f>
        <v>0.10418530204274844</v>
      </c>
      <c r="I10" s="25"/>
      <c r="J10" s="26">
        <f>IF(B54=0,"n/a",B10/B54)</f>
        <v>0.13310435328272599</v>
      </c>
      <c r="K10" s="27">
        <f>IF(D54=0,"n/a",D10/D54)</f>
        <v>0.11613777112839349</v>
      </c>
      <c r="M10" s="28"/>
    </row>
    <row r="11" spans="1:13" x14ac:dyDescent="0.25">
      <c r="A11" s="21" t="s">
        <v>10</v>
      </c>
      <c r="B11" s="29">
        <v>77314731.480000004</v>
      </c>
      <c r="C11" s="29"/>
      <c r="D11" s="29">
        <v>76449975.120000005</v>
      </c>
      <c r="E11" s="29"/>
      <c r="F11" s="29">
        <f>B11-D11</f>
        <v>864756.3599999994</v>
      </c>
      <c r="G11" s="29"/>
      <c r="H11" s="23">
        <f>IF(D11=0,"n/a",IF(AND(F11/D11&lt;1,F11/D11&gt;-1),F11/D11,"n/a"))</f>
        <v>1.1311401457523448E-2</v>
      </c>
      <c r="I11" s="25"/>
      <c r="J11" s="30">
        <f>IF(B55=0,"n/a",B11/B55)</f>
        <v>0.12123852441663842</v>
      </c>
      <c r="K11" s="31">
        <f>IF(D55=0,"n/a",D11/D55)</f>
        <v>0.11267498073755214</v>
      </c>
    </row>
    <row r="12" spans="1:13" x14ac:dyDescent="0.25">
      <c r="A12" s="21" t="s">
        <v>11</v>
      </c>
      <c r="B12" s="29">
        <v>7793828.5800000001</v>
      </c>
      <c r="C12" s="29"/>
      <c r="D12" s="29">
        <v>9740923.9499999993</v>
      </c>
      <c r="E12" s="29"/>
      <c r="F12" s="29">
        <f>B12-D12</f>
        <v>-1947095.3699999992</v>
      </c>
      <c r="G12" s="29"/>
      <c r="H12" s="23">
        <f>IF(D12=0,"n/a",IF(AND(F12/D12&lt;1,F12/D12&gt;-1),F12/D12,"n/a"))</f>
        <v>-0.19988816050658104</v>
      </c>
      <c r="I12" s="25"/>
      <c r="J12" s="30">
        <f>IF(B56=0,"n/a",B12/B56)</f>
        <v>0.11554505031101808</v>
      </c>
      <c r="K12" s="31">
        <f>IF(D56=0,"n/a",D12/D56)</f>
        <v>0.10320332487004122</v>
      </c>
    </row>
    <row r="13" spans="1:13" x14ac:dyDescent="0.25">
      <c r="A13" s="21" t="s">
        <v>12</v>
      </c>
      <c r="B13" s="29">
        <v>1522940.94</v>
      </c>
      <c r="C13" s="29"/>
      <c r="D13" s="29">
        <v>1621037.29</v>
      </c>
      <c r="E13" s="29"/>
      <c r="F13" s="29">
        <f>B13-D13</f>
        <v>-98096.350000000093</v>
      </c>
      <c r="G13" s="29"/>
      <c r="H13" s="23">
        <f>IF(D13=0,"n/a",IF(AND(F13/D13&lt;1,F13/D13&gt;-1),F13/D13,"n/a"))</f>
        <v>-6.0514554850246594E-2</v>
      </c>
      <c r="I13" s="25"/>
      <c r="J13" s="30">
        <f>IF(B57=0,"n/a",B13/B57)</f>
        <v>0.28848789385587259</v>
      </c>
      <c r="K13" s="31">
        <f>IF(D57=0,"n/a",D13/D57)</f>
        <v>0.2700283746318406</v>
      </c>
      <c r="L13" s="32"/>
    </row>
    <row r="14" spans="1:13" x14ac:dyDescent="0.25">
      <c r="A14" s="21" t="s">
        <v>13</v>
      </c>
      <c r="B14" s="29">
        <v>16274.31</v>
      </c>
      <c r="C14" s="33"/>
      <c r="D14" s="29">
        <v>25100.240000000002</v>
      </c>
      <c r="E14" s="29"/>
      <c r="F14" s="29">
        <f>B14-D14</f>
        <v>-8825.9300000000021</v>
      </c>
      <c r="G14" s="33"/>
      <c r="H14" s="23">
        <f>IF(D14=0,"n/a",IF(AND(F14/D14&lt;1,F14/D14&gt;-1),F14/D14,"n/a"))</f>
        <v>-0.35162731511730572</v>
      </c>
      <c r="I14" s="34"/>
      <c r="J14" s="30">
        <f>IF(B58=0,"n/a",B14/B58)</f>
        <v>5.774376343575164E-2</v>
      </c>
      <c r="K14" s="31">
        <f>IF(D58=0,"n/a",D14/D58)</f>
        <v>4.9558205654714901E-2</v>
      </c>
    </row>
    <row r="15" spans="1:13" ht="8.4" customHeight="1" x14ac:dyDescent="0.25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14</v>
      </c>
    </row>
    <row r="16" spans="1:13" x14ac:dyDescent="0.25">
      <c r="A16" s="38" t="s">
        <v>15</v>
      </c>
      <c r="B16" s="39">
        <f>SUM(B10:B15)</f>
        <v>192134659.81000003</v>
      </c>
      <c r="C16" s="40"/>
      <c r="D16" s="39">
        <f>SUM(D10:D15)</f>
        <v>183370715.86999997</v>
      </c>
      <c r="E16" s="29"/>
      <c r="F16" s="39">
        <f>SUM(F10:F15)</f>
        <v>8763943.9400000051</v>
      </c>
      <c r="G16" s="40"/>
      <c r="H16" s="41">
        <f>IF(D16=0,"n/a",IF(AND(F16/D16&lt;1,F16/D16&gt;-1),F16/D16,"n/a"))</f>
        <v>4.7793585242984882E-2</v>
      </c>
      <c r="I16" s="25"/>
      <c r="J16" s="42">
        <f>IF(B60=0,"n/a",B16/B60)</f>
        <v>0.12781421518375075</v>
      </c>
      <c r="K16" s="42">
        <f>IF(D60=0,"n/a",D16/D60)</f>
        <v>0.11446471251413695</v>
      </c>
    </row>
    <row r="17" spans="1:13" x14ac:dyDescent="0.25">
      <c r="A17" s="21" t="s">
        <v>16</v>
      </c>
      <c r="B17" s="29">
        <v>1381298.51</v>
      </c>
      <c r="C17" s="29"/>
      <c r="D17" s="29">
        <v>1796253.2</v>
      </c>
      <c r="E17" s="29"/>
      <c r="F17" s="29">
        <f>B17-D17</f>
        <v>-414954.68999999994</v>
      </c>
      <c r="G17" s="29"/>
      <c r="H17" s="23">
        <f>IF(D17=0,"n/a",IF(AND(F17/D17&lt;1,F17/D17&gt;-1),F17/D17,"n/a"))</f>
        <v>-0.23101124607599863</v>
      </c>
      <c r="I17" s="34"/>
      <c r="J17" s="31">
        <f>IF(B61=0,"n/a",B17/B61)</f>
        <v>1.3440585864095264E-2</v>
      </c>
      <c r="K17" s="31">
        <f>IF(D61=0,"n/a",D17/D61)</f>
        <v>1.6349938868463441E-2</v>
      </c>
    </row>
    <row r="18" spans="1:13" ht="12.75" customHeight="1" x14ac:dyDescent="0.25">
      <c r="A18" s="21" t="s">
        <v>17</v>
      </c>
      <c r="B18" s="29">
        <v>2827392.41</v>
      </c>
      <c r="C18" s="33"/>
      <c r="D18" s="29">
        <v>6881643.46</v>
      </c>
      <c r="E18" s="29"/>
      <c r="F18" s="29">
        <f>B18-D18</f>
        <v>-4054251.05</v>
      </c>
      <c r="G18" s="33"/>
      <c r="H18" s="23">
        <f>IF(D18=0,"n/a",IF(AND(F18/D18&lt;1,F18/D18&gt;-1),F18/D18,"n/a"))</f>
        <v>-0.58913994506771494</v>
      </c>
      <c r="I18" s="25"/>
      <c r="J18" s="42">
        <f>IF(B62=0,"n/a",B18/B62)</f>
        <v>1.49414006354081E-2</v>
      </c>
      <c r="K18" s="42">
        <f>IF(D62=0,"n/a",D18/D62)</f>
        <v>4.818774888840327E-2</v>
      </c>
    </row>
    <row r="19" spans="1:13" ht="6" customHeight="1" x14ac:dyDescent="0.25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5">
      <c r="A20" s="46" t="s">
        <v>18</v>
      </c>
      <c r="B20" s="29">
        <f>SUM(B16:B18)</f>
        <v>196343350.73000002</v>
      </c>
      <c r="C20" s="29"/>
      <c r="D20" s="29">
        <f>SUM(D16:D18)</f>
        <v>192048612.52999997</v>
      </c>
      <c r="E20" s="29"/>
      <c r="F20" s="29">
        <f>SUM(F16:F18)</f>
        <v>4294738.2000000058</v>
      </c>
      <c r="G20" s="29"/>
      <c r="H20" s="47">
        <f>IF(D20=0,"n/a",IF(AND(F20/D20&lt;1,F20/D20&gt;-1),F20/D20,"n/a"))</f>
        <v>2.2362766090429961E-2</v>
      </c>
      <c r="I20" s="25"/>
      <c r="J20" s="24"/>
      <c r="K20" s="24"/>
    </row>
    <row r="21" spans="1:13" ht="6.6" customHeight="1" x14ac:dyDescent="0.25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5">
      <c r="A22" s="21" t="s">
        <v>19</v>
      </c>
      <c r="B22" s="29">
        <v>-3032431.71</v>
      </c>
      <c r="C22" s="29"/>
      <c r="D22" s="29">
        <v>5660480.3499999996</v>
      </c>
      <c r="E22" s="29"/>
      <c r="F22" s="29">
        <f>B22-D22</f>
        <v>-8692912.0599999987</v>
      </c>
      <c r="G22" s="29"/>
      <c r="H22" s="23" t="str">
        <f>IF(D22=0,"n/a",IF(AND(F22/D22&lt;1,F22/D22&gt;-1),F22/D22,"n/a"))</f>
        <v>n/a</v>
      </c>
      <c r="I22" s="34"/>
      <c r="J22" s="49"/>
      <c r="K22" s="49"/>
    </row>
    <row r="23" spans="1:13" x14ac:dyDescent="0.25">
      <c r="A23" s="21" t="s">
        <v>20</v>
      </c>
      <c r="B23" s="29">
        <v>1977209.23</v>
      </c>
      <c r="C23" s="29"/>
      <c r="D23" s="29">
        <v>1889491.57</v>
      </c>
      <c r="E23" s="29"/>
      <c r="F23" s="29">
        <f>B23-D23</f>
        <v>87717.659999999916</v>
      </c>
      <c r="G23" s="29"/>
      <c r="H23" s="23">
        <f>IF(D23=0,"n/a",IF(AND(F23/D23&lt;1,F23/D23&gt;-1),F23/D23,"n/a"))</f>
        <v>4.6423948850959899E-2</v>
      </c>
      <c r="I23" s="34"/>
      <c r="J23" s="49"/>
      <c r="K23" s="49"/>
    </row>
    <row r="24" spans="1:13" x14ac:dyDescent="0.25">
      <c r="A24" s="21" t="s">
        <v>21</v>
      </c>
      <c r="B24" s="29">
        <v>4067468.9</v>
      </c>
      <c r="C24" s="29"/>
      <c r="D24" s="29">
        <v>-7262989.3200000003</v>
      </c>
      <c r="E24" s="29"/>
      <c r="F24" s="29">
        <f>B24-D24</f>
        <v>11330458.220000001</v>
      </c>
      <c r="G24" s="29"/>
      <c r="H24" s="23" t="str">
        <f>IF(D24=0,"n/a",IF(AND(F24/D24&lt;1,F24/D24&gt;-1),F24/D24,"n/a"))</f>
        <v>n/a</v>
      </c>
      <c r="I24" s="34"/>
      <c r="J24" s="49"/>
      <c r="K24" s="49"/>
    </row>
    <row r="25" spans="1:13" x14ac:dyDescent="0.25">
      <c r="A25" s="21" t="s">
        <v>22</v>
      </c>
      <c r="B25" s="39">
        <v>3413112.45</v>
      </c>
      <c r="C25" s="33"/>
      <c r="D25" s="39">
        <v>3063628.19</v>
      </c>
      <c r="E25" s="29"/>
      <c r="F25" s="39">
        <f>B25-D25</f>
        <v>349484.26000000024</v>
      </c>
      <c r="G25" s="33"/>
      <c r="H25" s="41">
        <f>IF(D25=0,"n/a",IF(AND(F25/D25&lt;1,F25/D25&gt;-1),F25/D25,"n/a"))</f>
        <v>0.11407528535634745</v>
      </c>
      <c r="I25" s="34"/>
      <c r="J25" s="49"/>
      <c r="K25" s="49"/>
    </row>
    <row r="26" spans="1:13" ht="12.75" customHeight="1" x14ac:dyDescent="0.25">
      <c r="A26" s="21" t="s">
        <v>23</v>
      </c>
      <c r="B26" s="39">
        <f>SUM(B22:B25)</f>
        <v>6425358.8700000001</v>
      </c>
      <c r="C26" s="29"/>
      <c r="D26" s="39">
        <f>SUM(D22:D25)</f>
        <v>3350610.7899999996</v>
      </c>
      <c r="E26" s="29"/>
      <c r="F26" s="39">
        <f>SUM(F22:F25)</f>
        <v>3074748.0800000024</v>
      </c>
      <c r="G26" s="29"/>
      <c r="H26" s="41">
        <f>IF(D26=0,"n/a",IF(AND(F26/D26&lt;1,F26/D26&gt;-1),F26/D26,"n/a"))</f>
        <v>0.91766793361278554</v>
      </c>
      <c r="I26" s="25"/>
      <c r="J26" s="24"/>
      <c r="K26" s="24"/>
    </row>
    <row r="27" spans="1:13" ht="6.6" customHeight="1" x14ac:dyDescent="0.25">
      <c r="A27" s="48"/>
      <c r="B27" s="50"/>
      <c r="C27" s="33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.8" thickBot="1" x14ac:dyDescent="0.3">
      <c r="A28" s="38" t="s">
        <v>24</v>
      </c>
      <c r="B28" s="51">
        <f>+B26+B20</f>
        <v>202768709.60000002</v>
      </c>
      <c r="C28" s="29"/>
      <c r="D28" s="51">
        <f>+D26+D20</f>
        <v>195399223.31999996</v>
      </c>
      <c r="E28" s="22"/>
      <c r="F28" s="51">
        <f>+F26+F20</f>
        <v>7369486.2800000086</v>
      </c>
      <c r="G28" s="29"/>
      <c r="H28" s="52">
        <f>IF(D28=0,"n/a",IF(AND(F28/D28&lt;1,F28/D28&gt;-1),F28/D28,"n/a"))</f>
        <v>3.7715023400738922E-2</v>
      </c>
      <c r="I28" s="25"/>
      <c r="J28" s="24"/>
      <c r="K28" s="24"/>
    </row>
    <row r="29" spans="1:13" ht="4.2" customHeight="1" thickTop="1" x14ac:dyDescent="0.25">
      <c r="A29" s="21"/>
      <c r="B29" s="50"/>
      <c r="C29" s="29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5">
      <c r="A30" s="19"/>
      <c r="B30" s="54"/>
      <c r="C30" s="55"/>
      <c r="D30" s="54"/>
      <c r="E30" s="54"/>
      <c r="F30" s="54"/>
      <c r="G30" s="55"/>
      <c r="H30" s="29"/>
      <c r="I30" s="56"/>
      <c r="J30" s="45"/>
      <c r="K30" s="45"/>
    </row>
    <row r="31" spans="1:13" x14ac:dyDescent="0.25">
      <c r="A31" s="21" t="s">
        <v>30</v>
      </c>
      <c r="B31" s="22">
        <v>7997717.9299999997</v>
      </c>
      <c r="C31" s="29"/>
      <c r="D31" s="22">
        <v>7675183.6799999997</v>
      </c>
      <c r="E31" s="22"/>
      <c r="F31" s="22"/>
      <c r="G31" s="29"/>
      <c r="H31" s="29"/>
      <c r="I31" s="24"/>
      <c r="J31" s="24"/>
      <c r="K31" s="24"/>
    </row>
    <row r="32" spans="1:13" x14ac:dyDescent="0.25">
      <c r="A32" s="21" t="s">
        <v>31</v>
      </c>
      <c r="B32" s="29">
        <v>-5522783.9199999999</v>
      </c>
      <c r="C32" s="29"/>
      <c r="D32" s="29">
        <v>-5712331.0099999998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5">
      <c r="A33" s="21" t="s">
        <v>32</v>
      </c>
      <c r="B33" s="29">
        <v>6967270.5899999999</v>
      </c>
      <c r="C33" s="29"/>
      <c r="D33" s="29">
        <v>8162097.7599999998</v>
      </c>
      <c r="E33" s="22"/>
      <c r="F33" s="22"/>
      <c r="G33" s="29"/>
      <c r="H33" s="29"/>
      <c r="I33" s="19"/>
      <c r="J33" s="19"/>
      <c r="K33" s="19"/>
      <c r="M33" s="57"/>
    </row>
    <row r="34" spans="1:13" x14ac:dyDescent="0.25">
      <c r="A34" s="21" t="s">
        <v>33</v>
      </c>
      <c r="B34" s="29">
        <v>74906.89</v>
      </c>
      <c r="C34" s="29"/>
      <c r="D34" s="29">
        <v>-2226362.7799999998</v>
      </c>
      <c r="E34" s="22"/>
      <c r="F34" s="22"/>
      <c r="G34" s="29"/>
      <c r="H34" s="29"/>
      <c r="I34" s="24"/>
      <c r="J34" s="24"/>
      <c r="K34" s="24"/>
      <c r="M34" s="58"/>
    </row>
    <row r="35" spans="1:13" x14ac:dyDescent="0.25">
      <c r="A35" s="21" t="s">
        <v>34</v>
      </c>
      <c r="B35" s="29">
        <v>3241207.1</v>
      </c>
      <c r="C35" s="29"/>
      <c r="D35" s="29">
        <v>3455042.17</v>
      </c>
      <c r="E35" s="22"/>
      <c r="F35" s="22"/>
      <c r="G35" s="29"/>
      <c r="H35" s="29"/>
      <c r="I35" s="24"/>
      <c r="J35" s="24"/>
      <c r="K35" s="24"/>
      <c r="M35" s="58"/>
    </row>
    <row r="36" spans="1:13" x14ac:dyDescent="0.25">
      <c r="A36" s="21" t="s">
        <v>35</v>
      </c>
      <c r="B36" s="29">
        <v>3573.75</v>
      </c>
      <c r="C36" s="29"/>
      <c r="D36" s="29">
        <v>5293168.45</v>
      </c>
      <c r="E36" s="22"/>
      <c r="F36" s="22"/>
      <c r="G36" s="29"/>
      <c r="H36" s="29"/>
      <c r="I36" s="24"/>
      <c r="J36" s="24"/>
      <c r="K36" s="24"/>
      <c r="M36" s="58"/>
    </row>
    <row r="37" spans="1:13" x14ac:dyDescent="0.25">
      <c r="A37" s="21" t="s">
        <v>36</v>
      </c>
      <c r="B37" s="29">
        <v>3842314.4</v>
      </c>
      <c r="C37" s="29"/>
      <c r="D37" s="29">
        <v>2054084.95</v>
      </c>
      <c r="E37" s="22"/>
      <c r="F37" s="22"/>
      <c r="G37" s="29"/>
      <c r="H37" s="29"/>
      <c r="I37" s="24"/>
      <c r="J37" s="24"/>
      <c r="K37" s="24"/>
    </row>
    <row r="38" spans="1:13" x14ac:dyDescent="0.25">
      <c r="A38" s="21" t="s">
        <v>37</v>
      </c>
      <c r="B38" s="29">
        <v>0</v>
      </c>
      <c r="C38" s="29"/>
      <c r="D38" s="29">
        <v>0</v>
      </c>
      <c r="E38" s="22"/>
      <c r="F38" s="22"/>
      <c r="G38" s="29"/>
      <c r="H38" s="29"/>
      <c r="I38" s="24"/>
      <c r="J38" s="24"/>
      <c r="K38" s="24"/>
    </row>
    <row r="39" spans="1:13" x14ac:dyDescent="0.25">
      <c r="A39" s="21" t="s">
        <v>38</v>
      </c>
      <c r="B39" s="29">
        <v>-20.58</v>
      </c>
      <c r="C39" s="29"/>
      <c r="D39" s="29">
        <v>-33501.74</v>
      </c>
      <c r="E39" s="22"/>
      <c r="F39" s="22"/>
      <c r="G39" s="29"/>
      <c r="H39" s="29"/>
      <c r="I39" s="24"/>
      <c r="J39" s="24"/>
      <c r="K39" s="24"/>
      <c r="M39" s="58"/>
    </row>
    <row r="40" spans="1:13" x14ac:dyDescent="0.25">
      <c r="A40" s="21" t="s">
        <v>39</v>
      </c>
      <c r="B40" s="29">
        <v>-2537168.87</v>
      </c>
      <c r="C40" s="29"/>
      <c r="D40" s="29">
        <v>0</v>
      </c>
      <c r="E40" s="22"/>
      <c r="F40" s="22"/>
      <c r="G40" s="29"/>
      <c r="H40" s="29"/>
      <c r="I40" s="24"/>
      <c r="J40" s="24"/>
      <c r="K40" s="24"/>
    </row>
    <row r="41" spans="1:13" x14ac:dyDescent="0.25">
      <c r="A41" s="21" t="s">
        <v>40</v>
      </c>
      <c r="B41" s="29">
        <v>3534398.55</v>
      </c>
      <c r="C41" s="29"/>
      <c r="D41" s="29">
        <v>3910461.82</v>
      </c>
      <c r="E41" s="22"/>
      <c r="F41" s="22"/>
      <c r="G41" s="29"/>
      <c r="H41" s="29"/>
      <c r="I41" s="24"/>
      <c r="J41" s="24"/>
      <c r="K41" s="24"/>
    </row>
    <row r="42" spans="1:13" x14ac:dyDescent="0.25">
      <c r="A42" s="21" t="s">
        <v>41</v>
      </c>
      <c r="B42" s="29">
        <v>2582883.66</v>
      </c>
      <c r="C42" s="29"/>
      <c r="D42" s="29">
        <v>0</v>
      </c>
      <c r="E42" s="22"/>
      <c r="F42" s="22"/>
      <c r="G42" s="29"/>
      <c r="H42" s="29"/>
      <c r="I42" s="24"/>
      <c r="J42" s="24"/>
      <c r="K42" s="24"/>
    </row>
    <row r="43" spans="1:13" x14ac:dyDescent="0.25">
      <c r="A43" s="21" t="s">
        <v>42</v>
      </c>
      <c r="B43" s="29">
        <v>4188265.1</v>
      </c>
      <c r="C43" s="29"/>
      <c r="D43" s="29">
        <v>0</v>
      </c>
      <c r="E43" s="22"/>
      <c r="F43" s="22"/>
      <c r="G43" s="29"/>
      <c r="H43" s="29"/>
      <c r="I43" s="24"/>
      <c r="J43" s="24"/>
      <c r="K43" s="24"/>
    </row>
    <row r="44" spans="1:13" x14ac:dyDescent="0.25">
      <c r="A44" s="21" t="s">
        <v>43</v>
      </c>
      <c r="B44" s="29">
        <v>14418114.550000001</v>
      </c>
      <c r="C44" s="29"/>
      <c r="D44" s="29">
        <v>0</v>
      </c>
      <c r="E44" s="22"/>
      <c r="F44" s="22"/>
      <c r="G44" s="29"/>
      <c r="H44" s="29"/>
      <c r="I44" s="24"/>
      <c r="J44" s="24"/>
      <c r="K44" s="24"/>
    </row>
    <row r="45" spans="1:13" x14ac:dyDescent="0.25">
      <c r="A45" s="21" t="s">
        <v>44</v>
      </c>
      <c r="B45" s="29">
        <v>7248605.6299999999</v>
      </c>
      <c r="C45" s="29"/>
      <c r="D45" s="29">
        <v>0</v>
      </c>
      <c r="E45" s="22"/>
      <c r="F45" s="22"/>
      <c r="G45" s="29"/>
      <c r="H45" s="29"/>
      <c r="I45" s="24"/>
      <c r="J45" s="24"/>
      <c r="K45" s="24"/>
    </row>
    <row r="46" spans="1:13" x14ac:dyDescent="0.25">
      <c r="A46" s="21" t="s">
        <v>45</v>
      </c>
      <c r="B46" s="29">
        <v>439565.2</v>
      </c>
      <c r="C46" s="29"/>
      <c r="D46" s="29">
        <v>0</v>
      </c>
      <c r="E46" s="22"/>
      <c r="F46" s="22"/>
      <c r="G46" s="29"/>
      <c r="H46" s="29"/>
      <c r="I46" s="24"/>
      <c r="J46" s="24"/>
      <c r="K46" s="24"/>
    </row>
    <row r="47" spans="1:13" x14ac:dyDescent="0.25">
      <c r="A47" s="21" t="s">
        <v>46</v>
      </c>
      <c r="B47" s="29">
        <v>-1179699.01</v>
      </c>
      <c r="C47" s="29"/>
      <c r="D47" s="29">
        <v>-1244229.42</v>
      </c>
      <c r="E47" s="22"/>
      <c r="F47" s="22"/>
      <c r="G47" s="29"/>
      <c r="H47" s="29"/>
      <c r="I47" s="24"/>
      <c r="J47" s="24"/>
      <c r="K47" s="24"/>
    </row>
    <row r="48" spans="1:13" x14ac:dyDescent="0.25">
      <c r="A48" s="21" t="s">
        <v>47</v>
      </c>
      <c r="B48" s="29">
        <v>-2587989.09</v>
      </c>
      <c r="C48" s="60"/>
      <c r="D48" s="29">
        <v>294843.46999999997</v>
      </c>
      <c r="E48" s="59"/>
      <c r="F48" s="59"/>
      <c r="G48" s="60"/>
      <c r="H48" s="60"/>
      <c r="I48" s="8"/>
      <c r="J48" s="8"/>
      <c r="K48" s="8"/>
    </row>
    <row r="49" spans="1:11" x14ac:dyDescent="0.25">
      <c r="A49" s="21"/>
      <c r="B49" s="29"/>
      <c r="C49" s="60"/>
      <c r="D49" s="29"/>
      <c r="E49" s="59"/>
      <c r="F49" s="59"/>
      <c r="G49" s="60"/>
      <c r="H49" s="60"/>
      <c r="I49" s="8"/>
      <c r="J49" s="8"/>
      <c r="K49" s="8"/>
    </row>
    <row r="50" spans="1:11" ht="12.75" customHeight="1" x14ac:dyDescent="0.25">
      <c r="A50" s="21"/>
      <c r="B50" s="59"/>
      <c r="C50" s="8"/>
      <c r="D50" s="59"/>
      <c r="E50" s="59"/>
      <c r="F50" s="61" t="s">
        <v>29</v>
      </c>
      <c r="G50" s="10"/>
      <c r="H50" s="10"/>
      <c r="I50" s="8"/>
      <c r="J50" s="8"/>
      <c r="K50" s="8"/>
    </row>
    <row r="51" spans="1:11" x14ac:dyDescent="0.25">
      <c r="A51" s="8"/>
      <c r="B51" s="62" t="s">
        <v>5</v>
      </c>
      <c r="C51" s="8"/>
      <c r="D51" s="62" t="s">
        <v>5</v>
      </c>
      <c r="E51" s="59"/>
      <c r="F51" s="59"/>
      <c r="G51" s="8"/>
      <c r="H51" s="8"/>
      <c r="I51" s="63"/>
      <c r="J51" s="8"/>
      <c r="K51" s="8"/>
    </row>
    <row r="52" spans="1:11" x14ac:dyDescent="0.25">
      <c r="A52" s="15" t="s">
        <v>25</v>
      </c>
      <c r="B52" s="16">
        <v>2023</v>
      </c>
      <c r="C52" s="8"/>
      <c r="D52" s="16">
        <v>2022</v>
      </c>
      <c r="E52" s="60"/>
      <c r="F52" s="64" t="s">
        <v>7</v>
      </c>
      <c r="G52" s="8"/>
      <c r="H52" s="17" t="s">
        <v>8</v>
      </c>
      <c r="I52" s="14"/>
      <c r="J52" s="8"/>
      <c r="K52" s="8"/>
    </row>
    <row r="53" spans="1:11" ht="6" customHeight="1" x14ac:dyDescent="0.25">
      <c r="A53" s="19"/>
      <c r="B53" s="65"/>
      <c r="C53" s="67"/>
      <c r="D53" s="68"/>
      <c r="E53" s="67"/>
      <c r="F53" s="68"/>
      <c r="G53" s="67"/>
      <c r="H53" s="68"/>
      <c r="I53" s="20"/>
      <c r="J53" s="19"/>
      <c r="K53" s="19"/>
    </row>
    <row r="54" spans="1:11" ht="12.75" customHeight="1" x14ac:dyDescent="0.25">
      <c r="A54" s="21" t="s">
        <v>9</v>
      </c>
      <c r="B54" s="69">
        <v>792512655.65999997</v>
      </c>
      <c r="C54" s="40"/>
      <c r="D54" s="69">
        <v>822589226.07000005</v>
      </c>
      <c r="E54" s="69"/>
      <c r="F54" s="69">
        <f>+B54-D54</f>
        <v>-30076570.410000086</v>
      </c>
      <c r="G54" s="40"/>
      <c r="H54" s="47">
        <f>IF(D54=0,"n/a",IF(AND(F54/D54&lt;1,F54/D54&gt;-1),F54/D54,"n/a"))</f>
        <v>-3.6563292414725418E-2</v>
      </c>
      <c r="I54" s="70"/>
      <c r="J54" s="19"/>
      <c r="K54" s="19"/>
    </row>
    <row r="55" spans="1:11" x14ac:dyDescent="0.25">
      <c r="A55" s="21" t="s">
        <v>10</v>
      </c>
      <c r="B55" s="69">
        <v>637707625.13</v>
      </c>
      <c r="C55" s="40"/>
      <c r="D55" s="69">
        <v>678500006.12</v>
      </c>
      <c r="E55" s="69"/>
      <c r="F55" s="69">
        <f>+B55-D55</f>
        <v>-40792380.99000001</v>
      </c>
      <c r="G55" s="40"/>
      <c r="H55" s="47">
        <f>IF(D55=0,"n/a",IF(AND(F55/D55&lt;1,F55/D55&gt;-1),F55/D55,"n/a"))</f>
        <v>-6.0121415802589451E-2</v>
      </c>
      <c r="I55" s="70"/>
      <c r="J55" s="19"/>
      <c r="K55" s="19"/>
    </row>
    <row r="56" spans="1:11" ht="12.75" customHeight="1" x14ac:dyDescent="0.25">
      <c r="A56" s="21" t="s">
        <v>11</v>
      </c>
      <c r="B56" s="69">
        <v>67452725.659999996</v>
      </c>
      <c r="C56" s="40"/>
      <c r="D56" s="69">
        <v>94385757.069999993</v>
      </c>
      <c r="E56" s="69"/>
      <c r="F56" s="69">
        <f>+B56-D56</f>
        <v>-26933031.409999996</v>
      </c>
      <c r="G56" s="40"/>
      <c r="H56" s="47">
        <f>IF(D56=0,"n/a",IF(AND(F56/D56&lt;1,F56/D56&gt;-1),F56/D56,"n/a"))</f>
        <v>-0.28535058939057362</v>
      </c>
      <c r="I56" s="70"/>
      <c r="J56" s="19"/>
      <c r="K56" s="19"/>
    </row>
    <row r="57" spans="1:11" x14ac:dyDescent="0.25">
      <c r="A57" s="21" t="s">
        <v>12</v>
      </c>
      <c r="B57" s="69">
        <v>5279046.2699999996</v>
      </c>
      <c r="C57" s="40"/>
      <c r="D57" s="69">
        <v>6003210.9299999997</v>
      </c>
      <c r="E57" s="69"/>
      <c r="F57" s="69">
        <f>+B57-D57</f>
        <v>-724164.66000000015</v>
      </c>
      <c r="G57" s="40"/>
      <c r="H57" s="47">
        <f>IF(D57=0,"n/a",IF(AND(F57/D57&lt;1,F57/D57&gt;-1),F57/D57,"n/a"))</f>
        <v>-0.12062955449076652</v>
      </c>
      <c r="I57" s="70"/>
      <c r="J57" s="71"/>
      <c r="K57" s="19"/>
    </row>
    <row r="58" spans="1:11" x14ac:dyDescent="0.25">
      <c r="A58" s="21" t="s">
        <v>13</v>
      </c>
      <c r="B58" s="69">
        <v>281836.67</v>
      </c>
      <c r="C58" s="73"/>
      <c r="D58" s="69">
        <v>506480</v>
      </c>
      <c r="E58" s="72"/>
      <c r="F58" s="69">
        <f>+B58-D58</f>
        <v>-224643.33000000002</v>
      </c>
      <c r="G58" s="73"/>
      <c r="H58" s="47">
        <f>IF(D58=0,"n/a",IF(AND(F58/D58&lt;1,F58/D58&gt;-1),F58/D58,"n/a"))</f>
        <v>-0.4435384023061128</v>
      </c>
      <c r="I58" s="70"/>
      <c r="J58" s="19"/>
      <c r="K58" s="19"/>
    </row>
    <row r="59" spans="1:11" x14ac:dyDescent="0.25">
      <c r="A59" s="19"/>
      <c r="B59" s="74"/>
      <c r="C59" s="76"/>
      <c r="D59" s="74"/>
      <c r="E59" s="75"/>
      <c r="F59" s="74"/>
      <c r="G59" s="76"/>
      <c r="H59" s="77"/>
      <c r="I59" s="8"/>
      <c r="J59" s="8"/>
      <c r="K59" s="8"/>
    </row>
    <row r="60" spans="1:11" ht="12.75" customHeight="1" x14ac:dyDescent="0.25">
      <c r="A60" s="38" t="s">
        <v>15</v>
      </c>
      <c r="B60" s="78">
        <f>SUM(B54:B59)</f>
        <v>1503233889.3900001</v>
      </c>
      <c r="C60" s="40"/>
      <c r="D60" s="78">
        <f>SUM(D54:D59)</f>
        <v>1601984680.1900001</v>
      </c>
      <c r="E60" s="69"/>
      <c r="F60" s="78">
        <f>SUM(F54:F59)</f>
        <v>-98750790.800000086</v>
      </c>
      <c r="G60" s="40"/>
      <c r="H60" s="41">
        <f>IF(D60=0,"n/a",IF(AND(F60/D60&lt;1,F60/D60&gt;-1),F60/D60,"n/a"))</f>
        <v>-6.1642780996062928E-2</v>
      </c>
      <c r="I60" s="70"/>
      <c r="J60" s="19"/>
      <c r="K60" s="19"/>
    </row>
    <row r="61" spans="1:11" ht="12.75" customHeight="1" x14ac:dyDescent="0.25">
      <c r="A61" s="21" t="s">
        <v>16</v>
      </c>
      <c r="B61" s="69">
        <v>102770706.87</v>
      </c>
      <c r="C61" s="73"/>
      <c r="D61" s="69">
        <v>109862991.81</v>
      </c>
      <c r="E61" s="72"/>
      <c r="F61" s="69">
        <f>+B61-D61</f>
        <v>-7092284.9399999976</v>
      </c>
      <c r="G61" s="73"/>
      <c r="H61" s="47">
        <f>IF(D61=0,"n/a",IF(AND(F61/D61&lt;1,F61/D61&gt;-1),F61/D61,"n/a"))</f>
        <v>-6.4555723662301001E-2</v>
      </c>
      <c r="I61" s="70"/>
      <c r="J61" s="19"/>
      <c r="K61" s="19"/>
    </row>
    <row r="62" spans="1:11" x14ac:dyDescent="0.25">
      <c r="A62" s="21" t="s">
        <v>17</v>
      </c>
      <c r="B62" s="69">
        <v>189232086</v>
      </c>
      <c r="C62" s="73"/>
      <c r="D62" s="69">
        <v>142808984</v>
      </c>
      <c r="E62" s="72"/>
      <c r="F62" s="69">
        <f>+B62-D62</f>
        <v>46423102</v>
      </c>
      <c r="G62" s="73"/>
      <c r="H62" s="47">
        <f>IF(D62=0,"n/a",IF(AND(F62/D62&lt;1,F62/D62&gt;-1),F62/D62,"n/a"))</f>
        <v>0.32507129943589541</v>
      </c>
      <c r="I62" s="70"/>
      <c r="J62" s="19"/>
      <c r="K62" s="19"/>
    </row>
    <row r="63" spans="1:11" ht="6" customHeight="1" x14ac:dyDescent="0.25">
      <c r="A63" s="8"/>
      <c r="B63" s="79"/>
      <c r="C63" s="40"/>
      <c r="D63" s="79"/>
      <c r="E63" s="69"/>
      <c r="F63" s="79"/>
      <c r="G63" s="40"/>
      <c r="H63" s="80"/>
      <c r="I63" s="8"/>
      <c r="J63" s="8"/>
      <c r="K63" s="8"/>
    </row>
    <row r="64" spans="1:11" ht="13.8" thickBot="1" x14ac:dyDescent="0.3">
      <c r="A64" s="38" t="s">
        <v>26</v>
      </c>
      <c r="B64" s="81">
        <f>SUM(B60:B62)</f>
        <v>1795236682.2600002</v>
      </c>
      <c r="C64" s="40"/>
      <c r="D64" s="81">
        <f>SUM(D60:D62)</f>
        <v>1854656656</v>
      </c>
      <c r="E64" s="69"/>
      <c r="F64" s="81">
        <f>SUM(F60:F62)</f>
        <v>-59419973.740000084</v>
      </c>
      <c r="G64" s="40"/>
      <c r="H64" s="52">
        <f>IF(D64=0,"n/a",IF(AND(F64/D64&lt;1,F64/D64&gt;-1),F64/D64,"n/a"))</f>
        <v>-3.2038260854250579E-2</v>
      </c>
      <c r="I64" s="70"/>
      <c r="J64" s="19"/>
      <c r="K64" s="19"/>
    </row>
    <row r="65" spans="1:11" ht="12.75" customHeight="1" thickTop="1" x14ac:dyDescent="0.25">
      <c r="A65" s="8"/>
      <c r="B65" s="82"/>
      <c r="C65" s="83"/>
      <c r="D65" s="82"/>
      <c r="E65" s="83"/>
      <c r="F65" s="82"/>
      <c r="G65" s="83"/>
      <c r="H65" s="82"/>
      <c r="I65" s="63"/>
      <c r="J65" s="8"/>
      <c r="K65" s="8"/>
    </row>
    <row r="66" spans="1:11" s="85" customFormat="1" x14ac:dyDescent="0.25">
      <c r="A66" s="7"/>
      <c r="B66" s="84"/>
      <c r="C66" s="84"/>
      <c r="D66" s="84"/>
      <c r="E66" s="84"/>
      <c r="F66" s="84"/>
      <c r="G66" s="84"/>
      <c r="H66" s="84"/>
      <c r="I66" s="84"/>
      <c r="J66" s="84"/>
      <c r="K66" s="84"/>
    </row>
    <row r="67" spans="1:11" s="85" customFormat="1" ht="12.75" customHeight="1" x14ac:dyDescent="0.25">
      <c r="A67" s="7" t="s">
        <v>27</v>
      </c>
      <c r="B67" s="84"/>
      <c r="C67" s="84"/>
      <c r="D67" s="84"/>
      <c r="E67" s="84"/>
      <c r="F67" s="84"/>
      <c r="G67" s="84"/>
      <c r="H67" s="84"/>
      <c r="I67" s="84"/>
      <c r="J67" s="84"/>
      <c r="K67" s="84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showGridLines="0" tabSelected="1"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B32" sqref="B32"/>
    </sheetView>
  </sheetViews>
  <sheetFormatPr defaultColWidth="9.109375" defaultRowHeight="13.2" x14ac:dyDescent="0.25"/>
  <cols>
    <col min="1" max="1" width="41.88671875" style="2" customWidth="1"/>
    <col min="2" max="2" width="17" style="2" bestFit="1" customWidth="1"/>
    <col min="3" max="3" width="0.6640625" style="2" customWidth="1"/>
    <col min="4" max="4" width="17" style="2" bestFit="1" customWidth="1"/>
    <col min="5" max="5" width="0.6640625" style="2" customWidth="1"/>
    <col min="6" max="6" width="16.33203125" style="2" bestFit="1" customWidth="1"/>
    <col min="7" max="7" width="0.6640625" style="2" customWidth="1"/>
    <col min="8" max="8" width="7.6640625" style="2" customWidth="1"/>
    <col min="9" max="9" width="0.6640625" style="2" customWidth="1"/>
    <col min="10" max="10" width="7.6640625" style="2" customWidth="1"/>
    <col min="11" max="11" width="7.44140625" style="2" customWidth="1"/>
    <col min="12" max="12" width="9.109375" style="2"/>
    <col min="13" max="13" width="16.44140625" style="2" bestFit="1" customWidth="1"/>
    <col min="14" max="16384" width="9.109375" style="2"/>
  </cols>
  <sheetData>
    <row r="1" spans="1:13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3.8" x14ac:dyDescent="0.25">
      <c r="A3" s="1" t="s">
        <v>49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5">
      <c r="A5" s="6" t="s">
        <v>3</v>
      </c>
      <c r="B5" s="7"/>
      <c r="C5" s="8"/>
      <c r="D5" s="8"/>
      <c r="E5" s="7"/>
      <c r="F5" s="7"/>
      <c r="G5" s="7"/>
      <c r="H5" s="7"/>
      <c r="I5" s="7"/>
      <c r="J5" s="7"/>
      <c r="K5" s="7"/>
    </row>
    <row r="6" spans="1:13" x14ac:dyDescent="0.25">
      <c r="A6" s="9" t="s">
        <v>3</v>
      </c>
      <c r="B6" s="8"/>
      <c r="C6" s="8"/>
      <c r="D6" s="8"/>
      <c r="E6" s="8"/>
      <c r="F6" s="10" t="s">
        <v>29</v>
      </c>
      <c r="G6" s="10"/>
      <c r="H6" s="10"/>
      <c r="I6" s="11"/>
      <c r="J6" s="12" t="s">
        <v>4</v>
      </c>
      <c r="K6" s="12"/>
    </row>
    <row r="7" spans="1:13" x14ac:dyDescent="0.25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5">
      <c r="A8" s="15" t="s">
        <v>6</v>
      </c>
      <c r="B8" s="16">
        <v>2023</v>
      </c>
      <c r="C8" s="8"/>
      <c r="D8" s="16">
        <v>2022</v>
      </c>
      <c r="E8" s="8"/>
      <c r="F8" s="17" t="s">
        <v>7</v>
      </c>
      <c r="G8" s="8"/>
      <c r="H8" s="17" t="s">
        <v>8</v>
      </c>
      <c r="I8" s="18"/>
      <c r="J8" s="16">
        <v>2023</v>
      </c>
      <c r="K8" s="16">
        <v>2022</v>
      </c>
    </row>
    <row r="9" spans="1:13" ht="6.6" customHeight="1" x14ac:dyDescent="0.25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5">
      <c r="A10" s="21" t="s">
        <v>9</v>
      </c>
      <c r="B10" s="22">
        <v>87473429.560000002</v>
      </c>
      <c r="C10" s="24"/>
      <c r="D10" s="22">
        <v>83816843.560000002</v>
      </c>
      <c r="E10" s="22"/>
      <c r="F10" s="22">
        <f>B10-D10</f>
        <v>3656586</v>
      </c>
      <c r="G10" s="24"/>
      <c r="H10" s="23">
        <f>IF(D10=0,"n/a",IF(AND(F10/D10&lt;1,F10/D10&gt;-1),F10/D10,"n/a"))</f>
        <v>4.3625909121505456E-2</v>
      </c>
      <c r="I10" s="25"/>
      <c r="J10" s="26">
        <f>IF(B54=0,"n/a",B10/B54)</f>
        <v>0.13371495662058797</v>
      </c>
      <c r="K10" s="27">
        <f>IF(D54=0,"n/a",D10/D54)</f>
        <v>0.11718790401276248</v>
      </c>
      <c r="M10" s="28"/>
    </row>
    <row r="11" spans="1:13" x14ac:dyDescent="0.25">
      <c r="A11" s="21" t="s">
        <v>10</v>
      </c>
      <c r="B11" s="29">
        <v>79495395.329999998</v>
      </c>
      <c r="C11" s="29"/>
      <c r="D11" s="29">
        <v>73537909.329999998</v>
      </c>
      <c r="E11" s="29"/>
      <c r="F11" s="29">
        <f>B11-D11</f>
        <v>5957486</v>
      </c>
      <c r="G11" s="29"/>
      <c r="H11" s="23">
        <f>IF(D11=0,"n/a",IF(AND(F11/D11&lt;1,F11/D11&gt;-1),F11/D11,"n/a"))</f>
        <v>8.1012447243582794E-2</v>
      </c>
      <c r="I11" s="25"/>
      <c r="J11" s="30">
        <f>IF(B55=0,"n/a",B11/B55)</f>
        <v>0.11943421242730995</v>
      </c>
      <c r="K11" s="31">
        <f>IF(D55=0,"n/a",D11/D55)</f>
        <v>0.11136551456988578</v>
      </c>
    </row>
    <row r="12" spans="1:13" x14ac:dyDescent="0.25">
      <c r="A12" s="21" t="s">
        <v>11</v>
      </c>
      <c r="B12" s="29">
        <v>10691134.029999999</v>
      </c>
      <c r="C12" s="29"/>
      <c r="D12" s="29">
        <v>8954989.8499999996</v>
      </c>
      <c r="E12" s="29"/>
      <c r="F12" s="29">
        <f>B12-D12</f>
        <v>1736144.1799999997</v>
      </c>
      <c r="G12" s="29"/>
      <c r="H12" s="23">
        <f>IF(D12=0,"n/a",IF(AND(F12/D12&lt;1,F12/D12&gt;-1),F12/D12,"n/a"))</f>
        <v>0.19387450003642381</v>
      </c>
      <c r="I12" s="25"/>
      <c r="J12" s="30">
        <f>IF(B56=0,"n/a",B12/B56)</f>
        <v>0.11274126923643298</v>
      </c>
      <c r="K12" s="31">
        <f>IF(D56=0,"n/a",D12/D56)</f>
        <v>0.10259714371725766</v>
      </c>
    </row>
    <row r="13" spans="1:13" x14ac:dyDescent="0.25">
      <c r="A13" s="21" t="s">
        <v>12</v>
      </c>
      <c r="B13" s="29">
        <v>1837761.57</v>
      </c>
      <c r="C13" s="29"/>
      <c r="D13" s="29">
        <v>1161730.3700000001</v>
      </c>
      <c r="E13" s="29"/>
      <c r="F13" s="29">
        <f>B13-D13</f>
        <v>676031.2</v>
      </c>
      <c r="G13" s="29"/>
      <c r="H13" s="23">
        <f>IF(D13=0,"n/a",IF(AND(F13/D13&lt;1,F13/D13&gt;-1),F13/D13,"n/a"))</f>
        <v>0.58191747195177479</v>
      </c>
      <c r="I13" s="25"/>
      <c r="J13" s="30">
        <f>IF(B57=0,"n/a",B13/B57)</f>
        <v>0.29537937295318273</v>
      </c>
      <c r="K13" s="31">
        <f>IF(D57=0,"n/a",D13/D57)</f>
        <v>0.31130214093823788</v>
      </c>
      <c r="L13" s="32"/>
    </row>
    <row r="14" spans="1:13" x14ac:dyDescent="0.25">
      <c r="A14" s="21" t="s">
        <v>13</v>
      </c>
      <c r="B14" s="29">
        <v>22741.59</v>
      </c>
      <c r="C14" s="33"/>
      <c r="D14" s="29">
        <v>17713.78</v>
      </c>
      <c r="E14" s="29"/>
      <c r="F14" s="29">
        <f>B14-D14</f>
        <v>5027.8100000000013</v>
      </c>
      <c r="G14" s="33"/>
      <c r="H14" s="23">
        <f>IF(D14=0,"n/a",IF(AND(F14/D14&lt;1,F14/D14&gt;-1),F14/D14,"n/a"))</f>
        <v>0.28383608693344964</v>
      </c>
      <c r="I14" s="34"/>
      <c r="J14" s="30">
        <f>IF(B58=0,"n/a",B14/B58)</f>
        <v>5.1227351024035007E-2</v>
      </c>
      <c r="K14" s="31">
        <f>IF(D58=0,"n/a",D14/D58)</f>
        <v>5.0363300352553167E-2</v>
      </c>
    </row>
    <row r="15" spans="1:13" ht="8.4" customHeight="1" x14ac:dyDescent="0.25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14</v>
      </c>
    </row>
    <row r="16" spans="1:13" x14ac:dyDescent="0.25">
      <c r="A16" s="38" t="s">
        <v>15</v>
      </c>
      <c r="B16" s="39">
        <f>SUM(B10:B15)</f>
        <v>179520462.07999998</v>
      </c>
      <c r="C16" s="40"/>
      <c r="D16" s="39">
        <f>SUM(D10:D15)</f>
        <v>167489186.88999999</v>
      </c>
      <c r="E16" s="29"/>
      <c r="F16" s="39">
        <f>SUM(F10:F15)</f>
        <v>12031275.189999999</v>
      </c>
      <c r="G16" s="40"/>
      <c r="H16" s="41">
        <f>IF(D16=0,"n/a",IF(AND(F16/D16&lt;1,F16/D16&gt;-1),F16/D16,"n/a"))</f>
        <v>7.1833145849001259E-2</v>
      </c>
      <c r="I16" s="25"/>
      <c r="J16" s="42">
        <f>IF(B60=0,"n/a",B16/B60)</f>
        <v>0.12630964664338235</v>
      </c>
      <c r="K16" s="42">
        <f>IF(D60=0,"n/a",D16/D60)</f>
        <v>0.11417663660363762</v>
      </c>
    </row>
    <row r="17" spans="1:13" x14ac:dyDescent="0.25">
      <c r="A17" s="21" t="s">
        <v>16</v>
      </c>
      <c r="B17" s="29">
        <v>1855623.57</v>
      </c>
      <c r="C17" s="29"/>
      <c r="D17" s="29">
        <v>1838430.92</v>
      </c>
      <c r="E17" s="29"/>
      <c r="F17" s="29">
        <f>B17-D17</f>
        <v>17192.65000000014</v>
      </c>
      <c r="G17" s="29"/>
      <c r="H17" s="23">
        <f>IF(D17=0,"n/a",IF(AND(F17/D17&lt;1,F17/D17&gt;-1),F17/D17,"n/a"))</f>
        <v>9.351806376276646E-3</v>
      </c>
      <c r="I17" s="34"/>
      <c r="J17" s="31">
        <f>IF(B61=0,"n/a",B17/B61)</f>
        <v>7.1104451188455124E-3</v>
      </c>
      <c r="K17" s="31">
        <f>IF(D61=0,"n/a",D17/D61)</f>
        <v>9.2003644725542032E-3</v>
      </c>
    </row>
    <row r="18" spans="1:13" ht="12.75" customHeight="1" x14ac:dyDescent="0.25">
      <c r="A18" s="21" t="s">
        <v>17</v>
      </c>
      <c r="B18" s="29">
        <v>14360120.01</v>
      </c>
      <c r="C18" s="33"/>
      <c r="D18" s="29">
        <v>5850928.0199999996</v>
      </c>
      <c r="E18" s="29"/>
      <c r="F18" s="29">
        <f>B18-D18</f>
        <v>8509191.9900000002</v>
      </c>
      <c r="G18" s="33"/>
      <c r="H18" s="23" t="str">
        <f>IF(D18=0,"n/a",IF(AND(F18/D18&lt;1,F18/D18&gt;-1),F18/D18,"n/a"))</f>
        <v>n/a</v>
      </c>
      <c r="I18" s="25"/>
      <c r="J18" s="42">
        <f>IF(B62=0,"n/a",B18/B62)</f>
        <v>3.971797829690063E-2</v>
      </c>
      <c r="K18" s="42">
        <f>IF(D62=0,"n/a",D18/D62)</f>
        <v>2.8034073542918408E-2</v>
      </c>
    </row>
    <row r="19" spans="1:13" ht="6" customHeight="1" x14ac:dyDescent="0.25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5">
      <c r="A20" s="46" t="s">
        <v>18</v>
      </c>
      <c r="B20" s="29">
        <f>SUM(B16:B18)</f>
        <v>195736205.65999997</v>
      </c>
      <c r="C20" s="29"/>
      <c r="D20" s="29">
        <f>SUM(D16:D18)</f>
        <v>175178545.82999998</v>
      </c>
      <c r="E20" s="29"/>
      <c r="F20" s="29">
        <f>SUM(F16:F18)</f>
        <v>20557659.829999998</v>
      </c>
      <c r="G20" s="29"/>
      <c r="H20" s="47">
        <f>IF(D20=0,"n/a",IF(AND(F20/D20&lt;1,F20/D20&gt;-1),F20/D20,"n/a"))</f>
        <v>0.117352611489023</v>
      </c>
      <c r="I20" s="25"/>
      <c r="J20" s="24"/>
      <c r="K20" s="24"/>
    </row>
    <row r="21" spans="1:13" ht="6.6" customHeight="1" x14ac:dyDescent="0.25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5">
      <c r="A22" s="21" t="s">
        <v>19</v>
      </c>
      <c r="B22" s="29">
        <v>-2621582.7599999998</v>
      </c>
      <c r="C22" s="29"/>
      <c r="D22" s="29">
        <v>13062725.67</v>
      </c>
      <c r="E22" s="29"/>
      <c r="F22" s="29">
        <f>B22-D22</f>
        <v>-15684308.43</v>
      </c>
      <c r="G22" s="29"/>
      <c r="H22" s="23" t="str">
        <f>IF(D22=0,"n/a",IF(AND(F22/D22&lt;1,F22/D22&gt;-1),F22/D22,"n/a"))</f>
        <v>n/a</v>
      </c>
      <c r="I22" s="34"/>
      <c r="J22" s="49"/>
      <c r="K22" s="49"/>
    </row>
    <row r="23" spans="1:13" x14ac:dyDescent="0.25">
      <c r="A23" s="21" t="s">
        <v>20</v>
      </c>
      <c r="B23" s="29">
        <v>1559423.72</v>
      </c>
      <c r="C23" s="29"/>
      <c r="D23" s="29">
        <v>1490155.5</v>
      </c>
      <c r="E23" s="29"/>
      <c r="F23" s="29">
        <f>B23-D23</f>
        <v>69268.219999999972</v>
      </c>
      <c r="G23" s="29"/>
      <c r="H23" s="23">
        <f>IF(D23=0,"n/a",IF(AND(F23/D23&lt;1,F23/D23&gt;-1),F23/D23,"n/a"))</f>
        <v>4.6483887084267358E-2</v>
      </c>
      <c r="I23" s="34"/>
      <c r="J23" s="49"/>
      <c r="K23" s="49"/>
    </row>
    <row r="24" spans="1:13" x14ac:dyDescent="0.25">
      <c r="A24" s="21" t="s">
        <v>21</v>
      </c>
      <c r="B24" s="29">
        <v>3867000.32</v>
      </c>
      <c r="C24" s="29"/>
      <c r="D24" s="29">
        <v>-2894665.48</v>
      </c>
      <c r="E24" s="29"/>
      <c r="F24" s="29">
        <f>B24-D24</f>
        <v>6761665.7999999998</v>
      </c>
      <c r="G24" s="29"/>
      <c r="H24" s="23" t="str">
        <f>IF(D24=0,"n/a",IF(AND(F24/D24&lt;1,F24/D24&gt;-1),F24/D24,"n/a"))</f>
        <v>n/a</v>
      </c>
      <c r="I24" s="34"/>
      <c r="J24" s="49"/>
      <c r="K24" s="49"/>
    </row>
    <row r="25" spans="1:13" x14ac:dyDescent="0.25">
      <c r="A25" s="21" t="s">
        <v>22</v>
      </c>
      <c r="B25" s="39">
        <v>4256381.25</v>
      </c>
      <c r="C25" s="33"/>
      <c r="D25" s="39">
        <v>2300811.41</v>
      </c>
      <c r="E25" s="29"/>
      <c r="F25" s="39">
        <f>B25-D25</f>
        <v>1955569.8399999999</v>
      </c>
      <c r="G25" s="33"/>
      <c r="H25" s="41">
        <f>IF(D25=0,"n/a",IF(AND(F25/D25&lt;1,F25/D25&gt;-1),F25/D25,"n/a"))</f>
        <v>0.84994790598678394</v>
      </c>
      <c r="I25" s="34"/>
      <c r="J25" s="49"/>
      <c r="K25" s="49"/>
    </row>
    <row r="26" spans="1:13" ht="12.75" customHeight="1" x14ac:dyDescent="0.25">
      <c r="A26" s="21" t="s">
        <v>23</v>
      </c>
      <c r="B26" s="39">
        <f>SUM(B22:B25)</f>
        <v>7061222.5300000003</v>
      </c>
      <c r="C26" s="29"/>
      <c r="D26" s="39">
        <f>SUM(D22:D25)</f>
        <v>13959027.1</v>
      </c>
      <c r="E26" s="29"/>
      <c r="F26" s="39">
        <f>SUM(F22:F25)</f>
        <v>-6897804.5700000003</v>
      </c>
      <c r="G26" s="29"/>
      <c r="H26" s="41">
        <f>IF(D26=0,"n/a",IF(AND(F26/D26&lt;1,F26/D26&gt;-1),F26/D26,"n/a"))</f>
        <v>-0.49414651326237491</v>
      </c>
      <c r="I26" s="25"/>
      <c r="J26" s="24"/>
      <c r="K26" s="24"/>
    </row>
    <row r="27" spans="1:13" ht="6.6" customHeight="1" x14ac:dyDescent="0.25">
      <c r="A27" s="48"/>
      <c r="B27" s="50"/>
      <c r="C27" s="33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.8" thickBot="1" x14ac:dyDescent="0.3">
      <c r="A28" s="38" t="s">
        <v>24</v>
      </c>
      <c r="B28" s="51">
        <f>+B26+B20</f>
        <v>202797428.18999997</v>
      </c>
      <c r="C28" s="29"/>
      <c r="D28" s="51">
        <f>+D26+D20</f>
        <v>189137572.92999998</v>
      </c>
      <c r="E28" s="22"/>
      <c r="F28" s="51">
        <f>+F26+F20</f>
        <v>13659855.259999998</v>
      </c>
      <c r="G28" s="29"/>
      <c r="H28" s="52">
        <f>IF(D28=0,"n/a",IF(AND(F28/D28&lt;1,F28/D28&gt;-1),F28/D28,"n/a"))</f>
        <v>7.2221796274479666E-2</v>
      </c>
      <c r="I28" s="25"/>
      <c r="J28" s="24"/>
      <c r="K28" s="24"/>
    </row>
    <row r="29" spans="1:13" ht="4.2" customHeight="1" thickTop="1" x14ac:dyDescent="0.25">
      <c r="A29" s="21"/>
      <c r="B29" s="50"/>
      <c r="C29" s="29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5">
      <c r="A30" s="19"/>
      <c r="B30" s="54"/>
      <c r="C30" s="55"/>
      <c r="D30" s="54"/>
      <c r="E30" s="54"/>
      <c r="F30" s="54"/>
      <c r="G30" s="55"/>
      <c r="H30" s="29"/>
      <c r="I30" s="56"/>
      <c r="J30" s="45"/>
      <c r="K30" s="45"/>
    </row>
    <row r="31" spans="1:13" x14ac:dyDescent="0.25">
      <c r="A31" s="21" t="s">
        <v>30</v>
      </c>
      <c r="B31" s="22">
        <v>7981554.3300000001</v>
      </c>
      <c r="C31" s="29"/>
      <c r="D31" s="22">
        <v>7069845.54</v>
      </c>
      <c r="E31" s="22"/>
      <c r="F31" s="22"/>
      <c r="G31" s="29"/>
      <c r="H31" s="29"/>
      <c r="I31" s="24"/>
      <c r="J31" s="24"/>
      <c r="K31" s="24"/>
    </row>
    <row r="32" spans="1:13" x14ac:dyDescent="0.25">
      <c r="A32" s="21" t="s">
        <v>31</v>
      </c>
      <c r="B32" s="29">
        <v>-4584284.3</v>
      </c>
      <c r="C32" s="29"/>
      <c r="D32" s="29">
        <v>-4989406.93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5">
      <c r="A33" s="21" t="s">
        <v>32</v>
      </c>
      <c r="B33" s="29">
        <v>6814770.9500000002</v>
      </c>
      <c r="C33" s="29"/>
      <c r="D33" s="29">
        <v>7391218.8300000001</v>
      </c>
      <c r="E33" s="22"/>
      <c r="F33" s="22"/>
      <c r="G33" s="29"/>
      <c r="H33" s="29"/>
      <c r="I33" s="19"/>
      <c r="J33" s="19"/>
      <c r="K33" s="19"/>
      <c r="M33" s="57"/>
    </row>
    <row r="34" spans="1:13" x14ac:dyDescent="0.25">
      <c r="A34" s="21" t="s">
        <v>33</v>
      </c>
      <c r="B34" s="29">
        <v>70190.06</v>
      </c>
      <c r="C34" s="29"/>
      <c r="D34" s="29">
        <v>-2040830.61</v>
      </c>
      <c r="E34" s="22"/>
      <c r="F34" s="22"/>
      <c r="G34" s="29"/>
      <c r="H34" s="29"/>
      <c r="I34" s="24"/>
      <c r="J34" s="24"/>
      <c r="K34" s="24"/>
      <c r="M34" s="58"/>
    </row>
    <row r="35" spans="1:13" x14ac:dyDescent="0.25">
      <c r="A35" s="21" t="s">
        <v>34</v>
      </c>
      <c r="B35" s="29">
        <v>3061051.18</v>
      </c>
      <c r="C35" s="29"/>
      <c r="D35" s="29">
        <v>3169693.08</v>
      </c>
      <c r="E35" s="22"/>
      <c r="F35" s="22"/>
      <c r="G35" s="29"/>
      <c r="H35" s="29"/>
      <c r="I35" s="24"/>
      <c r="J35" s="24"/>
      <c r="K35" s="24"/>
      <c r="M35" s="58"/>
    </row>
    <row r="36" spans="1:13" x14ac:dyDescent="0.25">
      <c r="A36" s="21" t="s">
        <v>35</v>
      </c>
      <c r="B36" s="29">
        <v>0</v>
      </c>
      <c r="C36" s="29"/>
      <c r="D36" s="29">
        <v>4847278.2</v>
      </c>
      <c r="E36" s="22"/>
      <c r="F36" s="22"/>
      <c r="G36" s="29"/>
      <c r="H36" s="29"/>
      <c r="I36" s="24"/>
      <c r="J36" s="24"/>
      <c r="K36" s="24"/>
      <c r="M36" s="58"/>
    </row>
    <row r="37" spans="1:13" x14ac:dyDescent="0.25">
      <c r="A37" s="21" t="s">
        <v>36</v>
      </c>
      <c r="B37" s="29">
        <v>3577815.33</v>
      </c>
      <c r="C37" s="29"/>
      <c r="D37" s="29">
        <v>1877318.36</v>
      </c>
      <c r="E37" s="22"/>
      <c r="F37" s="22"/>
      <c r="G37" s="29"/>
      <c r="H37" s="29"/>
      <c r="I37" s="24"/>
      <c r="J37" s="24"/>
      <c r="K37" s="24"/>
    </row>
    <row r="38" spans="1:13" x14ac:dyDescent="0.25">
      <c r="A38" s="21" t="s">
        <v>37</v>
      </c>
      <c r="B38" s="29">
        <v>0</v>
      </c>
      <c r="C38" s="29"/>
      <c r="D38" s="29">
        <v>0</v>
      </c>
      <c r="E38" s="22"/>
      <c r="F38" s="22"/>
      <c r="G38" s="29"/>
      <c r="H38" s="29"/>
      <c r="I38" s="24"/>
      <c r="J38" s="24"/>
      <c r="K38" s="24"/>
    </row>
    <row r="39" spans="1:13" x14ac:dyDescent="0.25">
      <c r="A39" s="21" t="s">
        <v>38</v>
      </c>
      <c r="B39" s="29">
        <v>-25.32</v>
      </c>
      <c r="C39" s="29"/>
      <c r="D39" s="29">
        <v>-30709.14</v>
      </c>
      <c r="E39" s="22"/>
      <c r="F39" s="22"/>
      <c r="G39" s="29"/>
      <c r="H39" s="29"/>
      <c r="I39" s="24"/>
      <c r="J39" s="24"/>
      <c r="K39" s="24"/>
      <c r="M39" s="58"/>
    </row>
    <row r="40" spans="1:13" x14ac:dyDescent="0.25">
      <c r="A40" s="21" t="s">
        <v>39</v>
      </c>
      <c r="B40" s="29">
        <v>-2879375.15</v>
      </c>
      <c r="C40" s="29"/>
      <c r="D40" s="29">
        <v>0</v>
      </c>
      <c r="E40" s="22"/>
      <c r="F40" s="22"/>
      <c r="G40" s="29"/>
      <c r="H40" s="29"/>
      <c r="I40" s="24"/>
      <c r="J40" s="24"/>
      <c r="K40" s="24"/>
    </row>
    <row r="41" spans="1:13" x14ac:dyDescent="0.25">
      <c r="A41" s="21" t="s">
        <v>40</v>
      </c>
      <c r="B41" s="29">
        <v>3179928.63</v>
      </c>
      <c r="C41" s="29"/>
      <c r="D41" s="29">
        <v>3644122.16</v>
      </c>
      <c r="E41" s="22"/>
      <c r="F41" s="22"/>
      <c r="G41" s="29"/>
      <c r="H41" s="29"/>
      <c r="I41" s="24"/>
      <c r="J41" s="24"/>
      <c r="K41" s="24"/>
    </row>
    <row r="42" spans="1:13" x14ac:dyDescent="0.25">
      <c r="A42" s="21" t="s">
        <v>41</v>
      </c>
      <c r="B42" s="29">
        <v>2411917.2000000002</v>
      </c>
      <c r="C42" s="29"/>
      <c r="D42" s="29">
        <v>0</v>
      </c>
      <c r="E42" s="22"/>
      <c r="F42" s="22"/>
      <c r="G42" s="29"/>
      <c r="H42" s="29"/>
      <c r="I42" s="24"/>
      <c r="J42" s="24"/>
      <c r="K42" s="24"/>
    </row>
    <row r="43" spans="1:13" x14ac:dyDescent="0.25">
      <c r="A43" s="21" t="s">
        <v>42</v>
      </c>
      <c r="B43" s="29">
        <v>3948625.79</v>
      </c>
      <c r="C43" s="29"/>
      <c r="D43" s="29">
        <v>0</v>
      </c>
      <c r="E43" s="22"/>
      <c r="F43" s="22"/>
      <c r="G43" s="29"/>
      <c r="H43" s="29"/>
      <c r="I43" s="24"/>
      <c r="J43" s="24"/>
      <c r="K43" s="24"/>
    </row>
    <row r="44" spans="1:13" x14ac:dyDescent="0.25">
      <c r="A44" s="21" t="s">
        <v>43</v>
      </c>
      <c r="B44" s="29">
        <v>12695291.32</v>
      </c>
      <c r="C44" s="29"/>
      <c r="D44" s="29">
        <v>0</v>
      </c>
      <c r="E44" s="22"/>
      <c r="F44" s="22"/>
      <c r="G44" s="29"/>
      <c r="H44" s="29"/>
      <c r="I44" s="24"/>
      <c r="J44" s="24"/>
      <c r="K44" s="24"/>
    </row>
    <row r="45" spans="1:13" x14ac:dyDescent="0.25">
      <c r="A45" s="21" t="s">
        <v>44</v>
      </c>
      <c r="B45" s="29">
        <v>6320869.7999999998</v>
      </c>
      <c r="C45" s="29"/>
      <c r="D45" s="29">
        <v>0</v>
      </c>
      <c r="E45" s="22"/>
      <c r="F45" s="22"/>
      <c r="G45" s="29"/>
      <c r="H45" s="29"/>
      <c r="I45" s="24"/>
      <c r="J45" s="24"/>
      <c r="K45" s="24"/>
    </row>
    <row r="46" spans="1:13" x14ac:dyDescent="0.25">
      <c r="A46" s="21" t="s">
        <v>45</v>
      </c>
      <c r="B46" s="29">
        <v>411377.11</v>
      </c>
      <c r="C46" s="29"/>
      <c r="D46" s="29">
        <v>0</v>
      </c>
      <c r="E46" s="22"/>
      <c r="F46" s="22"/>
      <c r="G46" s="29"/>
      <c r="H46" s="29"/>
      <c r="I46" s="24"/>
      <c r="J46" s="24"/>
      <c r="K46" s="24"/>
    </row>
    <row r="47" spans="1:13" x14ac:dyDescent="0.25">
      <c r="A47" s="21" t="s">
        <v>46</v>
      </c>
      <c r="B47" s="29">
        <v>-1082927.32</v>
      </c>
      <c r="C47" s="29"/>
      <c r="D47" s="29">
        <v>-1124275.6299999999</v>
      </c>
      <c r="E47" s="22"/>
      <c r="F47" s="22"/>
      <c r="G47" s="29"/>
      <c r="H47" s="29"/>
      <c r="I47" s="24"/>
      <c r="J47" s="24"/>
      <c r="K47" s="24"/>
    </row>
    <row r="48" spans="1:13" x14ac:dyDescent="0.25">
      <c r="A48" s="21" t="s">
        <v>47</v>
      </c>
      <c r="B48" s="29">
        <v>-1194816.77</v>
      </c>
      <c r="C48" s="60"/>
      <c r="D48" s="29">
        <v>1101097.5900000001</v>
      </c>
      <c r="E48" s="59"/>
      <c r="F48" s="59"/>
      <c r="G48" s="60"/>
      <c r="H48" s="60"/>
      <c r="I48" s="8"/>
      <c r="J48" s="8"/>
      <c r="K48" s="8"/>
    </row>
    <row r="49" spans="1:11" x14ac:dyDescent="0.25">
      <c r="A49" s="21"/>
      <c r="B49" s="29"/>
      <c r="C49" s="60"/>
      <c r="D49" s="29"/>
      <c r="E49" s="59"/>
      <c r="F49" s="59"/>
      <c r="G49" s="60"/>
      <c r="H49" s="60"/>
      <c r="I49" s="8"/>
      <c r="J49" s="8"/>
      <c r="K49" s="8"/>
    </row>
    <row r="50" spans="1:11" ht="12.75" customHeight="1" x14ac:dyDescent="0.25">
      <c r="A50" s="21"/>
      <c r="B50" s="59"/>
      <c r="C50" s="8"/>
      <c r="D50" s="59"/>
      <c r="E50" s="59"/>
      <c r="F50" s="61" t="s">
        <v>29</v>
      </c>
      <c r="G50" s="10"/>
      <c r="H50" s="10"/>
      <c r="I50" s="8"/>
      <c r="J50" s="8"/>
      <c r="K50" s="8"/>
    </row>
    <row r="51" spans="1:11" x14ac:dyDescent="0.25">
      <c r="A51" s="8"/>
      <c r="B51" s="62" t="s">
        <v>5</v>
      </c>
      <c r="C51" s="8"/>
      <c r="D51" s="62" t="s">
        <v>5</v>
      </c>
      <c r="E51" s="59"/>
      <c r="F51" s="59"/>
      <c r="G51" s="8"/>
      <c r="H51" s="8"/>
      <c r="I51" s="63"/>
      <c r="J51" s="8"/>
      <c r="K51" s="8"/>
    </row>
    <row r="52" spans="1:11" x14ac:dyDescent="0.25">
      <c r="A52" s="15" t="s">
        <v>25</v>
      </c>
      <c r="B52" s="16">
        <v>2023</v>
      </c>
      <c r="C52" s="8"/>
      <c r="D52" s="16">
        <v>2022</v>
      </c>
      <c r="E52" s="60"/>
      <c r="F52" s="64" t="s">
        <v>7</v>
      </c>
      <c r="G52" s="8"/>
      <c r="H52" s="17" t="s">
        <v>8</v>
      </c>
      <c r="I52" s="14"/>
      <c r="J52" s="8"/>
      <c r="K52" s="8"/>
    </row>
    <row r="53" spans="1:11" ht="6" customHeight="1" x14ac:dyDescent="0.25">
      <c r="A53" s="19"/>
      <c r="B53" s="65"/>
      <c r="C53" s="67"/>
      <c r="D53" s="68"/>
      <c r="E53" s="67"/>
      <c r="F53" s="68"/>
      <c r="G53" s="67"/>
      <c r="H53" s="68"/>
      <c r="I53" s="20"/>
      <c r="J53" s="19"/>
      <c r="K53" s="19"/>
    </row>
    <row r="54" spans="1:11" ht="12.75" customHeight="1" x14ac:dyDescent="0.25">
      <c r="A54" s="21" t="s">
        <v>9</v>
      </c>
      <c r="B54" s="69">
        <v>654178349.00999999</v>
      </c>
      <c r="C54" s="40"/>
      <c r="D54" s="69">
        <v>715234599.22000003</v>
      </c>
      <c r="E54" s="69"/>
      <c r="F54" s="69">
        <f>+B54-D54</f>
        <v>-61056250.210000038</v>
      </c>
      <c r="G54" s="40"/>
      <c r="H54" s="47">
        <f>IF(D54=0,"n/a",IF(AND(F54/D54&lt;1,F54/D54&gt;-1),F54/D54,"n/a"))</f>
        <v>-8.5365347644793754E-2</v>
      </c>
      <c r="I54" s="70"/>
      <c r="J54" s="19"/>
      <c r="K54" s="19"/>
    </row>
    <row r="55" spans="1:11" x14ac:dyDescent="0.25">
      <c r="A55" s="21" t="s">
        <v>10</v>
      </c>
      <c r="B55" s="69">
        <v>665599862.16999996</v>
      </c>
      <c r="C55" s="40"/>
      <c r="D55" s="69">
        <v>660329273.50999999</v>
      </c>
      <c r="E55" s="69"/>
      <c r="F55" s="69">
        <f>+B55-D55</f>
        <v>5270588.6599999666</v>
      </c>
      <c r="G55" s="40"/>
      <c r="H55" s="47">
        <f>IF(D55=0,"n/a",IF(AND(F55/D55&lt;1,F55/D55&gt;-1),F55/D55,"n/a"))</f>
        <v>7.9817583006490007E-3</v>
      </c>
      <c r="I55" s="70"/>
      <c r="J55" s="19"/>
      <c r="K55" s="19"/>
    </row>
    <row r="56" spans="1:11" ht="12.75" customHeight="1" x14ac:dyDescent="0.25">
      <c r="A56" s="21" t="s">
        <v>11</v>
      </c>
      <c r="B56" s="69">
        <v>94828930.900000006</v>
      </c>
      <c r="C56" s="40"/>
      <c r="D56" s="69">
        <v>87283032.700000003</v>
      </c>
      <c r="E56" s="69"/>
      <c r="F56" s="69">
        <f>+B56-D56</f>
        <v>7545898.200000003</v>
      </c>
      <c r="G56" s="40"/>
      <c r="H56" s="47">
        <f>IF(D56=0,"n/a",IF(AND(F56/D56&lt;1,F56/D56&gt;-1),F56/D56,"n/a"))</f>
        <v>8.6453208219012798E-2</v>
      </c>
      <c r="I56" s="70"/>
      <c r="J56" s="19"/>
      <c r="K56" s="19"/>
    </row>
    <row r="57" spans="1:11" x14ac:dyDescent="0.25">
      <c r="A57" s="21" t="s">
        <v>12</v>
      </c>
      <c r="B57" s="69">
        <v>6221699.0700000003</v>
      </c>
      <c r="C57" s="40"/>
      <c r="D57" s="69">
        <v>3731841.89</v>
      </c>
      <c r="E57" s="69"/>
      <c r="F57" s="69">
        <f>+B57-D57</f>
        <v>2489857.1800000002</v>
      </c>
      <c r="G57" s="40"/>
      <c r="H57" s="47">
        <f>IF(D57=0,"n/a",IF(AND(F57/D57&lt;1,F57/D57&gt;-1),F57/D57,"n/a"))</f>
        <v>0.66719256961875206</v>
      </c>
      <c r="I57" s="70"/>
      <c r="J57" s="71"/>
      <c r="K57" s="19"/>
    </row>
    <row r="58" spans="1:11" x14ac:dyDescent="0.25">
      <c r="A58" s="21" t="s">
        <v>13</v>
      </c>
      <c r="B58" s="69">
        <v>443934.53</v>
      </c>
      <c r="C58" s="73"/>
      <c r="D58" s="69">
        <v>351720</v>
      </c>
      <c r="E58" s="72"/>
      <c r="F58" s="69">
        <f>+B58-D58</f>
        <v>92214.530000000028</v>
      </c>
      <c r="G58" s="73"/>
      <c r="H58" s="47">
        <f>IF(D58=0,"n/a",IF(AND(F58/D58&lt;1,F58/D58&gt;-1),F58/D58,"n/a"))</f>
        <v>0.26218165017627665</v>
      </c>
      <c r="I58" s="70"/>
      <c r="J58" s="19"/>
      <c r="K58" s="19"/>
    </row>
    <row r="59" spans="1:11" x14ac:dyDescent="0.25">
      <c r="A59" s="19"/>
      <c r="B59" s="74"/>
      <c r="C59" s="76"/>
      <c r="D59" s="74"/>
      <c r="E59" s="75"/>
      <c r="F59" s="74"/>
      <c r="G59" s="76"/>
      <c r="H59" s="77"/>
      <c r="I59" s="8"/>
      <c r="J59" s="8"/>
      <c r="K59" s="8"/>
    </row>
    <row r="60" spans="1:11" ht="12.75" customHeight="1" x14ac:dyDescent="0.25">
      <c r="A60" s="38" t="s">
        <v>15</v>
      </c>
      <c r="B60" s="78">
        <f>SUM(B54:B59)</f>
        <v>1421272775.6799998</v>
      </c>
      <c r="C60" s="40"/>
      <c r="D60" s="78">
        <f>SUM(D54:D59)</f>
        <v>1466930467.3200002</v>
      </c>
      <c r="E60" s="69"/>
      <c r="F60" s="78">
        <f>SUM(F54:F59)</f>
        <v>-45657691.640000068</v>
      </c>
      <c r="G60" s="40"/>
      <c r="H60" s="41">
        <f>IF(D60=0,"n/a",IF(AND(F60/D60&lt;1,F60/D60&gt;-1),F60/D60,"n/a"))</f>
        <v>-3.1124646094108411E-2</v>
      </c>
      <c r="I60" s="70"/>
      <c r="J60" s="19"/>
      <c r="K60" s="19"/>
    </row>
    <row r="61" spans="1:11" ht="12.75" customHeight="1" x14ac:dyDescent="0.25">
      <c r="A61" s="21" t="s">
        <v>16</v>
      </c>
      <c r="B61" s="69">
        <v>260971505.86000001</v>
      </c>
      <c r="C61" s="73"/>
      <c r="D61" s="69">
        <v>199821531.58000001</v>
      </c>
      <c r="E61" s="72"/>
      <c r="F61" s="69">
        <f>+B61-D61</f>
        <v>61149974.280000001</v>
      </c>
      <c r="G61" s="73"/>
      <c r="H61" s="47">
        <f>IF(D61=0,"n/a",IF(AND(F61/D61&lt;1,F61/D61&gt;-1),F61/D61,"n/a"))</f>
        <v>0.30602294856056672</v>
      </c>
      <c r="I61" s="70"/>
      <c r="J61" s="19"/>
      <c r="K61" s="19"/>
    </row>
    <row r="62" spans="1:11" x14ac:dyDescent="0.25">
      <c r="A62" s="21" t="s">
        <v>17</v>
      </c>
      <c r="B62" s="69">
        <v>361552139</v>
      </c>
      <c r="C62" s="73"/>
      <c r="D62" s="69">
        <v>208707736</v>
      </c>
      <c r="E62" s="72"/>
      <c r="F62" s="69">
        <f>+B62-D62</f>
        <v>152844403</v>
      </c>
      <c r="G62" s="73"/>
      <c r="H62" s="47">
        <f>IF(D62=0,"n/a",IF(AND(F62/D62&lt;1,F62/D62&gt;-1),F62/D62,"n/a"))</f>
        <v>0.7323370275072123</v>
      </c>
      <c r="I62" s="70"/>
      <c r="J62" s="19"/>
      <c r="K62" s="19"/>
    </row>
    <row r="63" spans="1:11" ht="6" customHeight="1" x14ac:dyDescent="0.25">
      <c r="A63" s="8"/>
      <c r="B63" s="79"/>
      <c r="C63" s="40"/>
      <c r="D63" s="79"/>
      <c r="E63" s="69"/>
      <c r="F63" s="79"/>
      <c r="G63" s="40"/>
      <c r="H63" s="80"/>
      <c r="I63" s="8"/>
      <c r="J63" s="8"/>
      <c r="K63" s="8"/>
    </row>
    <row r="64" spans="1:11" ht="13.8" thickBot="1" x14ac:dyDescent="0.3">
      <c r="A64" s="38" t="s">
        <v>26</v>
      </c>
      <c r="B64" s="81">
        <f>SUM(B60:B62)</f>
        <v>2043796420.54</v>
      </c>
      <c r="C64" s="40"/>
      <c r="D64" s="81">
        <f>SUM(D60:D62)</f>
        <v>1875459734.9000001</v>
      </c>
      <c r="E64" s="69"/>
      <c r="F64" s="81">
        <f>SUM(F60:F62)</f>
        <v>168336685.63999993</v>
      </c>
      <c r="G64" s="40"/>
      <c r="H64" s="52">
        <f>IF(D64=0,"n/a",IF(AND(F64/D64&lt;1,F64/D64&gt;-1),F64/D64,"n/a"))</f>
        <v>8.9757557844330732E-2</v>
      </c>
      <c r="I64" s="70"/>
      <c r="J64" s="19"/>
      <c r="K64" s="19"/>
    </row>
    <row r="65" spans="1:11" ht="12.75" customHeight="1" thickTop="1" x14ac:dyDescent="0.25">
      <c r="A65" s="8"/>
      <c r="B65" s="82"/>
      <c r="C65" s="83"/>
      <c r="D65" s="82"/>
      <c r="E65" s="83"/>
      <c r="F65" s="82"/>
      <c r="G65" s="83"/>
      <c r="H65" s="82"/>
      <c r="I65" s="63"/>
      <c r="J65" s="8"/>
      <c r="K65" s="8"/>
    </row>
    <row r="66" spans="1:11" s="85" customFormat="1" x14ac:dyDescent="0.25">
      <c r="A66" s="7"/>
      <c r="B66" s="84"/>
      <c r="C66" s="84"/>
      <c r="D66" s="84"/>
      <c r="E66" s="84"/>
      <c r="F66" s="84"/>
      <c r="G66" s="84"/>
      <c r="H66" s="84"/>
      <c r="I66" s="84"/>
      <c r="J66" s="84"/>
      <c r="K66" s="84"/>
    </row>
    <row r="67" spans="1:11" s="85" customFormat="1" ht="12.75" customHeight="1" x14ac:dyDescent="0.25">
      <c r="A67" s="7" t="s">
        <v>27</v>
      </c>
      <c r="B67" s="84"/>
      <c r="C67" s="84"/>
      <c r="D67" s="84"/>
      <c r="E67" s="84"/>
      <c r="F67" s="84"/>
      <c r="G67" s="84"/>
      <c r="H67" s="84"/>
      <c r="I67" s="84"/>
      <c r="J67" s="84"/>
      <c r="K67" s="84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showGridLines="0" zoomScaleNormal="100" workbookViewId="0">
      <pane ySplit="9" topLeftCell="A19" activePane="bottomLeft" state="frozen"/>
      <selection activeCell="F24" sqref="F24"/>
      <selection pane="bottomLeft" activeCell="F27" sqref="F27"/>
    </sheetView>
  </sheetViews>
  <sheetFormatPr defaultColWidth="9.109375" defaultRowHeight="13.2" x14ac:dyDescent="0.25"/>
  <cols>
    <col min="1" max="1" width="41.88671875" style="2" customWidth="1"/>
    <col min="2" max="2" width="18.109375" style="2" bestFit="1" customWidth="1"/>
    <col min="3" max="3" width="0.6640625" style="2" customWidth="1"/>
    <col min="4" max="4" width="18.109375" style="2" bestFit="1" customWidth="1"/>
    <col min="5" max="5" width="0.6640625" style="2" customWidth="1"/>
    <col min="6" max="6" width="16.33203125" style="2" bestFit="1" customWidth="1"/>
    <col min="7" max="7" width="0.6640625" style="2" customWidth="1"/>
    <col min="8" max="8" width="7.6640625" style="2" bestFit="1" customWidth="1"/>
    <col min="9" max="9" width="0.6640625" style="2" customWidth="1"/>
    <col min="10" max="10" width="7.6640625" style="2" customWidth="1"/>
    <col min="11" max="11" width="7.88671875" style="2" customWidth="1"/>
    <col min="12" max="16384" width="9.109375" style="2"/>
  </cols>
  <sheetData>
    <row r="1" spans="1:1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3.8" x14ac:dyDescent="0.25">
      <c r="A3" s="1" t="s">
        <v>50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1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25">
      <c r="A5" s="6" t="s">
        <v>3</v>
      </c>
      <c r="B5" s="7"/>
      <c r="C5" s="8"/>
      <c r="D5" s="8"/>
      <c r="E5" s="7"/>
      <c r="F5" s="7"/>
      <c r="G5" s="7"/>
      <c r="H5" s="7"/>
      <c r="I5" s="7"/>
      <c r="J5" s="7"/>
      <c r="K5" s="7"/>
    </row>
    <row r="6" spans="1:11" x14ac:dyDescent="0.25">
      <c r="A6" s="9" t="s">
        <v>3</v>
      </c>
      <c r="B6" s="8"/>
      <c r="C6" s="8"/>
      <c r="D6" s="8"/>
      <c r="E6" s="8"/>
      <c r="F6" s="10" t="s">
        <v>29</v>
      </c>
      <c r="G6" s="10"/>
      <c r="H6" s="10"/>
      <c r="I6" s="11"/>
      <c r="J6" s="12" t="s">
        <v>4</v>
      </c>
      <c r="K6" s="12"/>
    </row>
    <row r="7" spans="1:11" x14ac:dyDescent="0.25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1" ht="13.2" hidden="1" customHeight="1" x14ac:dyDescent="0.25">
      <c r="A8" s="13"/>
      <c r="B8" s="13"/>
      <c r="C8" s="8"/>
      <c r="D8" s="13"/>
      <c r="E8" s="11"/>
      <c r="F8" s="86"/>
      <c r="G8" s="11"/>
      <c r="H8" s="11"/>
      <c r="I8" s="11"/>
      <c r="J8" s="86"/>
      <c r="K8" s="11"/>
    </row>
    <row r="9" spans="1:11" ht="12.75" customHeight="1" x14ac:dyDescent="0.25">
      <c r="A9" s="15" t="s">
        <v>6</v>
      </c>
      <c r="B9" s="16">
        <v>2023</v>
      </c>
      <c r="C9" s="8"/>
      <c r="D9" s="16">
        <v>2022</v>
      </c>
      <c r="E9" s="8"/>
      <c r="F9" s="17" t="s">
        <v>7</v>
      </c>
      <c r="G9" s="8"/>
      <c r="H9" s="17" t="s">
        <v>8</v>
      </c>
      <c r="I9" s="18"/>
      <c r="J9" s="16">
        <v>2023</v>
      </c>
      <c r="K9" s="16">
        <v>2022</v>
      </c>
    </row>
    <row r="10" spans="1:11" ht="6.6" customHeight="1" x14ac:dyDescent="0.25">
      <c r="A10" s="19"/>
      <c r="B10" s="20"/>
      <c r="C10" s="19"/>
      <c r="D10" s="20"/>
      <c r="E10" s="19"/>
      <c r="F10" s="20"/>
      <c r="G10" s="19"/>
      <c r="H10" s="20"/>
      <c r="I10" s="20"/>
      <c r="J10" s="20"/>
      <c r="K10" s="20"/>
    </row>
    <row r="11" spans="1:11" x14ac:dyDescent="0.25">
      <c r="A11" s="21" t="s">
        <v>9</v>
      </c>
      <c r="B11" s="22">
        <v>1465535858.54</v>
      </c>
      <c r="C11" s="22"/>
      <c r="D11" s="22">
        <v>1359937712.3900001</v>
      </c>
      <c r="E11" s="22"/>
      <c r="F11" s="22">
        <f>B11-D11</f>
        <v>105598146.14999986</v>
      </c>
      <c r="G11" s="24"/>
      <c r="H11" s="23">
        <f>IF(D11=0,"n/a",IF(AND(F11/D11&lt;1,F11/D11&gt;-1),F11/D11,"n/a"))</f>
        <v>7.7649252012004386E-2</v>
      </c>
      <c r="I11" s="25"/>
      <c r="J11" s="26">
        <f>IF(B56=0,"n/a",B11/B56)</f>
        <v>0.12489387283712541</v>
      </c>
      <c r="K11" s="27">
        <f>IF(D56=0,"n/a",D11/D56)</f>
        <v>0.11757819169201579</v>
      </c>
    </row>
    <row r="12" spans="1:11" x14ac:dyDescent="0.25">
      <c r="A12" s="21" t="s">
        <v>10</v>
      </c>
      <c r="B12" s="29">
        <v>1037273241.6</v>
      </c>
      <c r="C12" s="29"/>
      <c r="D12" s="29">
        <v>950072756.50999999</v>
      </c>
      <c r="E12" s="29"/>
      <c r="F12" s="29">
        <f>B12-D12</f>
        <v>87200485.090000033</v>
      </c>
      <c r="G12" s="29"/>
      <c r="H12" s="23">
        <f>IF(D12=0,"n/a",IF(AND(F12/D12&lt;1,F12/D12&gt;-1),F12/D12,"n/a"))</f>
        <v>9.1782955034225538E-2</v>
      </c>
      <c r="I12" s="25"/>
      <c r="J12" s="30">
        <f>IF(B57=0,"n/a",B12/B57)</f>
        <v>0.11900357647387469</v>
      </c>
      <c r="K12" s="31">
        <f>IF(D57=0,"n/a",D12/D57)</f>
        <v>0.11170779231326376</v>
      </c>
    </row>
    <row r="13" spans="1:11" x14ac:dyDescent="0.25">
      <c r="A13" s="21" t="s">
        <v>11</v>
      </c>
      <c r="B13" s="29">
        <v>121294318.55</v>
      </c>
      <c r="C13" s="29"/>
      <c r="D13" s="29">
        <v>112676179.84999999</v>
      </c>
      <c r="E13" s="29"/>
      <c r="F13" s="29">
        <f>B13-D13</f>
        <v>8618138.700000003</v>
      </c>
      <c r="G13" s="29"/>
      <c r="H13" s="23">
        <f>IF(D13=0,"n/a",IF(AND(F13/D13&lt;1,F13/D13&gt;-1),F13/D13,"n/a"))</f>
        <v>7.6485897121049792E-2</v>
      </c>
      <c r="I13" s="25"/>
      <c r="J13" s="30">
        <f>IF(B58=0,"n/a",B13/B58)</f>
        <v>0.1103750383109581</v>
      </c>
      <c r="K13" s="31">
        <f>IF(D58=0,"n/a",D13/D58)</f>
        <v>0.10389591181382761</v>
      </c>
    </row>
    <row r="14" spans="1:11" x14ac:dyDescent="0.25">
      <c r="A14" s="21" t="s">
        <v>12</v>
      </c>
      <c r="B14" s="29">
        <v>19886814.129999999</v>
      </c>
      <c r="C14" s="29"/>
      <c r="D14" s="29">
        <v>17461189.210000001</v>
      </c>
      <c r="E14" s="29"/>
      <c r="F14" s="29">
        <f>B14-D14</f>
        <v>2425624.9199999981</v>
      </c>
      <c r="G14" s="29"/>
      <c r="H14" s="23">
        <f>IF(D14=0,"n/a",IF(AND(F14/D14&lt;1,F14/D14&gt;-1),F14/D14,"n/a"))</f>
        <v>0.13891521882202879</v>
      </c>
      <c r="I14" s="25"/>
      <c r="J14" s="30">
        <f>IF(B59=0,"n/a",B14/B59)</f>
        <v>0.27868690015514791</v>
      </c>
      <c r="K14" s="31">
        <f>IF(D59=0,"n/a",D14/D59)</f>
        <v>0.25294666441306057</v>
      </c>
    </row>
    <row r="15" spans="1:11" x14ac:dyDescent="0.25">
      <c r="A15" s="21" t="s">
        <v>13</v>
      </c>
      <c r="B15" s="29">
        <v>335744.31</v>
      </c>
      <c r="C15" s="33"/>
      <c r="D15" s="29">
        <v>349678.12</v>
      </c>
      <c r="E15" s="29"/>
      <c r="F15" s="29">
        <f>B15-D15</f>
        <v>-13933.809999999998</v>
      </c>
      <c r="G15" s="33"/>
      <c r="H15" s="23">
        <f>IF(D15=0,"n/a",IF(AND(F15/D15&lt;1,F15/D15&gt;-1),F15/D15,"n/a"))</f>
        <v>-3.9847531781513804E-2</v>
      </c>
      <c r="I15" s="34"/>
      <c r="J15" s="30">
        <f>IF(B60=0,"n/a",B15/B60)</f>
        <v>4.8306031630016288E-2</v>
      </c>
      <c r="K15" s="31">
        <f>IF(D60=0,"n/a",D15/D60)</f>
        <v>4.8482503889103024E-2</v>
      </c>
    </row>
    <row r="16" spans="1:11" ht="8.4" customHeight="1" x14ac:dyDescent="0.25">
      <c r="A16" s="19"/>
      <c r="B16" s="35"/>
      <c r="C16" s="29"/>
      <c r="D16" s="35"/>
      <c r="E16" s="29"/>
      <c r="F16" s="35"/>
      <c r="G16" s="29"/>
      <c r="H16" s="36" t="s">
        <v>3</v>
      </c>
      <c r="I16" s="25"/>
      <c r="J16" s="37"/>
      <c r="K16" s="37" t="s">
        <v>14</v>
      </c>
    </row>
    <row r="17" spans="1:11" x14ac:dyDescent="0.25">
      <c r="A17" s="38" t="s">
        <v>15</v>
      </c>
      <c r="B17" s="39">
        <f>SUM(B11:B16)</f>
        <v>2644325977.1300001</v>
      </c>
      <c r="C17" s="29"/>
      <c r="D17" s="39">
        <f>SUM(D11:D16)</f>
        <v>2440497516.0799999</v>
      </c>
      <c r="E17" s="29"/>
      <c r="F17" s="39">
        <f>SUM(F11:F16)</f>
        <v>203828461.04999986</v>
      </c>
      <c r="G17" s="29"/>
      <c r="H17" s="41">
        <f>IF(D17=0,"n/a",IF(AND(F17/D17&lt;1,F17/D17&gt;-1),F17/D17,"n/a"))</f>
        <v>8.3519224955981616E-2</v>
      </c>
      <c r="I17" s="25"/>
      <c r="J17" s="42">
        <f>IF(B61=0,"n/a",B17/B61)</f>
        <v>0.12226509630653176</v>
      </c>
      <c r="K17" s="42">
        <f>IF(D61=0,"n/a",D17/D61)</f>
        <v>0.11494443188913189</v>
      </c>
    </row>
    <row r="18" spans="1:11" x14ac:dyDescent="0.25">
      <c r="A18" s="21" t="s">
        <v>16</v>
      </c>
      <c r="B18" s="29">
        <v>24692524.579999998</v>
      </c>
      <c r="C18" s="29"/>
      <c r="D18" s="29">
        <v>21548994.25</v>
      </c>
      <c r="E18" s="29"/>
      <c r="F18" s="29">
        <f>B18-D18</f>
        <v>3143530.3299999982</v>
      </c>
      <c r="G18" s="29"/>
      <c r="H18" s="47">
        <f>IF(D18=0,"n/a",IF(AND(F18/D18&lt;1,F18/D18&gt;-1),F18/D18,"n/a"))</f>
        <v>0.1458782852475817</v>
      </c>
      <c r="I18" s="34"/>
      <c r="J18" s="31">
        <f>IF(B62=0,"n/a",B18/B62)</f>
        <v>1.0892356395345261E-2</v>
      </c>
      <c r="K18" s="31">
        <f>IF(D62=0,"n/a",D18/D62)</f>
        <v>9.4800387876260474E-3</v>
      </c>
    </row>
    <row r="19" spans="1:11" x14ac:dyDescent="0.25">
      <c r="A19" s="21" t="s">
        <v>17</v>
      </c>
      <c r="B19" s="29">
        <v>496191261.69</v>
      </c>
      <c r="C19" s="29"/>
      <c r="D19" s="29">
        <v>144519463.28999999</v>
      </c>
      <c r="E19" s="29"/>
      <c r="F19" s="29">
        <f>B19-D19</f>
        <v>351671798.39999998</v>
      </c>
      <c r="G19" s="29"/>
      <c r="H19" s="47" t="str">
        <f>IF(D19=0,"n/a",IF(AND(F19/D19&lt;1,F19/D19&gt;-1),F19/D19,"n/a"))</f>
        <v>n/a</v>
      </c>
      <c r="I19" s="25"/>
      <c r="J19" s="42">
        <f>IF(B63=0,"n/a",B19/B63)</f>
        <v>9.4529988215686422E-2</v>
      </c>
      <c r="K19" s="42">
        <f>IF(D63=0,"n/a",D19/D63)</f>
        <v>4.6276552781753237E-2</v>
      </c>
    </row>
    <row r="20" spans="1:11" ht="6" customHeight="1" x14ac:dyDescent="0.25">
      <c r="A20" s="19"/>
      <c r="B20" s="43"/>
      <c r="C20" s="44"/>
      <c r="D20" s="43"/>
      <c r="E20" s="44"/>
      <c r="F20" s="43"/>
      <c r="G20" s="44"/>
      <c r="H20" s="43" t="s">
        <v>3</v>
      </c>
      <c r="I20" s="45"/>
      <c r="J20" s="45"/>
      <c r="K20" s="45"/>
    </row>
    <row r="21" spans="1:11" x14ac:dyDescent="0.25">
      <c r="A21" s="46" t="s">
        <v>18</v>
      </c>
      <c r="B21" s="29">
        <f>SUM(B17:B19)</f>
        <v>3165209763.4000001</v>
      </c>
      <c r="C21" s="29"/>
      <c r="D21" s="29">
        <f>SUM(D17:D19)</f>
        <v>2606565973.6199999</v>
      </c>
      <c r="E21" s="29"/>
      <c r="F21" s="29">
        <f>SUM(F17:F19)</f>
        <v>558643789.77999985</v>
      </c>
      <c r="G21" s="29"/>
      <c r="H21" s="47">
        <f>IF(D21=0,"n/a",IF(AND(F21/D21&lt;1,F21/D21&gt;-1),F21/D21,"n/a"))</f>
        <v>0.2143217533850314</v>
      </c>
      <c r="I21" s="25"/>
      <c r="J21" s="24"/>
      <c r="K21" s="24"/>
    </row>
    <row r="22" spans="1:11" ht="6.6" customHeight="1" x14ac:dyDescent="0.25">
      <c r="A22" s="48"/>
      <c r="B22" s="33"/>
      <c r="C22" s="33"/>
      <c r="D22" s="33"/>
      <c r="E22" s="33"/>
      <c r="F22" s="33"/>
      <c r="G22" s="33"/>
      <c r="H22" s="49" t="s">
        <v>3</v>
      </c>
      <c r="I22" s="34"/>
      <c r="J22" s="49"/>
      <c r="K22" s="49"/>
    </row>
    <row r="23" spans="1:11" x14ac:dyDescent="0.25">
      <c r="A23" s="21" t="s">
        <v>19</v>
      </c>
      <c r="B23" s="29">
        <v>123136513.56</v>
      </c>
      <c r="C23" s="33"/>
      <c r="D23" s="29">
        <v>82826581.819999993</v>
      </c>
      <c r="E23" s="33"/>
      <c r="F23" s="29">
        <f>B23-D23</f>
        <v>40309931.74000001</v>
      </c>
      <c r="G23" s="33"/>
      <c r="H23" s="47">
        <f>IF(D23=0,"n/a",IF(AND(F23/D23&lt;1,F23/D23&gt;-1),F23/D23,"n/a"))</f>
        <v>0.4866786827881196</v>
      </c>
      <c r="I23" s="34"/>
      <c r="J23" s="49"/>
      <c r="K23" s="49"/>
    </row>
    <row r="24" spans="1:11" x14ac:dyDescent="0.25">
      <c r="A24" s="21" t="s">
        <v>20</v>
      </c>
      <c r="B24" s="29">
        <v>25593042.07</v>
      </c>
      <c r="C24" s="33"/>
      <c r="D24" s="29">
        <v>25382885.379999999</v>
      </c>
      <c r="E24" s="33"/>
      <c r="F24" s="29">
        <f>B24-D24</f>
        <v>210156.69000000134</v>
      </c>
      <c r="G24" s="33"/>
      <c r="H24" s="47">
        <f>IF(D24=0,"n/a",IF(AND(F24/D24&lt;1,F24/D24&gt;-1),F24/D24,"n/a"))</f>
        <v>8.2794641686240542E-3</v>
      </c>
      <c r="I24" s="34"/>
      <c r="J24" s="49"/>
      <c r="K24" s="49"/>
    </row>
    <row r="25" spans="1:11" x14ac:dyDescent="0.25">
      <c r="A25" s="21" t="s">
        <v>21</v>
      </c>
      <c r="B25" s="29">
        <v>-43944103.57</v>
      </c>
      <c r="C25" s="33"/>
      <c r="D25" s="29">
        <v>-47585474.909999996</v>
      </c>
      <c r="E25" s="33"/>
      <c r="F25" s="29">
        <f>B25-D25</f>
        <v>3641371.3399999961</v>
      </c>
      <c r="G25" s="33"/>
      <c r="H25" s="47">
        <f>IF(D25=0,"n/a",IF(AND(F25/D25&lt;1,F25/D25&gt;-1),F25/D25,"n/a"))</f>
        <v>-7.6522748735555202E-2</v>
      </c>
      <c r="I25" s="34"/>
      <c r="J25" s="49"/>
      <c r="K25" s="49"/>
    </row>
    <row r="26" spans="1:11" x14ac:dyDescent="0.25">
      <c r="A26" s="21" t="s">
        <v>22</v>
      </c>
      <c r="B26" s="39">
        <v>31552966.789999999</v>
      </c>
      <c r="C26" s="33"/>
      <c r="D26" s="39">
        <v>32726437.609999999</v>
      </c>
      <c r="E26" s="33"/>
      <c r="F26" s="39">
        <f>B26-D26</f>
        <v>-1173470.8200000003</v>
      </c>
      <c r="G26" s="33"/>
      <c r="H26" s="41">
        <f>IF(D26=0,"n/a",IF(AND(F26/D26&lt;1,F26/D26&gt;-1),F26/D26,"n/a"))</f>
        <v>-3.585696781251347E-2</v>
      </c>
      <c r="I26" s="34"/>
      <c r="J26" s="49"/>
      <c r="K26" s="49"/>
    </row>
    <row r="27" spans="1:11" x14ac:dyDescent="0.25">
      <c r="A27" s="21" t="s">
        <v>23</v>
      </c>
      <c r="B27" s="39">
        <f>SUM(B23:B26)</f>
        <v>136338418.84999999</v>
      </c>
      <c r="C27" s="29"/>
      <c r="D27" s="39">
        <f>SUM(D23:D26)</f>
        <v>93350429.899999991</v>
      </c>
      <c r="E27" s="29"/>
      <c r="F27" s="39">
        <f>SUM(F23:F26)</f>
        <v>42987988.950000003</v>
      </c>
      <c r="G27" s="29"/>
      <c r="H27" s="41">
        <f>IF(D27=0,"n/a",IF(AND(F27/D27&lt;1,F27/D27&gt;-1),F27/D27,"n/a"))</f>
        <v>0.46050124242652263</v>
      </c>
      <c r="I27" s="25"/>
      <c r="J27" s="24"/>
      <c r="K27" s="24"/>
    </row>
    <row r="28" spans="1:11" ht="6.6" customHeight="1" x14ac:dyDescent="0.25">
      <c r="A28" s="48"/>
      <c r="B28" s="50"/>
      <c r="C28" s="50"/>
      <c r="D28" s="50"/>
      <c r="E28" s="50"/>
      <c r="F28" s="50"/>
      <c r="G28" s="33"/>
      <c r="H28" s="49" t="s">
        <v>3</v>
      </c>
      <c r="I28" s="34"/>
      <c r="J28" s="49"/>
      <c r="K28" s="49"/>
    </row>
    <row r="29" spans="1:11" ht="13.8" thickBot="1" x14ac:dyDescent="0.3">
      <c r="A29" s="38" t="s">
        <v>24</v>
      </c>
      <c r="B29" s="51">
        <f>+B27+B21</f>
        <v>3301548182.25</v>
      </c>
      <c r="C29" s="22"/>
      <c r="D29" s="51">
        <f>+D27+D21</f>
        <v>2699916403.52</v>
      </c>
      <c r="E29" s="22"/>
      <c r="F29" s="51">
        <f>+F27+F21</f>
        <v>601631778.7299999</v>
      </c>
      <c r="G29" s="29"/>
      <c r="H29" s="52">
        <f>IF(D29=0,"n/a",IF(AND(F29/D29&lt;1,F29/D29&gt;-1),F29/D29,"n/a"))</f>
        <v>0.22283348400921824</v>
      </c>
      <c r="I29" s="25"/>
      <c r="J29" s="24"/>
      <c r="K29" s="24"/>
    </row>
    <row r="30" spans="1:11" ht="4.2" customHeight="1" thickTop="1" x14ac:dyDescent="0.25">
      <c r="A30" s="21"/>
      <c r="B30" s="50"/>
      <c r="C30" s="22"/>
      <c r="D30" s="50"/>
      <c r="E30" s="22"/>
      <c r="F30" s="50"/>
      <c r="G30" s="29"/>
      <c r="H30" s="53"/>
      <c r="I30" s="25"/>
      <c r="J30" s="24"/>
      <c r="K30" s="24"/>
    </row>
    <row r="31" spans="1:11" ht="13.2" customHeight="1" x14ac:dyDescent="0.25">
      <c r="A31" s="19"/>
      <c r="B31" s="54"/>
      <c r="C31" s="54"/>
      <c r="D31" s="54"/>
      <c r="E31" s="54"/>
      <c r="F31" s="54"/>
      <c r="G31" s="55"/>
      <c r="H31" s="29"/>
      <c r="I31" s="56"/>
      <c r="J31" s="45"/>
      <c r="K31" s="45"/>
    </row>
    <row r="32" spans="1:11" x14ac:dyDescent="0.25">
      <c r="A32" s="21" t="s">
        <v>30</v>
      </c>
      <c r="B32" s="22">
        <v>103489045.16</v>
      </c>
      <c r="C32" s="22"/>
      <c r="D32" s="22">
        <v>95979273.209999993</v>
      </c>
      <c r="E32" s="22"/>
      <c r="F32" s="22"/>
      <c r="G32" s="29"/>
      <c r="H32" s="29"/>
      <c r="I32" s="24"/>
      <c r="J32" s="24"/>
      <c r="K32" s="24"/>
    </row>
    <row r="33" spans="1:11" x14ac:dyDescent="0.25">
      <c r="A33" s="21" t="s">
        <v>31</v>
      </c>
      <c r="B33" s="29">
        <v>-81560520.599999994</v>
      </c>
      <c r="C33" s="29"/>
      <c r="D33" s="29">
        <v>-82703280.719999999</v>
      </c>
      <c r="E33" s="22"/>
      <c r="F33" s="22"/>
      <c r="G33" s="29"/>
      <c r="H33" s="29"/>
      <c r="I33" s="25"/>
      <c r="J33" s="24"/>
      <c r="K33" s="24"/>
    </row>
    <row r="34" spans="1:11" ht="12" customHeight="1" x14ac:dyDescent="0.25">
      <c r="A34" s="21" t="s">
        <v>32</v>
      </c>
      <c r="B34" s="29">
        <v>108285561.42</v>
      </c>
      <c r="C34" s="67"/>
      <c r="D34" s="29">
        <v>88120969.349999994</v>
      </c>
      <c r="E34" s="66"/>
      <c r="F34" s="66"/>
      <c r="G34" s="67"/>
      <c r="H34" s="67"/>
      <c r="I34" s="19"/>
      <c r="J34" s="19"/>
      <c r="K34" s="19"/>
    </row>
    <row r="35" spans="1:11" x14ac:dyDescent="0.25">
      <c r="A35" s="21" t="s">
        <v>33</v>
      </c>
      <c r="B35" s="29">
        <v>-14173234.66</v>
      </c>
      <c r="C35" s="29"/>
      <c r="D35" s="29">
        <v>-30145084.98</v>
      </c>
      <c r="E35" s="22"/>
      <c r="F35" s="22"/>
      <c r="G35" s="29"/>
      <c r="H35" s="29"/>
      <c r="I35" s="24"/>
      <c r="J35" s="24"/>
      <c r="K35" s="24"/>
    </row>
    <row r="36" spans="1:11" x14ac:dyDescent="0.25">
      <c r="A36" s="21" t="s">
        <v>34</v>
      </c>
      <c r="B36" s="29">
        <v>46572780.5</v>
      </c>
      <c r="C36" s="29"/>
      <c r="D36" s="29">
        <v>45745264.729999997</v>
      </c>
      <c r="E36" s="22"/>
      <c r="F36" s="22"/>
      <c r="G36" s="29"/>
      <c r="H36" s="29"/>
      <c r="I36" s="24"/>
      <c r="J36" s="24"/>
      <c r="K36" s="24"/>
    </row>
    <row r="37" spans="1:11" x14ac:dyDescent="0.25">
      <c r="A37" s="21" t="s">
        <v>35</v>
      </c>
      <c r="B37" s="29">
        <v>37289685.729999997</v>
      </c>
      <c r="C37" s="29"/>
      <c r="D37" s="29">
        <v>70662772.453999996</v>
      </c>
      <c r="E37" s="22"/>
      <c r="F37" s="22"/>
      <c r="G37" s="29"/>
      <c r="H37" s="29"/>
      <c r="I37" s="24"/>
      <c r="J37" s="24"/>
      <c r="K37" s="24"/>
    </row>
    <row r="38" spans="1:11" x14ac:dyDescent="0.25">
      <c r="A38" s="21" t="s">
        <v>36</v>
      </c>
      <c r="B38" s="29">
        <v>49280129.740000002</v>
      </c>
      <c r="C38" s="29"/>
      <c r="D38" s="29">
        <v>26115305.91</v>
      </c>
      <c r="E38" s="22"/>
      <c r="F38" s="22"/>
      <c r="G38" s="29"/>
      <c r="H38" s="29"/>
      <c r="I38" s="24"/>
      <c r="J38" s="24"/>
      <c r="K38" s="24"/>
    </row>
    <row r="39" spans="1:11" x14ac:dyDescent="0.25">
      <c r="A39" s="21" t="s">
        <v>37</v>
      </c>
      <c r="B39" s="29">
        <v>0</v>
      </c>
      <c r="C39" s="29"/>
      <c r="D39" s="29">
        <v>0</v>
      </c>
      <c r="E39" s="22"/>
      <c r="F39" s="22"/>
      <c r="G39" s="29"/>
      <c r="H39" s="29"/>
      <c r="I39" s="24"/>
      <c r="J39" s="24"/>
      <c r="K39" s="24"/>
    </row>
    <row r="40" spans="1:11" x14ac:dyDescent="0.25">
      <c r="A40" s="21" t="s">
        <v>38</v>
      </c>
      <c r="B40" s="29">
        <v>-221021.54</v>
      </c>
      <c r="C40" s="29"/>
      <c r="D40" s="29">
        <v>-675021.37</v>
      </c>
      <c r="E40" s="22"/>
      <c r="F40" s="22"/>
      <c r="G40" s="29"/>
      <c r="H40" s="29"/>
      <c r="I40" s="24"/>
      <c r="J40" s="24"/>
      <c r="K40" s="24"/>
    </row>
    <row r="41" spans="1:11" x14ac:dyDescent="0.25">
      <c r="A41" s="21" t="s">
        <v>39</v>
      </c>
      <c r="B41" s="29">
        <v>-14916514.470000001</v>
      </c>
      <c r="C41" s="29"/>
      <c r="D41" s="29">
        <v>0</v>
      </c>
      <c r="E41" s="22"/>
      <c r="F41" s="22"/>
      <c r="G41" s="29"/>
      <c r="H41" s="29"/>
      <c r="I41" s="24"/>
      <c r="J41" s="24"/>
      <c r="K41" s="24"/>
    </row>
    <row r="42" spans="1:11" x14ac:dyDescent="0.25">
      <c r="A42" s="21" t="s">
        <v>40</v>
      </c>
      <c r="B42" s="29">
        <v>52796511.960000001</v>
      </c>
      <c r="C42" s="29"/>
      <c r="D42" s="29">
        <v>58366170.909999996</v>
      </c>
      <c r="E42" s="22"/>
      <c r="F42" s="22"/>
      <c r="G42" s="29"/>
      <c r="H42" s="29"/>
      <c r="I42" s="24"/>
      <c r="J42" s="24"/>
      <c r="K42" s="24"/>
    </row>
    <row r="43" spans="1:11" x14ac:dyDescent="0.25">
      <c r="A43" s="21" t="s">
        <v>41</v>
      </c>
      <c r="B43" s="29">
        <v>17506569.710000001</v>
      </c>
      <c r="C43" s="29"/>
      <c r="D43" s="29">
        <v>0</v>
      </c>
      <c r="E43" s="22"/>
      <c r="F43" s="22"/>
      <c r="G43" s="29"/>
      <c r="H43" s="29"/>
      <c r="I43" s="24"/>
      <c r="J43" s="24"/>
      <c r="K43" s="24"/>
    </row>
    <row r="44" spans="1:11" x14ac:dyDescent="0.25">
      <c r="A44" s="21" t="s">
        <v>42</v>
      </c>
      <c r="B44" s="29">
        <v>26265550.760000002</v>
      </c>
      <c r="C44" s="29"/>
      <c r="D44" s="29">
        <v>0</v>
      </c>
      <c r="E44" s="22"/>
      <c r="F44" s="22"/>
      <c r="G44" s="29"/>
      <c r="H44" s="29"/>
      <c r="I44" s="24"/>
      <c r="J44" s="24"/>
      <c r="K44" s="24"/>
    </row>
    <row r="45" spans="1:11" x14ac:dyDescent="0.25">
      <c r="A45" s="21" t="s">
        <v>43</v>
      </c>
      <c r="B45" s="29">
        <v>91550693.989999995</v>
      </c>
      <c r="C45" s="29"/>
      <c r="D45" s="29">
        <v>0</v>
      </c>
      <c r="E45" s="22"/>
      <c r="F45" s="22"/>
      <c r="G45" s="29"/>
      <c r="H45" s="29"/>
      <c r="I45" s="24"/>
      <c r="J45" s="24"/>
      <c r="K45" s="24"/>
    </row>
    <row r="46" spans="1:11" x14ac:dyDescent="0.25">
      <c r="A46" s="21" t="s">
        <v>44</v>
      </c>
      <c r="B46" s="29">
        <v>45959764.009999998</v>
      </c>
      <c r="C46" s="29"/>
      <c r="D46" s="29">
        <v>0</v>
      </c>
      <c r="E46" s="22"/>
      <c r="F46" s="22"/>
      <c r="G46" s="29"/>
      <c r="H46" s="29"/>
      <c r="I46" s="24"/>
      <c r="J46" s="24"/>
      <c r="K46" s="24"/>
    </row>
    <row r="47" spans="1:11" x14ac:dyDescent="0.25">
      <c r="A47" s="21" t="s">
        <v>45</v>
      </c>
      <c r="B47" s="29">
        <v>2017272.72</v>
      </c>
      <c r="C47" s="29"/>
      <c r="D47" s="29">
        <v>0</v>
      </c>
      <c r="E47" s="22"/>
      <c r="F47" s="22"/>
      <c r="G47" s="29"/>
      <c r="H47" s="29"/>
      <c r="I47" s="24"/>
      <c r="J47" s="24"/>
      <c r="K47" s="24"/>
    </row>
    <row r="48" spans="1:11" x14ac:dyDescent="0.25">
      <c r="A48" s="21" t="s">
        <v>51</v>
      </c>
      <c r="B48" s="29">
        <v>0</v>
      </c>
      <c r="C48" s="29"/>
      <c r="D48" s="29">
        <v>-172397.51</v>
      </c>
      <c r="E48" s="22"/>
      <c r="F48" s="22"/>
      <c r="G48" s="29"/>
      <c r="H48" s="29"/>
      <c r="I48" s="24"/>
      <c r="J48" s="24"/>
      <c r="K48" s="24"/>
    </row>
    <row r="49" spans="1:11" ht="12.75" customHeight="1" x14ac:dyDescent="0.25">
      <c r="A49" s="21" t="s">
        <v>52</v>
      </c>
      <c r="B49" s="29">
        <v>8280610.3399999999</v>
      </c>
      <c r="C49" s="29"/>
      <c r="D49" s="29">
        <v>0</v>
      </c>
      <c r="E49" s="22"/>
      <c r="F49" s="22"/>
      <c r="G49" s="29"/>
      <c r="H49" s="29"/>
      <c r="I49" s="24"/>
      <c r="J49" s="24"/>
      <c r="K49" s="24"/>
    </row>
    <row r="50" spans="1:11" ht="12.75" customHeight="1" x14ac:dyDescent="0.25">
      <c r="A50" s="21" t="s">
        <v>46</v>
      </c>
      <c r="B50" s="29">
        <v>-16649919.5</v>
      </c>
      <c r="C50" s="29"/>
      <c r="D50" s="29">
        <v>-16623920.710000001</v>
      </c>
      <c r="E50" s="22"/>
      <c r="F50" s="22"/>
      <c r="G50" s="29"/>
      <c r="H50" s="29"/>
      <c r="I50" s="24"/>
      <c r="J50" s="24"/>
      <c r="K50" s="24"/>
    </row>
    <row r="51" spans="1:11" ht="12.75" customHeight="1" x14ac:dyDescent="0.25">
      <c r="A51" s="21" t="s">
        <v>47</v>
      </c>
      <c r="B51" s="29">
        <v>572183.52</v>
      </c>
      <c r="C51" s="29"/>
      <c r="D51" s="29">
        <v>12236096.220000001</v>
      </c>
      <c r="E51" s="22"/>
      <c r="F51" s="22"/>
      <c r="G51" s="29"/>
      <c r="H51" s="29"/>
      <c r="I51" s="24"/>
      <c r="J51" s="24"/>
      <c r="K51" s="24"/>
    </row>
    <row r="52" spans="1:11" ht="13.2" customHeight="1" x14ac:dyDescent="0.25">
      <c r="A52" s="21"/>
      <c r="B52" s="59"/>
      <c r="C52" s="59"/>
      <c r="D52" s="59"/>
      <c r="E52" s="59"/>
      <c r="F52" s="61" t="s">
        <v>29</v>
      </c>
      <c r="G52" s="10"/>
      <c r="H52" s="10"/>
      <c r="I52" s="8"/>
      <c r="J52" s="8"/>
      <c r="K52" s="8"/>
    </row>
    <row r="53" spans="1:11" x14ac:dyDescent="0.25">
      <c r="A53" s="8"/>
      <c r="B53" s="62" t="s">
        <v>5</v>
      </c>
      <c r="C53" s="59"/>
      <c r="D53" s="62" t="s">
        <v>5</v>
      </c>
      <c r="E53" s="59"/>
      <c r="F53" s="59"/>
      <c r="G53" s="8"/>
      <c r="H53" s="8"/>
      <c r="I53" s="63"/>
      <c r="J53" s="8"/>
      <c r="K53" s="8"/>
    </row>
    <row r="54" spans="1:11" ht="13.2" customHeight="1" x14ac:dyDescent="0.25">
      <c r="A54" s="15" t="s">
        <v>25</v>
      </c>
      <c r="B54" s="16">
        <v>2023</v>
      </c>
      <c r="C54" s="59"/>
      <c r="D54" s="16">
        <v>2022</v>
      </c>
      <c r="E54" s="59"/>
      <c r="F54" s="87" t="s">
        <v>7</v>
      </c>
      <c r="G54" s="8"/>
      <c r="H54" s="17" t="s">
        <v>8</v>
      </c>
      <c r="I54" s="14"/>
      <c r="J54" s="8"/>
      <c r="K54" s="8"/>
    </row>
    <row r="55" spans="1:11" ht="6" customHeight="1" x14ac:dyDescent="0.25">
      <c r="A55" s="19"/>
      <c r="B55" s="65"/>
      <c r="C55" s="66"/>
      <c r="D55" s="65"/>
      <c r="E55" s="66"/>
      <c r="F55" s="65"/>
      <c r="G55" s="67"/>
      <c r="H55" s="68"/>
      <c r="I55" s="20"/>
      <c r="J55" s="19"/>
      <c r="K55" s="19"/>
    </row>
    <row r="56" spans="1:11" x14ac:dyDescent="0.25">
      <c r="A56" s="21" t="s">
        <v>9</v>
      </c>
      <c r="B56" s="69">
        <v>11734249449.139999</v>
      </c>
      <c r="C56" s="69"/>
      <c r="D56" s="72">
        <v>11566241093.01</v>
      </c>
      <c r="E56" s="69"/>
      <c r="F56" s="69">
        <f>+B56-D56</f>
        <v>168008356.12999916</v>
      </c>
      <c r="G56" s="40"/>
      <c r="H56" s="47">
        <f t="shared" ref="H56:H64" si="0">IF(D56=0,"n/a",IF(AND(F56/D56&lt;1,F56/D56&gt;-1),F56/D56,"n/a"))</f>
        <v>1.4525752556855672E-2</v>
      </c>
      <c r="I56" s="70"/>
      <c r="J56" s="19"/>
      <c r="K56" s="19"/>
    </row>
    <row r="57" spans="1:11" ht="12.75" customHeight="1" x14ac:dyDescent="0.25">
      <c r="A57" s="21" t="s">
        <v>10</v>
      </c>
      <c r="B57" s="69">
        <v>8716319898.3999996</v>
      </c>
      <c r="C57" s="69"/>
      <c r="D57" s="72">
        <v>8504981942.9399996</v>
      </c>
      <c r="E57" s="69"/>
      <c r="F57" s="69">
        <f>+B57-D57</f>
        <v>211337955.46000004</v>
      </c>
      <c r="G57" s="40"/>
      <c r="H57" s="47">
        <f t="shared" si="0"/>
        <v>2.4848724768361447E-2</v>
      </c>
      <c r="I57" s="70"/>
      <c r="J57" s="19"/>
      <c r="K57" s="19"/>
    </row>
    <row r="58" spans="1:11" x14ac:dyDescent="0.25">
      <c r="A58" s="21" t="s">
        <v>11</v>
      </c>
      <c r="B58" s="69">
        <v>1098928891.95</v>
      </c>
      <c r="C58" s="69"/>
      <c r="D58" s="72">
        <v>1084510236.0899999</v>
      </c>
      <c r="E58" s="69"/>
      <c r="F58" s="69">
        <f>+B58-D58</f>
        <v>14418655.860000134</v>
      </c>
      <c r="G58" s="40"/>
      <c r="H58" s="47">
        <f t="shared" si="0"/>
        <v>1.3295085080970668E-2</v>
      </c>
      <c r="I58" s="70"/>
      <c r="J58" s="19"/>
      <c r="K58" s="19"/>
    </row>
    <row r="59" spans="1:11" x14ac:dyDescent="0.25">
      <c r="A59" s="21" t="s">
        <v>12</v>
      </c>
      <c r="B59" s="69">
        <v>71358984.290000007</v>
      </c>
      <c r="C59" s="69"/>
      <c r="D59" s="72">
        <v>69031110.769999996</v>
      </c>
      <c r="E59" s="69"/>
      <c r="F59" s="69">
        <f>+B59-D59</f>
        <v>2327873.5200000107</v>
      </c>
      <c r="G59" s="40"/>
      <c r="H59" s="47">
        <f t="shared" si="0"/>
        <v>3.3722092749689229E-2</v>
      </c>
      <c r="I59" s="70"/>
      <c r="J59" s="71"/>
      <c r="K59" s="19"/>
    </row>
    <row r="60" spans="1:11" ht="12.75" customHeight="1" x14ac:dyDescent="0.25">
      <c r="A60" s="88" t="s">
        <v>13</v>
      </c>
      <c r="B60" s="78">
        <v>6950360</v>
      </c>
      <c r="C60" s="78"/>
      <c r="D60" s="78">
        <v>7212460</v>
      </c>
      <c r="E60" s="78"/>
      <c r="F60" s="78">
        <f>+B60-D60</f>
        <v>-262100</v>
      </c>
      <c r="G60" s="89"/>
      <c r="H60" s="41">
        <f t="shared" si="0"/>
        <v>-3.6339889579976872E-2</v>
      </c>
      <c r="I60" s="70"/>
      <c r="J60" s="19"/>
      <c r="K60" s="19"/>
    </row>
    <row r="61" spans="1:11" ht="12.75" customHeight="1" x14ac:dyDescent="0.25">
      <c r="A61" s="46" t="s">
        <v>15</v>
      </c>
      <c r="B61" s="72">
        <f>SUM(B56:B60)</f>
        <v>21627807583.780003</v>
      </c>
      <c r="C61" s="72"/>
      <c r="D61" s="72">
        <f>SUM(D56:D60)</f>
        <v>21231976842.810001</v>
      </c>
      <c r="E61" s="72"/>
      <c r="F61" s="72">
        <f>SUM(F56:F60)</f>
        <v>395830740.96999931</v>
      </c>
      <c r="G61" s="73"/>
      <c r="H61" s="47">
        <f t="shared" si="0"/>
        <v>1.8643141140390018E-2</v>
      </c>
      <c r="I61" s="70"/>
      <c r="J61" s="19"/>
      <c r="K61" s="19"/>
    </row>
    <row r="62" spans="1:11" x14ac:dyDescent="0.25">
      <c r="A62" s="21" t="s">
        <v>16</v>
      </c>
      <c r="B62" s="69">
        <v>2266958928.2399998</v>
      </c>
      <c r="C62" s="72"/>
      <c r="D62" s="69">
        <v>2273091358.8800001</v>
      </c>
      <c r="E62" s="72"/>
      <c r="F62" s="69">
        <f>+B62-D62</f>
        <v>-6132430.6400003433</v>
      </c>
      <c r="G62" s="73"/>
      <c r="H62" s="47">
        <f t="shared" si="0"/>
        <v>-2.6978372937117323E-3</v>
      </c>
      <c r="I62" s="70"/>
      <c r="J62" s="19"/>
      <c r="K62" s="19"/>
    </row>
    <row r="63" spans="1:11" x14ac:dyDescent="0.25">
      <c r="A63" s="88" t="s">
        <v>17</v>
      </c>
      <c r="B63" s="78">
        <v>5249035476</v>
      </c>
      <c r="C63" s="78"/>
      <c r="D63" s="78">
        <v>3122952221</v>
      </c>
      <c r="E63" s="78"/>
      <c r="F63" s="78">
        <f>+B63-D63</f>
        <v>2126083255</v>
      </c>
      <c r="G63" s="89"/>
      <c r="H63" s="41">
        <f t="shared" si="0"/>
        <v>0.68079275779608539</v>
      </c>
      <c r="I63" s="70"/>
      <c r="J63" s="19"/>
      <c r="K63" s="19"/>
    </row>
    <row r="64" spans="1:11" ht="13.8" thickBot="1" x14ac:dyDescent="0.3">
      <c r="A64" s="38" t="s">
        <v>26</v>
      </c>
      <c r="B64" s="81">
        <f>SUM(B61:B63)</f>
        <v>29143801988.020004</v>
      </c>
      <c r="C64" s="69"/>
      <c r="D64" s="81">
        <f>SUM(D61:D63)</f>
        <v>26628020422.690002</v>
      </c>
      <c r="E64" s="69"/>
      <c r="F64" s="81">
        <f>SUM(F61:F63)</f>
        <v>2515781565.329999</v>
      </c>
      <c r="G64" s="40"/>
      <c r="H64" s="52">
        <f t="shared" si="0"/>
        <v>9.4478730502485134E-2</v>
      </c>
      <c r="I64" s="70"/>
      <c r="J64" s="19"/>
      <c r="K64" s="19"/>
    </row>
    <row r="65" spans="1:11" ht="13.8" thickTop="1" x14ac:dyDescent="0.25">
      <c r="A65" s="8"/>
      <c r="B65" s="90"/>
      <c r="C65" s="60"/>
      <c r="D65" s="90"/>
      <c r="E65" s="60"/>
      <c r="F65" s="90"/>
      <c r="G65" s="83"/>
      <c r="H65" s="82"/>
      <c r="I65" s="63"/>
      <c r="J65" s="8"/>
      <c r="K65" s="8"/>
    </row>
    <row r="66" spans="1:11" x14ac:dyDescent="0.25">
      <c r="B66" s="58"/>
      <c r="C66" s="58"/>
      <c r="D66" s="58"/>
      <c r="E66" s="58"/>
      <c r="F66" s="58"/>
    </row>
    <row r="67" spans="1:11" x14ac:dyDescent="0.25">
      <c r="A67" s="91"/>
      <c r="B67" s="92"/>
      <c r="C67" s="92"/>
      <c r="D67" s="92"/>
      <c r="E67" s="92"/>
      <c r="F67" s="92"/>
      <c r="G67" s="92"/>
      <c r="H67" s="92"/>
      <c r="I67" s="92"/>
      <c r="J67" s="92"/>
      <c r="K67" s="92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6903672C9187244B5DB8D3C9DA87343" ma:contentTypeVersion="24" ma:contentTypeDescription="" ma:contentTypeScope="" ma:versionID="63a5bd2dfe3a8baf1b9cb57fb1370d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2023-08-14T07:00:00+00:00</OpenedDate>
    <SignificantOrder xmlns="dc463f71-b30c-4ab2-9473-d307f9d35888">false</SignificantOrder>
    <Date1 xmlns="dc463f71-b30c-4ab2-9473-d307f9d35888">2023-08-14T07:00:00+00:00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230657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9DF7887-BBDA-4F53-BDE9-C642E5AFB222}"/>
</file>

<file path=customXml/itemProps2.xml><?xml version="1.0" encoding="utf-8"?>
<ds:datastoreItem xmlns:ds="http://schemas.openxmlformats.org/officeDocument/2006/customXml" ds:itemID="{BA64C976-1084-4169-8CB3-FC96855492B3}"/>
</file>

<file path=customXml/itemProps3.xml><?xml version="1.0" encoding="utf-8"?>
<ds:datastoreItem xmlns:ds="http://schemas.openxmlformats.org/officeDocument/2006/customXml" ds:itemID="{8AC90DBB-0495-49BD-822E-E60F7FF0BF9A}"/>
</file>

<file path=customXml/itemProps4.xml><?xml version="1.0" encoding="utf-8"?>
<ds:datastoreItem xmlns:ds="http://schemas.openxmlformats.org/officeDocument/2006/customXml" ds:itemID="{5AB80181-608F-4580-A63D-65A4C90F48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04 2023 SOE</vt:lpstr>
      <vt:lpstr>05-2023 SOE</vt:lpstr>
      <vt:lpstr>06-2023 SOE</vt:lpstr>
      <vt:lpstr>12 ME 06-2023 SOE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2023-08-08T22:21:43Z</dcterms:created>
  <dcterms:modified xsi:type="dcterms:W3CDTF">2023-08-08T22:30:54Z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0x0101006E56B4D1795A2E4DB2F0B01679ED314A0036903672C9187244B5DB8D3C9DA87343</vt:lpwstr>
  </property>
  <property fmtid="{D5CDD505-2E9C-101B-9397-08002B2CF9AE}" pid="3" name="_docset_NoMedatataSyncRequired">
    <vt:lpwstr>False</vt:lpwstr>
  </property>
</Properties>
</file>