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2\Q4-2022\To File\"/>
    </mc:Choice>
  </mc:AlternateContent>
  <bookViews>
    <workbookView xWindow="0" yWindow="0" windowWidth="23040" windowHeight="8616"/>
  </bookViews>
  <sheets>
    <sheet name="10-2022 SOE" sheetId="4" r:id="rId1"/>
    <sheet name="11-2022 SOE" sheetId="3" r:id="rId2"/>
    <sheet name="12-2022 SOE" sheetId="1" r:id="rId3"/>
    <sheet name="12 ME 12-2022 SOE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4" l="1"/>
  <c r="H58" i="4" s="1"/>
  <c r="J14" i="4"/>
  <c r="F50" i="4"/>
  <c r="D26" i="4"/>
  <c r="J18" i="4"/>
  <c r="J12" i="4"/>
  <c r="F12" i="4"/>
  <c r="H12" i="4" s="1"/>
  <c r="K11" i="4"/>
  <c r="B16" i="4"/>
  <c r="B20" i="4" s="1"/>
  <c r="K10" i="4"/>
  <c r="F10" i="4"/>
  <c r="K18" i="3"/>
  <c r="F51" i="3"/>
  <c r="H51" i="3" s="1"/>
  <c r="F50" i="3"/>
  <c r="D26" i="3"/>
  <c r="F18" i="3"/>
  <c r="F14" i="3"/>
  <c r="H14" i="3" s="1"/>
  <c r="F13" i="3"/>
  <c r="J12" i="3"/>
  <c r="D16" i="3"/>
  <c r="K10" i="3"/>
  <c r="J10" i="3"/>
  <c r="F59" i="2"/>
  <c r="H59" i="2" s="1"/>
  <c r="F58" i="2"/>
  <c r="H58" i="2" s="1"/>
  <c r="F55" i="2"/>
  <c r="K12" i="2"/>
  <c r="D57" i="2"/>
  <c r="D60" i="2" s="1"/>
  <c r="F52" i="2"/>
  <c r="F26" i="2"/>
  <c r="F24" i="2"/>
  <c r="H24" i="2" s="1"/>
  <c r="B27" i="2"/>
  <c r="K19" i="2"/>
  <c r="F19" i="2"/>
  <c r="H19" i="2" s="1"/>
  <c r="L19" i="2"/>
  <c r="J19" i="2"/>
  <c r="K18" i="2"/>
  <c r="F18" i="2"/>
  <c r="K15" i="2"/>
  <c r="L15" i="2"/>
  <c r="K14" i="2"/>
  <c r="F13" i="2"/>
  <c r="L12" i="2"/>
  <c r="K11" i="2"/>
  <c r="F58" i="1"/>
  <c r="H58" i="1" s="1"/>
  <c r="K13" i="1"/>
  <c r="F52" i="1"/>
  <c r="F50" i="1"/>
  <c r="F24" i="1"/>
  <c r="D26" i="1"/>
  <c r="K18" i="1"/>
  <c r="K17" i="1"/>
  <c r="J14" i="1"/>
  <c r="J13" i="1"/>
  <c r="K12" i="1"/>
  <c r="J12" i="1"/>
  <c r="F11" i="1"/>
  <c r="H11" i="1" s="1"/>
  <c r="F25" i="2" l="1"/>
  <c r="H25" i="2" s="1"/>
  <c r="H55" i="2"/>
  <c r="B17" i="2"/>
  <c r="B21" i="2" s="1"/>
  <c r="J13" i="2"/>
  <c r="H26" i="2"/>
  <c r="D17" i="2"/>
  <c r="J14" i="2"/>
  <c r="H18" i="2"/>
  <c r="D27" i="2"/>
  <c r="D29" i="2" s="1"/>
  <c r="J12" i="2"/>
  <c r="L14" i="2"/>
  <c r="J18" i="2"/>
  <c r="F12" i="2"/>
  <c r="H12" i="2" s="1"/>
  <c r="F14" i="2"/>
  <c r="H14" i="2" s="1"/>
  <c r="F54" i="2"/>
  <c r="H54" i="2" s="1"/>
  <c r="D56" i="4"/>
  <c r="D60" i="4" s="1"/>
  <c r="F24" i="4"/>
  <c r="H24" i="4" s="1"/>
  <c r="F57" i="4"/>
  <c r="H57" i="4" s="1"/>
  <c r="F25" i="4"/>
  <c r="H25" i="4" s="1"/>
  <c r="F52" i="4"/>
  <c r="H52" i="4" s="1"/>
  <c r="K13" i="4"/>
  <c r="F53" i="4"/>
  <c r="H53" i="4" s="1"/>
  <c r="F14" i="4"/>
  <c r="F11" i="4"/>
  <c r="H11" i="4" s="1"/>
  <c r="J13" i="4"/>
  <c r="D16" i="4"/>
  <c r="F18" i="4"/>
  <c r="H18" i="4" s="1"/>
  <c r="F23" i="4"/>
  <c r="H23" i="4" s="1"/>
  <c r="J10" i="4"/>
  <c r="F51" i="4"/>
  <c r="H51" i="4" s="1"/>
  <c r="K17" i="4"/>
  <c r="K18" i="4"/>
  <c r="F54" i="4"/>
  <c r="H54" i="4" s="1"/>
  <c r="F22" i="4"/>
  <c r="F57" i="3"/>
  <c r="H57" i="3" s="1"/>
  <c r="F25" i="3"/>
  <c r="K13" i="3"/>
  <c r="F11" i="3"/>
  <c r="H11" i="3" s="1"/>
  <c r="J17" i="3"/>
  <c r="F24" i="3"/>
  <c r="H24" i="3" s="1"/>
  <c r="D56" i="3"/>
  <c r="D60" i="3" s="1"/>
  <c r="K17" i="3"/>
  <c r="F23" i="3"/>
  <c r="F58" i="3"/>
  <c r="H58" i="3" s="1"/>
  <c r="J13" i="3"/>
  <c r="J18" i="3"/>
  <c r="K14" i="3"/>
  <c r="H23" i="3"/>
  <c r="F10" i="3"/>
  <c r="F16" i="3" s="1"/>
  <c r="F20" i="3" s="1"/>
  <c r="K12" i="3"/>
  <c r="J14" i="3"/>
  <c r="B16" i="1"/>
  <c r="B20" i="1" s="1"/>
  <c r="D56" i="1"/>
  <c r="D60" i="1" s="1"/>
  <c r="F10" i="1"/>
  <c r="H10" i="1" s="1"/>
  <c r="F18" i="1"/>
  <c r="J17" i="1"/>
  <c r="K10" i="1"/>
  <c r="F22" i="1"/>
  <c r="F57" i="1"/>
  <c r="H57" i="1" s="1"/>
  <c r="F23" i="1"/>
  <c r="F53" i="1"/>
  <c r="H53" i="1" s="1"/>
  <c r="D16" i="1"/>
  <c r="D20" i="1" s="1"/>
  <c r="D28" i="1" s="1"/>
  <c r="H52" i="1"/>
  <c r="F14" i="1"/>
  <c r="H14" i="1" s="1"/>
  <c r="F13" i="1"/>
  <c r="H13" i="1" s="1"/>
  <c r="J18" i="1"/>
  <c r="H24" i="1"/>
  <c r="F51" i="1"/>
  <c r="H51" i="1" s="1"/>
  <c r="J10" i="1"/>
  <c r="K14" i="1"/>
  <c r="H14" i="4"/>
  <c r="H50" i="4"/>
  <c r="H22" i="4"/>
  <c r="D20" i="4"/>
  <c r="J11" i="4"/>
  <c r="K14" i="4"/>
  <c r="F17" i="4"/>
  <c r="H17" i="4" s="1"/>
  <c r="F13" i="4"/>
  <c r="H13" i="4" s="1"/>
  <c r="J17" i="4"/>
  <c r="B26" i="4"/>
  <c r="B28" i="4" s="1"/>
  <c r="B56" i="4"/>
  <c r="K12" i="4"/>
  <c r="H10" i="4"/>
  <c r="H50" i="3"/>
  <c r="H13" i="3"/>
  <c r="H10" i="3"/>
  <c r="D20" i="3"/>
  <c r="D28" i="3" s="1"/>
  <c r="H18" i="3"/>
  <c r="J11" i="3"/>
  <c r="F54" i="3"/>
  <c r="H54" i="3" s="1"/>
  <c r="B16" i="3"/>
  <c r="B20" i="3" s="1"/>
  <c r="H25" i="3"/>
  <c r="F53" i="3"/>
  <c r="H53" i="3" s="1"/>
  <c r="F12" i="3"/>
  <c r="H12" i="3" s="1"/>
  <c r="F17" i="3"/>
  <c r="H17" i="3" s="1"/>
  <c r="K11" i="3"/>
  <c r="B26" i="3"/>
  <c r="F52" i="3"/>
  <c r="H52" i="3" s="1"/>
  <c r="B56" i="3"/>
  <c r="F22" i="3"/>
  <c r="B29" i="2"/>
  <c r="H13" i="2"/>
  <c r="D21" i="2"/>
  <c r="L17" i="2"/>
  <c r="H52" i="2"/>
  <c r="K13" i="2"/>
  <c r="F23" i="2"/>
  <c r="F11" i="2"/>
  <c r="L13" i="2"/>
  <c r="F15" i="2"/>
  <c r="H15" i="2" s="1"/>
  <c r="L18" i="2"/>
  <c r="F56" i="2"/>
  <c r="H56" i="2" s="1"/>
  <c r="K17" i="2"/>
  <c r="J11" i="2"/>
  <c r="J15" i="2"/>
  <c r="B57" i="2"/>
  <c r="F53" i="2"/>
  <c r="H53" i="2" s="1"/>
  <c r="L11" i="2"/>
  <c r="H22" i="1"/>
  <c r="H18" i="1"/>
  <c r="H23" i="1"/>
  <c r="H50" i="1"/>
  <c r="F56" i="1"/>
  <c r="F12" i="1"/>
  <c r="F16" i="1" s="1"/>
  <c r="F17" i="1"/>
  <c r="H17" i="1" s="1"/>
  <c r="F25" i="1"/>
  <c r="F54" i="1"/>
  <c r="H54" i="1"/>
  <c r="J11" i="1"/>
  <c r="K11" i="1"/>
  <c r="K16" i="1"/>
  <c r="B26" i="1"/>
  <c r="B28" i="1" s="1"/>
  <c r="B56" i="1"/>
  <c r="F17" i="2" l="1"/>
  <c r="F21" i="2" s="1"/>
  <c r="F27" i="2"/>
  <c r="F29" i="2" s="1"/>
  <c r="H29" i="2" s="1"/>
  <c r="F57" i="2"/>
  <c r="F26" i="4"/>
  <c r="H26" i="4" s="1"/>
  <c r="K16" i="4"/>
  <c r="F16" i="4"/>
  <c r="F56" i="4"/>
  <c r="F60" i="4" s="1"/>
  <c r="H60" i="4" s="1"/>
  <c r="B28" i="3"/>
  <c r="K16" i="3"/>
  <c r="F56" i="3"/>
  <c r="H56" i="3" s="1"/>
  <c r="F60" i="1"/>
  <c r="H60" i="1" s="1"/>
  <c r="F26" i="1"/>
  <c r="J16" i="4"/>
  <c r="B60" i="4"/>
  <c r="D28" i="4"/>
  <c r="F60" i="3"/>
  <c r="H60" i="3" s="1"/>
  <c r="J16" i="3"/>
  <c r="B60" i="3"/>
  <c r="H20" i="3"/>
  <c r="H22" i="3"/>
  <c r="F26" i="3"/>
  <c r="H16" i="3"/>
  <c r="J17" i="2"/>
  <c r="B60" i="2"/>
  <c r="H11" i="2"/>
  <c r="H21" i="2"/>
  <c r="H23" i="2"/>
  <c r="H17" i="2"/>
  <c r="H26" i="1"/>
  <c r="F20" i="1"/>
  <c r="F28" i="1" s="1"/>
  <c r="H28" i="1" s="1"/>
  <c r="H16" i="1"/>
  <c r="H12" i="1"/>
  <c r="H25" i="1"/>
  <c r="H20" i="1"/>
  <c r="H56" i="1"/>
  <c r="B60" i="1"/>
  <c r="J16" i="1"/>
  <c r="H27" i="2" l="1"/>
  <c r="F60" i="2"/>
  <c r="H60" i="2" s="1"/>
  <c r="H57" i="2"/>
  <c r="H56" i="4"/>
  <c r="F20" i="4"/>
  <c r="H16" i="4"/>
  <c r="F28" i="3"/>
  <c r="H28" i="3" s="1"/>
  <c r="H26" i="3"/>
  <c r="F28" i="4" l="1"/>
  <c r="H28" i="4" s="1"/>
  <c r="H20" i="4"/>
</calcChain>
</file>

<file path=xl/sharedStrings.xml><?xml version="1.0" encoding="utf-8"?>
<sst xmlns="http://schemas.openxmlformats.org/spreadsheetml/2006/main" count="250" uniqueCount="48">
  <si>
    <t>PUGET SOUND ENERGY</t>
  </si>
  <si>
    <t>SUMMARY OF ELECTRIC OPERATING REVENUE &amp; KWH SALES</t>
  </si>
  <si>
    <t>INCREASE (DECREASE)</t>
  </si>
  <si>
    <t/>
  </si>
  <si>
    <t>REVENUE PER KWH</t>
  </si>
  <si>
    <t>ACTUAL</t>
  </si>
  <si>
    <t>SALE OF ELECTRICITY - REVENUE</t>
  </si>
  <si>
    <t>AMOUNT</t>
  </si>
  <si>
    <t>%</t>
  </si>
  <si>
    <t>BUDGET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</si>
  <si>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</si>
  <si>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</si>
  <si>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</si>
  <si>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</si>
  <si>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</si>
  <si>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</si>
  <si>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</si>
  <si>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</si>
  <si>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</si>
  <si>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</si>
  <si>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</si>
  <si>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</si>
  <si>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Decoupling Revenue</t>
  </si>
  <si>
    <t>Other Misc Operating Revenue</t>
  </si>
  <si>
    <t xml:space="preserve">    Other operating revenues</t>
  </si>
  <si>
    <t>Total electric sales</t>
  </si>
  <si>
    <t>SALE OF ELECTRICITY - KWH</t>
  </si>
  <si>
    <t>Total kWh</t>
  </si>
  <si>
    <t>* Note: Sch. 141 Expedited Rate Filing and Sch. 142 Decoupling Riders were included in this report starting in July 2015</t>
  </si>
  <si>
    <t>MONTH OF OCTOBER 2022</t>
  </si>
  <si>
    <t>VARIANCE FROM 2021</t>
  </si>
  <si>
    <t>SCH. 81 (B&amp;O tax) in above-billed</t>
  </si>
  <si>
    <t>SCH. 94 (Res/farm credit) in above</t>
  </si>
  <si>
    <t>SCH. 120 (Cons. Rider rev) in above</t>
  </si>
  <si>
    <t>SCH. 95A (Fed Incentive) in above</t>
  </si>
  <si>
    <t>SCH. 95 PCA Amortization Recovery</t>
  </si>
  <si>
    <t>SCH. 95 PCORC Billed + Chng Unbilled</t>
  </si>
  <si>
    <t>Low Income Surcharge included in above</t>
  </si>
  <si>
    <t>SCH. 132 (Merger Rate Credit) in above</t>
  </si>
  <si>
    <t>SCH. 137 (REC Proceeds Credit) in above</t>
  </si>
  <si>
    <t>SCH. 140 (Prop Tax in BillEngy) in above</t>
  </si>
  <si>
    <t>SCH. 141X (Protected-Plus EDIT) in above</t>
  </si>
  <si>
    <t>SCH. 141Z (Unprotected EDIT) in above</t>
  </si>
  <si>
    <t>SCH. 142 (Decup in BillEngy) in above</t>
  </si>
  <si>
    <t>MONTH OF NOVEMBER 2022</t>
  </si>
  <si>
    <t>MONTH OF DECEMBER 2022</t>
  </si>
  <si>
    <t>TWELVE MONTHS ENDED DECEMBER 31, 2022</t>
  </si>
  <si>
    <t>SCH. 141Y (TCJA Overcollection) in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</si>
</sst>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%_);\(#,##0.0%\);_(#,##0.0%_);_(@_)"/>
    <numFmt numFmtId="165" formatCode="_(&quot;$&quot;* #,##0.000_);_(&quot;$&quot;* \(#,##0.000\);_(&quot;$&quot;* &quot;-&quot;???_);_(@_)"/>
    <numFmt numFmtId="166" formatCode="_(* #,##0.000_);_(* \(#,##0.000\);_(* &quot;-&quot;???_);_(@_)"/>
    <numFmt numFmtId="167" formatCode="#,##0.0000"/>
    <numFmt numFmtId="168" formatCode="0.0%_);\(0.0%\)"/>
    <numFmt numFmtId="169" formatCode="_-* #,##0.00\ _D_M_-;\-* #,##0.00\ _D_M_-;_-* &quot;-&quot;??\ _D_M_-;_-@_-"/>
    <numFmt numFmtId="170" formatCode="_(* #,##0_);_(* \(#,##0\);_(* &quot;-&quot;??_);_(@_)"/>
    <numFmt numFmtId="171" formatCode="_-* #,##0.00\ &quot;DM&quot;_-;\-* #,##0.00\ &quot;DM&quot;_-;_-* &quot;-&quot;??\ &quot;DM&quot;_-;_-@_-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39" fontId="2" fillId="0" borderId="0" xfId="0" applyNumberFormat="1" applyFont="1" applyFill="1" applyAlignment="1" applyProtection="1">
      <alignment horizontal="centerContinuous"/>
    </xf>
    <xf numFmtId="0" fontId="0" fillId="0" borderId="0" xfId="0" applyFill="1" applyProtection="1"/>
    <xf numFmtId="14" fontId="2" fillId="0" borderId="0" xfId="0" applyNumberFormat="1" applyFont="1" applyFill="1" applyAlignment="1" applyProtection="1">
      <alignment horizontal="centerContinuous"/>
    </xf>
    <xf numFmtId="39" fontId="3" fillId="0" borderId="0" xfId="0" applyNumberFormat="1" applyFont="1" applyFill="1" applyAlignment="1" applyProtection="1">
      <alignment horizontal="centerContinuous"/>
    </xf>
    <xf numFmtId="39" fontId="4" fillId="0" borderId="0" xfId="0" applyNumberFormat="1" applyFont="1" applyFill="1" applyAlignment="1" applyProtection="1">
      <alignment horizontal="centerContinuous"/>
    </xf>
    <xf numFmtId="39" fontId="4" fillId="0" borderId="0" xfId="0" applyNumberFormat="1" applyFont="1" applyFill="1" applyAlignment="1" applyProtection="1"/>
    <xf numFmtId="39" fontId="1" fillId="0" borderId="0" xfId="0" applyNumberFormat="1" applyFont="1" applyFill="1" applyAlignment="1" applyProtection="1"/>
    <xf numFmtId="39" fontId="1" fillId="0" borderId="0" xfId="0" applyNumberFormat="1" applyFont="1" applyFill="1" applyProtection="1"/>
    <xf numFmtId="39" fontId="4" fillId="0" borderId="0" xfId="0" applyNumberFormat="1" applyFont="1" applyFill="1" applyProtection="1"/>
    <xf numFmtId="43" fontId="1" fillId="0" borderId="1" xfId="0" applyNumberFormat="1" applyFont="1" applyFill="1" applyBorder="1" applyAlignment="1" applyProtection="1">
      <alignment horizontal="centerContinuous"/>
    </xf>
    <xf numFmtId="39" fontId="1" fillId="0" borderId="0" xfId="0" applyNumberFormat="1" applyFont="1" applyFill="1" applyBorder="1" applyProtection="1"/>
    <xf numFmtId="39" fontId="1" fillId="0" borderId="1" xfId="0" applyNumberFormat="1" applyFont="1" applyFill="1" applyBorder="1" applyAlignment="1" applyProtection="1">
      <alignment horizontal="centerContinuous"/>
    </xf>
    <xf numFmtId="39" fontId="1" fillId="0" borderId="0" xfId="0" applyNumberFormat="1" applyFont="1" applyFill="1" applyAlignment="1" applyProtection="1">
      <alignment horizontal="left"/>
    </xf>
    <xf numFmtId="39" fontId="1" fillId="0" borderId="0" xfId="0" applyNumberFormat="1" applyFont="1" applyFill="1" applyAlignment="1" applyProtection="1">
      <alignment horizontal="center"/>
    </xf>
    <xf numFmtId="39" fontId="4" fillId="0" borderId="0" xfId="0" applyNumberFormat="1" applyFont="1" applyFill="1" applyAlignment="1" applyProtection="1">
      <alignment horizontal="left"/>
    </xf>
    <xf numFmtId="0" fontId="1" fillId="0" borderId="1" xfId="0" quotePrefix="1" applyNumberFormat="1" applyFont="1" applyFill="1" applyBorder="1" applyAlignment="1" applyProtection="1">
      <alignment horizontal="center"/>
    </xf>
    <xf numFmtId="39" fontId="1" fillId="0" borderId="1" xfId="0" applyNumberFormat="1" applyFont="1" applyFill="1" applyBorder="1" applyAlignment="1" applyProtection="1">
      <alignment horizontal="center"/>
    </xf>
    <xf numFmtId="39" fontId="1" fillId="0" borderId="0" xfId="0" applyNumberFormat="1" applyFont="1" applyFill="1" applyBorder="1" applyAlignment="1" applyProtection="1">
      <alignment horizontal="center"/>
    </xf>
    <xf numFmtId="39" fontId="5" fillId="0" borderId="0" xfId="0" applyNumberFormat="1" applyFont="1" applyFill="1" applyProtection="1"/>
    <xf numFmtId="39" fontId="5" fillId="0" borderId="0" xfId="0" applyNumberFormat="1" applyFont="1" applyFill="1" applyAlignment="1" applyProtection="1">
      <alignment horizontal="fill"/>
    </xf>
    <xf numFmtId="39" fontId="5" fillId="0" borderId="0" xfId="0" applyNumberFormat="1" applyFont="1" applyFill="1" applyAlignment="1" applyProtection="1">
      <alignment horizontal="left"/>
    </xf>
    <xf numFmtId="44" fontId="5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horizontal="right"/>
    </xf>
    <xf numFmtId="39" fontId="5" fillId="0" borderId="0" xfId="0" applyNumberFormat="1" applyFont="1" applyFill="1" applyAlignment="1" applyProtection="1">
      <alignment horizontal="right"/>
    </xf>
    <xf numFmtId="10" fontId="5" fillId="0" borderId="0" xfId="0" applyNumberFormat="1" applyFont="1" applyFill="1" applyAlignment="1" applyProtection="1">
      <alignment horizontal="right"/>
    </xf>
    <xf numFmtId="165" fontId="5" fillId="0" borderId="0" xfId="0" applyNumberFormat="1" applyFont="1" applyFill="1" applyAlignment="1" applyProtection="1">
      <alignment horizontal="right"/>
    </xf>
    <xf numFmtId="165" fontId="5" fillId="0" borderId="0" xfId="0" applyNumberFormat="1" applyFont="1" applyFill="1" applyBorder="1" applyAlignment="1" applyProtection="1">
      <alignment horizontal="right"/>
    </xf>
    <xf numFmtId="165" fontId="0" fillId="0" borderId="0" xfId="0" applyNumberFormat="1" applyFill="1" applyProtection="1"/>
    <xf numFmtId="43" fontId="5" fillId="0" borderId="0" xfId="0" applyNumberFormat="1" applyFont="1" applyFill="1" applyAlignment="1" applyProtection="1">
      <alignment horizontal="right"/>
    </xf>
    <xf numFmtId="166" fontId="5" fillId="0" borderId="0" xfId="0" applyNumberFormat="1" applyFont="1" applyFill="1" applyAlignment="1" applyProtection="1">
      <alignment horizontal="right"/>
    </xf>
    <xf numFmtId="166" fontId="5" fillId="0" borderId="0" xfId="0" applyNumberFormat="1" applyFont="1" applyFill="1" applyBorder="1" applyAlignment="1" applyProtection="1">
      <alignment horizontal="right"/>
    </xf>
    <xf numFmtId="9" fontId="0" fillId="0" borderId="0" xfId="0" applyNumberFormat="1" applyFont="1" applyFill="1" applyProtection="1"/>
    <xf numFmtId="43" fontId="5" fillId="0" borderId="0" xfId="0" applyNumberFormat="1" applyFont="1" applyFill="1" applyBorder="1" applyAlignment="1" applyProtection="1">
      <alignment horizontal="right"/>
    </xf>
    <xf numFmtId="10" fontId="5" fillId="0" borderId="0" xfId="0" applyNumberFormat="1" applyFont="1" applyFill="1" applyBorder="1" applyAlignment="1" applyProtection="1">
      <alignment horizontal="right"/>
    </xf>
    <xf numFmtId="43" fontId="5" fillId="0" borderId="2" xfId="0" applyNumberFormat="1" applyFont="1" applyFill="1" applyBorder="1" applyAlignment="1" applyProtection="1">
      <alignment horizontal="right"/>
    </xf>
    <xf numFmtId="39" fontId="5" fillId="0" borderId="2" xfId="0" applyNumberFormat="1" applyFont="1" applyFill="1" applyBorder="1" applyAlignment="1" applyProtection="1">
      <alignment horizontal="right"/>
    </xf>
    <xf numFmtId="167" fontId="5" fillId="0" borderId="2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Alignment="1" applyProtection="1">
      <alignment horizontal="left" indent="1"/>
    </xf>
    <xf numFmtId="43" fontId="5" fillId="0" borderId="1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Alignment="1" applyProtection="1">
      <alignment horizontal="right"/>
    </xf>
    <xf numFmtId="164" fontId="5" fillId="0" borderId="1" xfId="0" applyNumberFormat="1" applyFont="1" applyFill="1" applyBorder="1" applyAlignment="1" applyProtection="1">
      <alignment horizontal="right"/>
    </xf>
    <xf numFmtId="166" fontId="5" fillId="0" borderId="1" xfId="0" applyNumberFormat="1" applyFont="1" applyFill="1" applyBorder="1" applyAlignment="1" applyProtection="1">
      <alignment horizontal="right"/>
    </xf>
    <xf numFmtId="43" fontId="1" fillId="0" borderId="2" xfId="0" applyNumberFormat="1" applyFont="1" applyFill="1" applyBorder="1" applyAlignment="1" applyProtection="1">
      <alignment horizontal="right"/>
    </xf>
    <xf numFmtId="43" fontId="1" fillId="0" borderId="0" xfId="0" applyNumberFormat="1" applyFont="1" applyFill="1" applyAlignment="1" applyProtection="1">
      <alignment horizontal="right"/>
    </xf>
    <xf numFmtId="39" fontId="1" fillId="0" borderId="0" xfId="0" applyNumberFormat="1" applyFont="1" applyFill="1" applyAlignment="1" applyProtection="1">
      <alignment horizontal="right"/>
    </xf>
    <xf numFmtId="39" fontId="5" fillId="0" borderId="0" xfId="0" applyNumberFormat="1" applyFont="1" applyFill="1" applyBorder="1" applyAlignment="1" applyProtection="1">
      <alignment horizontal="left" indent="1"/>
    </xf>
    <xf numFmtId="164" fontId="5" fillId="0" borderId="0" xfId="0" applyNumberFormat="1" applyFont="1" applyFill="1" applyBorder="1" applyAlignment="1" applyProtection="1">
      <alignment horizontal="right"/>
    </xf>
    <xf numFmtId="39" fontId="5" fillId="0" borderId="0" xfId="0" applyNumberFormat="1" applyFont="1" applyFill="1" applyBorder="1" applyAlignment="1" applyProtection="1">
      <alignment horizontal="left"/>
    </xf>
    <xf numFmtId="39" fontId="5" fillId="0" borderId="0" xfId="0" applyNumberFormat="1" applyFont="1" applyFill="1" applyBorder="1" applyAlignment="1" applyProtection="1">
      <alignment horizontal="right"/>
    </xf>
    <xf numFmtId="44" fontId="5" fillId="0" borderId="0" xfId="0" applyNumberFormat="1" applyFont="1" applyFill="1" applyBorder="1" applyAlignment="1" applyProtection="1">
      <alignment horizontal="right"/>
    </xf>
    <xf numFmtId="44" fontId="5" fillId="0" borderId="3" xfId="0" applyNumberFormat="1" applyFont="1" applyFill="1" applyBorder="1" applyAlignment="1" applyProtection="1">
      <alignment horizontal="right"/>
    </xf>
    <xf numFmtId="164" fontId="5" fillId="0" borderId="3" xfId="0" applyNumberFormat="1" applyFont="1" applyFill="1" applyBorder="1" applyAlignment="1" applyProtection="1">
      <alignment horizontal="right"/>
    </xf>
    <xf numFmtId="168" fontId="5" fillId="0" borderId="0" xfId="0" applyNumberFormat="1" applyFont="1" applyFill="1" applyBorder="1" applyAlignment="1" applyProtection="1">
      <alignment horizontal="right"/>
    </xf>
    <xf numFmtId="44" fontId="1" fillId="0" borderId="0" xfId="0" applyNumberFormat="1" applyFont="1" applyFill="1" applyBorder="1" applyAlignment="1" applyProtection="1">
      <alignment horizontal="right"/>
    </xf>
    <xf numFmtId="43" fontId="1" fillId="0" borderId="0" xfId="0" applyNumberFormat="1" applyFont="1" applyFill="1" applyBorder="1" applyAlignment="1" applyProtection="1">
      <alignment horizontal="right"/>
    </xf>
    <xf numFmtId="39" fontId="1" fillId="0" borderId="0" xfId="0" applyNumberFormat="1" applyFont="1" applyFill="1" applyBorder="1" applyAlignment="1" applyProtection="1">
      <alignment horizontal="right"/>
    </xf>
    <xf numFmtId="169" fontId="0" fillId="0" borderId="0" xfId="0" applyNumberFormat="1" applyFont="1" applyFill="1" applyProtection="1"/>
    <xf numFmtId="43" fontId="0" fillId="0" borderId="0" xfId="0" applyNumberFormat="1" applyFill="1" applyProtection="1"/>
    <xf numFmtId="44" fontId="6" fillId="0" borderId="0" xfId="0" applyNumberFormat="1" applyFont="1" applyFill="1" applyProtection="1"/>
    <xf numFmtId="44" fontId="1" fillId="0" borderId="0" xfId="0" applyNumberFormat="1" applyFont="1" applyFill="1" applyProtection="1"/>
    <xf numFmtId="43" fontId="1" fillId="0" borderId="0" xfId="0" applyNumberFormat="1" applyFont="1" applyFill="1" applyProtection="1"/>
    <xf numFmtId="44" fontId="1" fillId="0" borderId="1" xfId="0" applyNumberFormat="1" applyFont="1" applyFill="1" applyBorder="1" applyAlignment="1" applyProtection="1">
      <alignment horizontal="centerContinuous"/>
    </xf>
    <xf numFmtId="44" fontId="1" fillId="0" borderId="0" xfId="0" applyNumberFormat="1" applyFont="1" applyFill="1" applyAlignment="1" applyProtection="1">
      <alignment horizontal="center"/>
    </xf>
    <xf numFmtId="39" fontId="1" fillId="0" borderId="0" xfId="0" applyNumberFormat="1" applyFont="1" applyFill="1" applyAlignment="1" applyProtection="1">
      <alignment horizontal="fill"/>
    </xf>
    <xf numFmtId="43" fontId="1" fillId="0" borderId="1" xfId="0" applyNumberFormat="1" applyFont="1" applyFill="1" applyBorder="1" applyAlignment="1" applyProtection="1">
      <alignment horizontal="center"/>
    </xf>
    <xf numFmtId="44" fontId="5" fillId="0" borderId="0" xfId="0" applyNumberFormat="1" applyFont="1" applyFill="1" applyAlignment="1" applyProtection="1">
      <alignment horizontal="fill"/>
    </xf>
    <xf numFmtId="44" fontId="5" fillId="0" borderId="0" xfId="0" applyNumberFormat="1" applyFont="1" applyFill="1" applyProtection="1"/>
    <xf numFmtId="43" fontId="5" fillId="0" borderId="0" xfId="0" applyNumberFormat="1" applyFont="1" applyFill="1" applyProtection="1"/>
    <xf numFmtId="43" fontId="5" fillId="0" borderId="0" xfId="0" applyNumberFormat="1" applyFont="1" applyFill="1" applyAlignment="1" applyProtection="1">
      <alignment horizontal="fill"/>
    </xf>
    <xf numFmtId="170" fontId="5" fillId="0" borderId="0" xfId="0" applyNumberFormat="1" applyFont="1" applyFill="1" applyAlignment="1" applyProtection="1">
      <alignment horizontal="right"/>
    </xf>
    <xf numFmtId="10" fontId="5" fillId="0" borderId="0" xfId="0" applyNumberFormat="1" applyFont="1" applyFill="1" applyProtection="1"/>
    <xf numFmtId="171" fontId="5" fillId="0" borderId="0" xfId="0" applyNumberFormat="1" applyFont="1" applyFill="1" applyProtection="1"/>
    <xf numFmtId="170" fontId="5" fillId="0" borderId="0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Border="1" applyAlignment="1" applyProtection="1">
      <alignment horizontal="right"/>
    </xf>
    <xf numFmtId="170" fontId="1" fillId="0" borderId="2" xfId="0" applyNumberFormat="1" applyFont="1" applyFill="1" applyBorder="1" applyAlignment="1" applyProtection="1">
      <alignment horizontal="right"/>
    </xf>
    <xf numFmtId="170" fontId="1" fillId="0" borderId="0" xfId="0" applyNumberFormat="1" applyFont="1" applyFill="1" applyAlignment="1" applyProtection="1">
      <alignment horizontal="right"/>
    </xf>
    <xf numFmtId="41" fontId="1" fillId="0" borderId="0" xfId="0" applyNumberFormat="1" applyFont="1" applyFill="1" applyAlignment="1" applyProtection="1">
      <alignment horizontal="right"/>
    </xf>
    <xf numFmtId="41" fontId="1" fillId="0" borderId="2" xfId="0" applyNumberFormat="1" applyFont="1" applyFill="1" applyBorder="1" applyAlignment="1" applyProtection="1">
      <alignment horizontal="right"/>
    </xf>
    <xf numFmtId="170" fontId="5" fillId="0" borderId="1" xfId="0" applyNumberFormat="1" applyFont="1" applyFill="1" applyBorder="1" applyAlignment="1" applyProtection="1">
      <alignment horizontal="right"/>
    </xf>
    <xf numFmtId="170" fontId="5" fillId="0" borderId="2" xfId="0" applyNumberFormat="1" applyFont="1" applyFill="1" applyBorder="1" applyAlignment="1" applyProtection="1">
      <alignment horizontal="right"/>
    </xf>
    <xf numFmtId="41" fontId="5" fillId="0" borderId="2" xfId="0" applyNumberFormat="1" applyFont="1" applyFill="1" applyBorder="1" applyAlignment="1" applyProtection="1">
      <alignment horizontal="right"/>
    </xf>
    <xf numFmtId="170" fontId="5" fillId="0" borderId="3" xfId="0" applyNumberFormat="1" applyFont="1" applyFill="1" applyBorder="1" applyAlignment="1" applyProtection="1">
      <alignment horizontal="right"/>
    </xf>
    <xf numFmtId="41" fontId="1" fillId="0" borderId="0" xfId="0" applyNumberFormat="1" applyFont="1" applyFill="1" applyBorder="1" applyAlignment="1" applyProtection="1">
      <alignment horizontal="fill"/>
    </xf>
    <xf numFmtId="41" fontId="1" fillId="0" borderId="0" xfId="0" applyNumberFormat="1" applyFont="1" applyFill="1" applyProtection="1"/>
    <xf numFmtId="0" fontId="0" fillId="0" borderId="0" xfId="0" applyAlignment="1"/>
    <xf numFmtId="0" fontId="0" fillId="0" borderId="0" xfId="0" applyFill="1" applyAlignment="1" applyProtection="1"/>
    <xf numFmtId="39" fontId="2" fillId="2" borderId="0" xfId="0" applyNumberFormat="1" applyFont="1" applyFill="1" applyAlignment="1" applyProtection="1">
      <alignment horizontal="centerContinuous"/>
    </xf>
    <xf numFmtId="0" fontId="0" fillId="2" borderId="0" xfId="0" applyFill="1" applyProtection="1"/>
    <xf numFmtId="14" fontId="2" fillId="2" borderId="0" xfId="0" applyNumberFormat="1" applyFont="1" applyFill="1" applyAlignment="1" applyProtection="1">
      <alignment horizontal="centerContinuous"/>
    </xf>
    <xf numFmtId="39" fontId="3" fillId="2" borderId="0" xfId="0" applyNumberFormat="1" applyFont="1" applyFill="1" applyAlignment="1" applyProtection="1">
      <alignment horizontal="centerContinuous"/>
    </xf>
    <xf numFmtId="39" fontId="4" fillId="2" borderId="0" xfId="0" applyNumberFormat="1" applyFont="1" applyFill="1" applyAlignment="1" applyProtection="1">
      <alignment horizontal="centerContinuous"/>
    </xf>
    <xf numFmtId="39" fontId="4" fillId="2" borderId="0" xfId="0" applyNumberFormat="1" applyFont="1" applyFill="1" applyAlignment="1" applyProtection="1"/>
    <xf numFmtId="39" fontId="1" fillId="2" borderId="0" xfId="0" applyNumberFormat="1" applyFont="1" applyFill="1" applyAlignment="1" applyProtection="1"/>
    <xf numFmtId="39" fontId="1" fillId="2" borderId="0" xfId="0" applyNumberFormat="1" applyFont="1" applyFill="1" applyProtection="1"/>
    <xf numFmtId="39" fontId="4" fillId="2" borderId="0" xfId="0" applyNumberFormat="1" applyFont="1" applyFill="1" applyProtection="1"/>
    <xf numFmtId="43" fontId="1" fillId="2" borderId="1" xfId="0" applyNumberFormat="1" applyFont="1" applyFill="1" applyBorder="1" applyAlignment="1" applyProtection="1">
      <alignment horizontal="centerContinuous"/>
    </xf>
    <xf numFmtId="39" fontId="1" fillId="2" borderId="0" xfId="0" applyNumberFormat="1" applyFont="1" applyFill="1" applyBorder="1" applyProtection="1"/>
    <xf numFmtId="39" fontId="1" fillId="2" borderId="1" xfId="0" applyNumberFormat="1" applyFont="1" applyFill="1" applyBorder="1" applyAlignment="1" applyProtection="1">
      <alignment horizontal="centerContinuous"/>
    </xf>
    <xf numFmtId="39" fontId="1" fillId="2" borderId="0" xfId="0" applyNumberFormat="1" applyFont="1" applyFill="1" applyAlignment="1" applyProtection="1">
      <alignment horizontal="left"/>
    </xf>
    <xf numFmtId="39" fontId="1" fillId="2" borderId="0" xfId="0" applyNumberFormat="1" applyFont="1" applyFill="1" applyAlignment="1" applyProtection="1">
      <alignment horizontal="center"/>
    </xf>
    <xf numFmtId="39" fontId="1" fillId="2" borderId="0" xfId="0" applyNumberFormat="1" applyFont="1" applyFill="1" applyBorder="1" applyAlignment="1" applyProtection="1">
      <alignment horizontal="center"/>
    </xf>
    <xf numFmtId="39" fontId="1" fillId="2" borderId="0" xfId="0" applyNumberFormat="1" applyFont="1" applyFill="1" applyBorder="1" applyAlignment="1" applyProtection="1">
      <alignment horizontal="left"/>
    </xf>
    <xf numFmtId="39" fontId="4" fillId="2" borderId="0" xfId="0" applyNumberFormat="1" applyFont="1" applyFill="1" applyAlignment="1" applyProtection="1">
      <alignment horizontal="left"/>
    </xf>
    <xf numFmtId="0" fontId="1" fillId="2" borderId="1" xfId="0" quotePrefix="1" applyNumberFormat="1" applyFont="1" applyFill="1" applyBorder="1" applyAlignment="1" applyProtection="1">
      <alignment horizontal="center"/>
    </xf>
    <xf numFmtId="39" fontId="1" fillId="2" borderId="1" xfId="0" applyNumberFormat="1" applyFont="1" applyFill="1" applyBorder="1" applyAlignment="1" applyProtection="1">
      <alignment horizontal="center"/>
    </xf>
    <xf numFmtId="39" fontId="5" fillId="2" borderId="0" xfId="0" applyNumberFormat="1" applyFont="1" applyFill="1" applyProtection="1"/>
    <xf numFmtId="39" fontId="5" fillId="2" borderId="0" xfId="0" applyNumberFormat="1" applyFont="1" applyFill="1" applyAlignment="1" applyProtection="1">
      <alignment horizontal="fill"/>
    </xf>
    <xf numFmtId="39" fontId="5" fillId="2" borderId="0" xfId="0" applyNumberFormat="1" applyFont="1" applyFill="1" applyAlignment="1" applyProtection="1">
      <alignment horizontal="left"/>
    </xf>
    <xf numFmtId="44" fontId="5" fillId="2" borderId="0" xfId="0" applyNumberFormat="1" applyFont="1" applyFill="1" applyAlignment="1" applyProtection="1">
      <alignment horizontal="right"/>
    </xf>
    <xf numFmtId="164" fontId="5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Alignment="1" applyProtection="1">
      <alignment horizontal="right"/>
    </xf>
    <xf numFmtId="10" fontId="5" fillId="2" borderId="0" xfId="0" applyNumberFormat="1" applyFont="1" applyFill="1" applyAlignment="1" applyProtection="1">
      <alignment horizontal="right"/>
    </xf>
    <xf numFmtId="165" fontId="5" fillId="2" borderId="0" xfId="0" applyNumberFormat="1" applyFont="1" applyFill="1" applyAlignment="1" applyProtection="1">
      <alignment horizontal="right"/>
    </xf>
    <xf numFmtId="165" fontId="5" fillId="2" borderId="0" xfId="0" applyNumberFormat="1" applyFont="1" applyFill="1" applyBorder="1" applyAlignment="1" applyProtection="1">
      <alignment horizontal="right"/>
    </xf>
    <xf numFmtId="43" fontId="5" fillId="2" borderId="0" xfId="0" applyNumberFormat="1" applyFont="1" applyFill="1" applyAlignment="1" applyProtection="1">
      <alignment horizontal="right"/>
    </xf>
    <xf numFmtId="166" fontId="5" fillId="2" borderId="0" xfId="0" applyNumberFormat="1" applyFont="1" applyFill="1" applyAlignment="1" applyProtection="1">
      <alignment horizontal="right"/>
    </xf>
    <xf numFmtId="166" fontId="5" fillId="2" borderId="0" xfId="0" applyNumberFormat="1" applyFont="1" applyFill="1" applyBorder="1" applyAlignment="1" applyProtection="1">
      <alignment horizontal="right"/>
    </xf>
    <xf numFmtId="43" fontId="5" fillId="2" borderId="0" xfId="0" applyNumberFormat="1" applyFont="1" applyFill="1" applyBorder="1" applyAlignment="1" applyProtection="1">
      <alignment horizontal="right"/>
    </xf>
    <xf numFmtId="10" fontId="5" fillId="2" borderId="0" xfId="0" applyNumberFormat="1" applyFont="1" applyFill="1" applyBorder="1" applyAlignment="1" applyProtection="1">
      <alignment horizontal="right"/>
    </xf>
    <xf numFmtId="43" fontId="5" fillId="2" borderId="2" xfId="0" applyNumberFormat="1" applyFont="1" applyFill="1" applyBorder="1" applyAlignment="1" applyProtection="1">
      <alignment horizontal="right"/>
    </xf>
    <xf numFmtId="39" fontId="5" fillId="2" borderId="2" xfId="0" applyNumberFormat="1" applyFont="1" applyFill="1" applyBorder="1" applyAlignment="1" applyProtection="1">
      <alignment horizontal="right"/>
    </xf>
    <xf numFmtId="167" fontId="5" fillId="2" borderId="2" xfId="0" applyNumberFormat="1" applyFont="1" applyFill="1" applyBorder="1" applyAlignment="1" applyProtection="1">
      <alignment horizontal="right"/>
    </xf>
    <xf numFmtId="39" fontId="5" fillId="2" borderId="0" xfId="0" applyNumberFormat="1" applyFont="1" applyFill="1" applyAlignment="1" applyProtection="1">
      <alignment horizontal="left" indent="1"/>
    </xf>
    <xf numFmtId="43" fontId="5" fillId="2" borderId="1" xfId="0" applyNumberFormat="1" applyFont="1" applyFill="1" applyBorder="1" applyAlignment="1" applyProtection="1">
      <alignment horizontal="right"/>
    </xf>
    <xf numFmtId="164" fontId="5" fillId="2" borderId="1" xfId="0" applyNumberFormat="1" applyFont="1" applyFill="1" applyBorder="1" applyAlignment="1" applyProtection="1">
      <alignment horizontal="right"/>
    </xf>
    <xf numFmtId="166" fontId="5" fillId="2" borderId="1" xfId="0" applyNumberFormat="1" applyFont="1" applyFill="1" applyBorder="1" applyAlignment="1" applyProtection="1">
      <alignment horizontal="right"/>
    </xf>
    <xf numFmtId="164" fontId="5" fillId="2" borderId="0" xfId="0" applyNumberFormat="1" applyFont="1" applyFill="1" applyBorder="1" applyAlignment="1" applyProtection="1">
      <alignment horizontal="right"/>
    </xf>
    <xf numFmtId="43" fontId="1" fillId="2" borderId="2" xfId="0" applyNumberFormat="1" applyFont="1" applyFill="1" applyBorder="1" applyAlignment="1" applyProtection="1">
      <alignment horizontal="right"/>
    </xf>
    <xf numFmtId="43" fontId="1" fillId="2" borderId="0" xfId="0" applyNumberFormat="1" applyFont="1" applyFill="1" applyAlignment="1" applyProtection="1">
      <alignment horizontal="right"/>
    </xf>
    <xf numFmtId="39" fontId="1" fillId="2" borderId="0" xfId="0" applyNumberFormat="1" applyFont="1" applyFill="1" applyAlignment="1" applyProtection="1">
      <alignment horizontal="right"/>
    </xf>
    <xf numFmtId="39" fontId="5" fillId="2" borderId="0" xfId="0" applyNumberFormat="1" applyFont="1" applyFill="1" applyBorder="1" applyAlignment="1" applyProtection="1">
      <alignment horizontal="left" indent="1"/>
    </xf>
    <xf numFmtId="39" fontId="5" fillId="2" borderId="0" xfId="0" applyNumberFormat="1" applyFont="1" applyFill="1" applyBorder="1" applyAlignment="1" applyProtection="1">
      <alignment horizontal="left"/>
    </xf>
    <xf numFmtId="39" fontId="5" fillId="2" borderId="0" xfId="0" applyNumberFormat="1" applyFont="1" applyFill="1" applyBorder="1" applyAlignment="1" applyProtection="1">
      <alignment horizontal="right"/>
    </xf>
    <xf numFmtId="44" fontId="5" fillId="2" borderId="0" xfId="0" applyNumberFormat="1" applyFont="1" applyFill="1" applyBorder="1" applyAlignment="1" applyProtection="1">
      <alignment horizontal="right"/>
    </xf>
    <xf numFmtId="44" fontId="5" fillId="2" borderId="3" xfId="0" applyNumberFormat="1" applyFont="1" applyFill="1" applyBorder="1" applyAlignment="1" applyProtection="1">
      <alignment horizontal="right"/>
    </xf>
    <xf numFmtId="164" fontId="5" fillId="2" borderId="3" xfId="0" applyNumberFormat="1" applyFont="1" applyFill="1" applyBorder="1" applyAlignment="1" applyProtection="1">
      <alignment horizontal="right"/>
    </xf>
    <xf numFmtId="168" fontId="5" fillId="2" borderId="0" xfId="0" applyNumberFormat="1" applyFont="1" applyFill="1" applyBorder="1" applyAlignment="1" applyProtection="1">
      <alignment horizontal="right"/>
    </xf>
    <xf numFmtId="44" fontId="1" fillId="2" borderId="0" xfId="0" applyNumberFormat="1" applyFont="1" applyFill="1" applyBorder="1" applyAlignment="1" applyProtection="1">
      <alignment horizontal="right"/>
    </xf>
    <xf numFmtId="43" fontId="1" fillId="2" borderId="0" xfId="0" applyNumberFormat="1" applyFont="1" applyFill="1" applyBorder="1" applyAlignment="1" applyProtection="1">
      <alignment horizontal="right"/>
    </xf>
    <xf numFmtId="39" fontId="1" fillId="2" borderId="0" xfId="0" applyNumberFormat="1" applyFont="1" applyFill="1" applyBorder="1" applyAlignment="1" applyProtection="1">
      <alignment horizontal="right"/>
    </xf>
    <xf numFmtId="43" fontId="5" fillId="2" borderId="0" xfId="0" applyNumberFormat="1" applyFont="1" applyFill="1" applyProtection="1"/>
    <xf numFmtId="44" fontId="5" fillId="2" borderId="0" xfId="0" applyNumberFormat="1" applyFont="1" applyFill="1" applyProtection="1"/>
    <xf numFmtId="44" fontId="1" fillId="2" borderId="0" xfId="0" applyNumberFormat="1" applyFont="1" applyFill="1" applyProtection="1"/>
    <xf numFmtId="43" fontId="1" fillId="2" borderId="0" xfId="0" applyNumberFormat="1" applyFont="1" applyFill="1" applyProtection="1"/>
    <xf numFmtId="44" fontId="1" fillId="2" borderId="1" xfId="0" applyNumberFormat="1" applyFont="1" applyFill="1" applyBorder="1" applyAlignment="1" applyProtection="1">
      <alignment horizontal="centerContinuous"/>
    </xf>
    <xf numFmtId="44" fontId="1" fillId="2" borderId="0" xfId="0" applyNumberFormat="1" applyFont="1" applyFill="1" applyAlignment="1" applyProtection="1">
      <alignment horizontal="center"/>
    </xf>
    <xf numFmtId="39" fontId="1" fillId="2" borderId="0" xfId="0" applyNumberFormat="1" applyFont="1" applyFill="1" applyAlignment="1" applyProtection="1">
      <alignment horizontal="fill"/>
    </xf>
    <xf numFmtId="44" fontId="1" fillId="2" borderId="1" xfId="0" applyNumberFormat="1" applyFont="1" applyFill="1" applyBorder="1" applyAlignment="1" applyProtection="1">
      <alignment horizontal="center"/>
    </xf>
    <xf numFmtId="44" fontId="5" fillId="2" borderId="0" xfId="0" applyNumberFormat="1" applyFont="1" applyFill="1" applyAlignment="1" applyProtection="1">
      <alignment horizontal="fill"/>
    </xf>
    <xf numFmtId="43" fontId="5" fillId="2" borderId="0" xfId="0" applyNumberFormat="1" applyFont="1" applyFill="1" applyAlignment="1" applyProtection="1">
      <alignment horizontal="fill"/>
    </xf>
    <xf numFmtId="170" fontId="5" fillId="2" borderId="0" xfId="0" applyNumberFormat="1" applyFont="1" applyFill="1" applyAlignment="1" applyProtection="1">
      <alignment horizontal="right"/>
    </xf>
    <xf numFmtId="41" fontId="5" fillId="2" borderId="0" xfId="0" applyNumberFormat="1" applyFont="1" applyFill="1" applyAlignment="1" applyProtection="1">
      <alignment horizontal="right"/>
    </xf>
    <xf numFmtId="10" fontId="5" fillId="2" borderId="0" xfId="0" applyNumberFormat="1" applyFont="1" applyFill="1" applyProtection="1"/>
    <xf numFmtId="171" fontId="5" fillId="2" borderId="0" xfId="0" applyNumberFormat="1" applyFont="1" applyFill="1" applyProtection="1"/>
    <xf numFmtId="39" fontId="5" fillId="2" borderId="1" xfId="0" applyNumberFormat="1" applyFont="1" applyFill="1" applyBorder="1" applyAlignment="1" applyProtection="1">
      <alignment horizontal="left"/>
    </xf>
    <xf numFmtId="170" fontId="5" fillId="2" borderId="1" xfId="0" applyNumberFormat="1" applyFont="1" applyFill="1" applyBorder="1" applyAlignment="1" applyProtection="1">
      <alignment horizontal="right"/>
    </xf>
    <xf numFmtId="41" fontId="5" fillId="2" borderId="1" xfId="0" applyNumberFormat="1" applyFont="1" applyFill="1" applyBorder="1" applyAlignment="1" applyProtection="1">
      <alignment horizontal="right"/>
    </xf>
    <xf numFmtId="170" fontId="5" fillId="2" borderId="0" xfId="0" applyNumberFormat="1" applyFont="1" applyFill="1" applyBorder="1" applyAlignment="1" applyProtection="1">
      <alignment horizontal="right"/>
    </xf>
    <xf numFmtId="41" fontId="5" fillId="2" borderId="0" xfId="0" applyNumberFormat="1" applyFont="1" applyFill="1" applyBorder="1" applyAlignment="1" applyProtection="1">
      <alignment horizontal="right"/>
    </xf>
    <xf numFmtId="170" fontId="5" fillId="2" borderId="3" xfId="0" applyNumberFormat="1" applyFont="1" applyFill="1" applyBorder="1" applyAlignment="1" applyProtection="1">
      <alignment horizontal="right"/>
    </xf>
    <xf numFmtId="43" fontId="1" fillId="2" borderId="0" xfId="0" applyNumberFormat="1" applyFont="1" applyFill="1" applyBorder="1" applyAlignment="1" applyProtection="1">
      <alignment horizontal="fill"/>
    </xf>
    <xf numFmtId="41" fontId="1" fillId="2" borderId="0" xfId="0" applyNumberFormat="1" applyFont="1" applyFill="1" applyProtection="1"/>
    <xf numFmtId="41" fontId="1" fillId="2" borderId="0" xfId="0" applyNumberFormat="1" applyFont="1" applyFill="1" applyBorder="1" applyAlignment="1" applyProtection="1">
      <alignment horizontal="fill"/>
    </xf>
    <xf numFmtId="43" fontId="0" fillId="2" borderId="0" xfId="0" applyNumberFormat="1" applyFill="1" applyProtection="1"/>
    <xf numFmtId="39" fontId="1" fillId="2" borderId="0" xfId="0" applyNumberFormat="1" applyFont="1" applyFill="1" applyAlignment="1" applyProtection="1">
      <alignment wrapText="1"/>
    </xf>
    <xf numFmtId="0" fontId="0" fillId="2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tabSelected="1"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F27" sqref="F27"/>
    </sheetView>
  </sheetViews>
  <sheetFormatPr defaultColWidth="9.109375" defaultRowHeight="13.2" x14ac:dyDescent="0.25"/>
  <cols>
    <col min="1" max="1" width="41.88671875" style="2" customWidth="1"/>
    <col min="2" max="2" width="17" style="2" bestFit="1" customWidth="1"/>
    <col min="3" max="3" width="0.88671875" style="2" customWidth="1"/>
    <col min="4" max="4" width="17" style="2" bestFit="1" customWidth="1"/>
    <col min="5" max="5" width="0.6640625" style="2" customWidth="1"/>
    <col min="6" max="6" width="16.33203125" style="2" bestFit="1" customWidth="1"/>
    <col min="7" max="7" width="0.6640625" style="2" customWidth="1"/>
    <col min="8" max="8" width="7.6640625" style="2" customWidth="1"/>
    <col min="9" max="9" width="0.6640625" style="2" customWidth="1"/>
    <col min="10" max="10" width="7.6640625" style="2" customWidth="1"/>
    <col min="11" max="11" width="7.44140625" style="2" customWidth="1"/>
    <col min="12" max="12" width="9.109375" style="2"/>
    <col min="13" max="13" width="16.44140625" style="2" bestFit="1" customWidth="1"/>
    <col min="14" max="16384" width="9.109375" style="2"/>
  </cols>
  <sheetData>
    <row r="1" spans="1:13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3.8" x14ac:dyDescent="0.25">
      <c r="A3" s="1" t="s">
        <v>29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5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5">
      <c r="A6" s="9" t="s">
        <v>3</v>
      </c>
      <c r="B6" s="8"/>
      <c r="C6" s="8"/>
      <c r="D6" s="8"/>
      <c r="E6" s="8"/>
      <c r="F6" s="10" t="s">
        <v>30</v>
      </c>
      <c r="G6" s="10"/>
      <c r="H6" s="10"/>
      <c r="I6" s="11"/>
      <c r="J6" s="12" t="s">
        <v>4</v>
      </c>
      <c r="K6" s="12"/>
    </row>
    <row r="7" spans="1:13" x14ac:dyDescent="0.25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5">
      <c r="A8" s="15" t="s">
        <v>6</v>
      </c>
      <c r="B8" s="16">
        <v>2022</v>
      </c>
      <c r="C8" s="8"/>
      <c r="D8" s="16">
        <v>2021</v>
      </c>
      <c r="E8" s="8"/>
      <c r="F8" s="17" t="s">
        <v>7</v>
      </c>
      <c r="G8" s="8"/>
      <c r="H8" s="17" t="s">
        <v>8</v>
      </c>
      <c r="I8" s="18"/>
      <c r="J8" s="16">
        <v>2022</v>
      </c>
      <c r="K8" s="16">
        <v>2021</v>
      </c>
    </row>
    <row r="9" spans="1:13" ht="6.6" customHeight="1" x14ac:dyDescent="0.25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5">
      <c r="A10" s="21" t="s">
        <v>10</v>
      </c>
      <c r="B10" s="22">
        <v>92755740.900000006</v>
      </c>
      <c r="C10" s="22"/>
      <c r="D10" s="22">
        <v>103641603.5</v>
      </c>
      <c r="E10" s="22"/>
      <c r="F10" s="22">
        <f>B10-D10</f>
        <v>-10885862.599999994</v>
      </c>
      <c r="G10" s="24"/>
      <c r="H10" s="23">
        <f>IF(D10=0,"n/a",IF(AND(F10/D10&lt;1,F10/D10&gt;-1),F10/D10,"n/a"))</f>
        <v>-0.1050337145738969</v>
      </c>
      <c r="I10" s="25"/>
      <c r="J10" s="26">
        <f>IF(B50=0,"n/a",B10/B50)</f>
        <v>0.11649299399729511</v>
      </c>
      <c r="K10" s="27">
        <f>IF(D50=0,"n/a",D10/D50)</f>
        <v>0.1163809593995048</v>
      </c>
      <c r="M10" s="28"/>
    </row>
    <row r="11" spans="1:13" x14ac:dyDescent="0.25">
      <c r="A11" s="21" t="s">
        <v>11</v>
      </c>
      <c r="B11" s="29">
        <v>83176710.920000002</v>
      </c>
      <c r="C11" s="29"/>
      <c r="D11" s="29">
        <v>82600000.579999998</v>
      </c>
      <c r="E11" s="29"/>
      <c r="F11" s="29">
        <f>B11-D11</f>
        <v>576710.34000000358</v>
      </c>
      <c r="G11" s="29"/>
      <c r="H11" s="23">
        <f>IF(D11=0,"n/a",IF(AND(F11/D11&lt;1,F11/D11&gt;-1),F11/D11,"n/a"))</f>
        <v>6.9819653262768004E-3</v>
      </c>
      <c r="I11" s="25"/>
      <c r="J11" s="30">
        <f>IF(B51=0,"n/a",B11/B51)</f>
        <v>0.11945558333895245</v>
      </c>
      <c r="K11" s="31">
        <f>IF(D51=0,"n/a",D11/D51)</f>
        <v>0.11609769662886646</v>
      </c>
    </row>
    <row r="12" spans="1:13" x14ac:dyDescent="0.25">
      <c r="A12" s="21" t="s">
        <v>12</v>
      </c>
      <c r="B12" s="29">
        <v>9308146.9600000009</v>
      </c>
      <c r="C12" s="29"/>
      <c r="D12" s="29">
        <v>9494833.0899999999</v>
      </c>
      <c r="E12" s="29"/>
      <c r="F12" s="29">
        <f>B12-D12</f>
        <v>-186686.12999999896</v>
      </c>
      <c r="G12" s="29"/>
      <c r="H12" s="23">
        <f>IF(D12=0,"n/a",IF(AND(F12/D12&lt;1,F12/D12&gt;-1),F12/D12,"n/a"))</f>
        <v>-1.9661865377772425E-2</v>
      </c>
      <c r="I12" s="25"/>
      <c r="J12" s="30">
        <f>IF(B52=0,"n/a",B12/B52)</f>
        <v>0.11510608085039638</v>
      </c>
      <c r="K12" s="31">
        <f>IF(D52=0,"n/a",D12/D52)</f>
        <v>0.10822589026330093</v>
      </c>
    </row>
    <row r="13" spans="1:13" x14ac:dyDescent="0.25">
      <c r="A13" s="21" t="s">
        <v>13</v>
      </c>
      <c r="B13" s="29">
        <v>1759930.59</v>
      </c>
      <c r="C13" s="29"/>
      <c r="D13" s="29">
        <v>2056297.24</v>
      </c>
      <c r="E13" s="29"/>
      <c r="F13" s="29">
        <f>B13-D13</f>
        <v>-296366.64999999991</v>
      </c>
      <c r="G13" s="29"/>
      <c r="H13" s="23">
        <f>IF(D13=0,"n/a",IF(AND(F13/D13&lt;1,F13/D13&gt;-1),F13/D13,"n/a"))</f>
        <v>-0.14412636667255357</v>
      </c>
      <c r="I13" s="25"/>
      <c r="J13" s="30">
        <f>IF(B53=0,"n/a",B13/B53)</f>
        <v>0.25716788177535582</v>
      </c>
      <c r="K13" s="31">
        <f>IF(D53=0,"n/a",D13/D53)</f>
        <v>0.24041407676991919</v>
      </c>
      <c r="L13" s="32"/>
    </row>
    <row r="14" spans="1:13" x14ac:dyDescent="0.25">
      <c r="A14" s="21" t="s">
        <v>14</v>
      </c>
      <c r="B14" s="29">
        <v>19640.97</v>
      </c>
      <c r="C14" s="33"/>
      <c r="D14" s="29">
        <v>26003.74</v>
      </c>
      <c r="E14" s="29"/>
      <c r="F14" s="29">
        <f>B14-D14</f>
        <v>-6362.77</v>
      </c>
      <c r="G14" s="33"/>
      <c r="H14" s="23">
        <f>IF(D14=0,"n/a",IF(AND(F14/D14&lt;1,F14/D14&gt;-1),F14/D14,"n/a"))</f>
        <v>-0.24468672583251486</v>
      </c>
      <c r="I14" s="34"/>
      <c r="J14" s="30">
        <f>IF(B54=0,"n/a",B14/B54)</f>
        <v>5.0096847421313068E-2</v>
      </c>
      <c r="K14" s="31">
        <f>IF(D54=0,"n/a",D14/D54)</f>
        <v>4.8860841788801207E-2</v>
      </c>
    </row>
    <row r="15" spans="1:13" ht="8.4" customHeight="1" x14ac:dyDescent="0.25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15</v>
      </c>
    </row>
    <row r="16" spans="1:13" x14ac:dyDescent="0.25">
      <c r="A16" s="38" t="s">
        <v>16</v>
      </c>
      <c r="B16" s="39">
        <f>SUM(B10:B15)</f>
        <v>187020170.34</v>
      </c>
      <c r="C16" s="29"/>
      <c r="D16" s="39">
        <f>SUM(D10:D15)</f>
        <v>197818738.15000001</v>
      </c>
      <c r="E16" s="29"/>
      <c r="F16" s="39">
        <f>SUM(F10:F15)</f>
        <v>-10798567.809999989</v>
      </c>
      <c r="G16" s="40"/>
      <c r="H16" s="41">
        <f>IF(D16=0,"n/a",IF(AND(F16/D16&lt;1,F16/D16&gt;-1),F16/D16,"n/a"))</f>
        <v>-5.4588194783710325E-2</v>
      </c>
      <c r="I16" s="25"/>
      <c r="J16" s="42">
        <f>IF(B56=0,"n/a",B16/B56)</f>
        <v>0.11831971046888483</v>
      </c>
      <c r="K16" s="42">
        <f>IF(D56=0,"n/a",D16/D56)</f>
        <v>0.11644450280871817</v>
      </c>
    </row>
    <row r="17" spans="1:13" x14ac:dyDescent="0.25">
      <c r="A17" s="21" t="s">
        <v>17</v>
      </c>
      <c r="B17" s="29">
        <v>2109573.87</v>
      </c>
      <c r="C17" s="29"/>
      <c r="D17" s="29">
        <v>1907603.54</v>
      </c>
      <c r="E17" s="29"/>
      <c r="F17" s="29">
        <f>B17-D17</f>
        <v>201970.33000000007</v>
      </c>
      <c r="G17" s="29"/>
      <c r="H17" s="23">
        <f>IF(D17=0,"n/a",IF(AND(F17/D17&lt;1,F17/D17&gt;-1),F17/D17,"n/a"))</f>
        <v>0.1058764705374787</v>
      </c>
      <c r="I17" s="34"/>
      <c r="J17" s="31">
        <f>IF(B57=0,"n/a",B17/B57)</f>
        <v>1.0783414247920696E-2</v>
      </c>
      <c r="K17" s="31">
        <f>IF(D57=0,"n/a",D17/D57)</f>
        <v>9.7291042724910164E-3</v>
      </c>
    </row>
    <row r="18" spans="1:13" ht="12.75" customHeight="1" x14ac:dyDescent="0.25">
      <c r="A18" s="21" t="s">
        <v>18</v>
      </c>
      <c r="B18" s="29">
        <v>25137150.25</v>
      </c>
      <c r="C18" s="33"/>
      <c r="D18" s="29">
        <v>12335373.91</v>
      </c>
      <c r="E18" s="29"/>
      <c r="F18" s="29">
        <f>B18-D18</f>
        <v>12801776.34</v>
      </c>
      <c r="G18" s="33"/>
      <c r="H18" s="23" t="str">
        <f>IF(D18=0,"n/a",IF(AND(F18/D18&lt;1,F18/D18&gt;-1),F18/D18,"n/a"))</f>
        <v>n/a</v>
      </c>
      <c r="I18" s="25"/>
      <c r="J18" s="42">
        <f>IF(B58=0,"n/a",B18/B58)</f>
        <v>6.4681468687550314E-2</v>
      </c>
      <c r="K18" s="42">
        <f>IF(D58=0,"n/a",D18/D58)</f>
        <v>5.8015039450418436E-2</v>
      </c>
    </row>
    <row r="19" spans="1:13" ht="6" customHeight="1" x14ac:dyDescent="0.25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5">
      <c r="A20" s="46" t="s">
        <v>19</v>
      </c>
      <c r="B20" s="29">
        <f>SUM(B16:B18)</f>
        <v>214266894.46000001</v>
      </c>
      <c r="C20" s="29"/>
      <c r="D20" s="29">
        <f>SUM(D16:D18)</f>
        <v>212061715.59999999</v>
      </c>
      <c r="E20" s="29"/>
      <c r="F20" s="29">
        <f>SUM(F16:F18)</f>
        <v>2205178.8600000106</v>
      </c>
      <c r="G20" s="29"/>
      <c r="H20" s="47">
        <f>IF(D20=0,"n/a",IF(AND(F20/D20&lt;1,F20/D20&gt;-1),F20/D20,"n/a"))</f>
        <v>1.0398759878749235E-2</v>
      </c>
      <c r="I20" s="25"/>
      <c r="J20" s="24"/>
      <c r="K20" s="24"/>
    </row>
    <row r="21" spans="1:13" ht="6.6" customHeight="1" x14ac:dyDescent="0.25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5">
      <c r="A22" s="21" t="s">
        <v>20</v>
      </c>
      <c r="B22" s="29">
        <v>741093.95</v>
      </c>
      <c r="C22" s="29"/>
      <c r="D22" s="29">
        <v>7458338.2699999996</v>
      </c>
      <c r="E22" s="29"/>
      <c r="F22" s="29">
        <f>B22-D22</f>
        <v>-6717244.3199999994</v>
      </c>
      <c r="G22" s="29"/>
      <c r="H22" s="23">
        <f>IF(D22=0,"n/a",IF(AND(F22/D22&lt;1,F22/D22&gt;-1),F22/D22,"n/a"))</f>
        <v>-0.90063551381399065</v>
      </c>
      <c r="I22" s="34"/>
      <c r="J22" s="49"/>
      <c r="K22" s="49"/>
    </row>
    <row r="23" spans="1:13" x14ac:dyDescent="0.25">
      <c r="A23" s="21" t="s">
        <v>21</v>
      </c>
      <c r="B23" s="29">
        <v>1653966.31</v>
      </c>
      <c r="C23" s="29"/>
      <c r="D23" s="29">
        <v>1845521.39</v>
      </c>
      <c r="E23" s="29"/>
      <c r="F23" s="29">
        <f>B23-D23</f>
        <v>-191555.07999999984</v>
      </c>
      <c r="G23" s="29"/>
      <c r="H23" s="23">
        <f>IF(D23=0,"n/a",IF(AND(F23/D23&lt;1,F23/D23&gt;-1),F23/D23,"n/a"))</f>
        <v>-0.10379455965015927</v>
      </c>
      <c r="I23" s="34"/>
      <c r="J23" s="49"/>
      <c r="K23" s="49"/>
    </row>
    <row r="24" spans="1:13" x14ac:dyDescent="0.25">
      <c r="A24" s="21" t="s">
        <v>22</v>
      </c>
      <c r="B24" s="29">
        <v>2997736.21</v>
      </c>
      <c r="C24" s="29"/>
      <c r="D24" s="29">
        <v>-5228449.7300000004</v>
      </c>
      <c r="E24" s="29"/>
      <c r="F24" s="29">
        <f>B24-D24</f>
        <v>8226185.9400000004</v>
      </c>
      <c r="G24" s="29"/>
      <c r="H24" s="23" t="str">
        <f>IF(D24=0,"n/a",IF(AND(F24/D24&lt;1,F24/D24&gt;-1),F24/D24,"n/a"))</f>
        <v>n/a</v>
      </c>
      <c r="I24" s="34"/>
      <c r="J24" s="49"/>
      <c r="K24" s="49"/>
    </row>
    <row r="25" spans="1:13" x14ac:dyDescent="0.25">
      <c r="A25" s="21" t="s">
        <v>23</v>
      </c>
      <c r="B25" s="39">
        <v>2369263.38</v>
      </c>
      <c r="C25" s="33"/>
      <c r="D25" s="39">
        <v>1400319.31</v>
      </c>
      <c r="E25" s="29"/>
      <c r="F25" s="39">
        <f>B25-D25</f>
        <v>968944.06999999983</v>
      </c>
      <c r="G25" s="33"/>
      <c r="H25" s="41">
        <f>IF(D25=0,"n/a",IF(AND(F25/D25&lt;1,F25/D25&gt;-1),F25/D25,"n/a"))</f>
        <v>0.69194508929538345</v>
      </c>
      <c r="I25" s="34"/>
      <c r="J25" s="49"/>
      <c r="K25" s="49"/>
    </row>
    <row r="26" spans="1:13" ht="12.75" customHeight="1" x14ac:dyDescent="0.25">
      <c r="A26" s="21" t="s">
        <v>24</v>
      </c>
      <c r="B26" s="39">
        <f>SUM(B22:B25)</f>
        <v>7762059.8499999996</v>
      </c>
      <c r="C26" s="29"/>
      <c r="D26" s="39">
        <f>SUM(D22:D25)</f>
        <v>5475729.2400000002</v>
      </c>
      <c r="E26" s="29"/>
      <c r="F26" s="39">
        <f>SUM(F22:F25)</f>
        <v>2286330.6100000008</v>
      </c>
      <c r="G26" s="29"/>
      <c r="H26" s="41">
        <f>IF(D26=0,"n/a",IF(AND(F26/D26&lt;1,F26/D26&gt;-1),F26/D26,"n/a"))</f>
        <v>0.41753901805415067</v>
      </c>
      <c r="I26" s="25"/>
      <c r="J26" s="24"/>
      <c r="K26" s="24"/>
    </row>
    <row r="27" spans="1:13" ht="6.6" customHeight="1" x14ac:dyDescent="0.25">
      <c r="A27" s="48"/>
      <c r="B27" s="50"/>
      <c r="C27" s="50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.8" thickBot="1" x14ac:dyDescent="0.3">
      <c r="A28" s="38" t="s">
        <v>25</v>
      </c>
      <c r="B28" s="51">
        <f>+B26+B20</f>
        <v>222028954.31</v>
      </c>
      <c r="C28" s="22"/>
      <c r="D28" s="51">
        <f>+D26+D20</f>
        <v>217537444.84</v>
      </c>
      <c r="E28" s="22"/>
      <c r="F28" s="51">
        <f>+F26+F20</f>
        <v>4491509.4700000118</v>
      </c>
      <c r="G28" s="29"/>
      <c r="H28" s="52">
        <f>IF(D28=0,"n/a",IF(AND(F28/D28&lt;1,F28/D28&gt;-1),F28/D28,"n/a"))</f>
        <v>2.0647063650598371E-2</v>
      </c>
      <c r="I28" s="25"/>
      <c r="J28" s="24"/>
      <c r="K28" s="24"/>
    </row>
    <row r="29" spans="1:13" ht="4.2" customHeight="1" thickTop="1" x14ac:dyDescent="0.25">
      <c r="A29" s="21"/>
      <c r="B29" s="50"/>
      <c r="C29" s="22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5">
      <c r="A30" s="19"/>
      <c r="B30" s="54"/>
      <c r="C30" s="54"/>
      <c r="D30" s="54"/>
      <c r="E30" s="54"/>
      <c r="F30" s="54"/>
      <c r="G30" s="55"/>
      <c r="H30" s="29"/>
      <c r="I30" s="56"/>
      <c r="J30" s="45"/>
      <c r="K30" s="45"/>
    </row>
    <row r="31" spans="1:13" x14ac:dyDescent="0.25">
      <c r="A31" s="21" t="s">
        <v>31</v>
      </c>
      <c r="B31" s="22">
        <v>6880949.5999999996</v>
      </c>
      <c r="C31" s="22"/>
      <c r="D31" s="22">
        <v>6912261.8700000001</v>
      </c>
      <c r="E31" s="22"/>
      <c r="F31" s="22"/>
      <c r="G31" s="29"/>
      <c r="H31" s="29"/>
      <c r="I31" s="24"/>
      <c r="J31" s="24"/>
      <c r="K31" s="24"/>
    </row>
    <row r="32" spans="1:13" x14ac:dyDescent="0.25">
      <c r="A32" s="21" t="s">
        <v>32</v>
      </c>
      <c r="B32" s="29">
        <v>-5544097.7000000002</v>
      </c>
      <c r="C32" s="29"/>
      <c r="D32" s="29">
        <v>-6838364.4299999997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5">
      <c r="A33" s="21" t="s">
        <v>33</v>
      </c>
      <c r="B33" s="29">
        <v>8028578.2400000002</v>
      </c>
      <c r="C33" s="29"/>
      <c r="D33" s="29">
        <v>6810091.1299999999</v>
      </c>
      <c r="E33" s="22"/>
      <c r="F33" s="22"/>
      <c r="G33" s="29"/>
      <c r="H33" s="29"/>
      <c r="I33" s="19"/>
      <c r="J33" s="19"/>
      <c r="K33" s="19"/>
      <c r="M33" s="57"/>
    </row>
    <row r="34" spans="1:13" x14ac:dyDescent="0.25">
      <c r="A34" s="21" t="s">
        <v>34</v>
      </c>
      <c r="B34" s="29">
        <v>-2199327.98</v>
      </c>
      <c r="C34" s="29"/>
      <c r="D34" s="29">
        <v>-2461572.5</v>
      </c>
      <c r="E34" s="22"/>
      <c r="F34" s="22"/>
      <c r="G34" s="29"/>
      <c r="H34" s="29"/>
      <c r="I34" s="24"/>
      <c r="J34" s="24"/>
      <c r="K34" s="24"/>
      <c r="M34" s="58"/>
    </row>
    <row r="35" spans="1:13" x14ac:dyDescent="0.25">
      <c r="A35" s="21" t="s">
        <v>35</v>
      </c>
      <c r="B35" s="29">
        <v>3413486.69</v>
      </c>
      <c r="C35" s="29"/>
      <c r="D35" s="29">
        <v>0</v>
      </c>
      <c r="E35" s="22"/>
      <c r="F35" s="22"/>
      <c r="G35" s="29"/>
      <c r="H35" s="29"/>
      <c r="I35" s="24"/>
      <c r="J35" s="24"/>
      <c r="K35" s="24"/>
      <c r="M35" s="58"/>
    </row>
    <row r="36" spans="1:13" x14ac:dyDescent="0.25">
      <c r="A36" s="21" t="s">
        <v>36</v>
      </c>
      <c r="B36" s="29">
        <v>5223018.9400000004</v>
      </c>
      <c r="C36" s="29"/>
      <c r="D36" s="29">
        <v>5616746.04</v>
      </c>
      <c r="E36" s="22"/>
      <c r="F36" s="22"/>
      <c r="G36" s="29"/>
      <c r="H36" s="29"/>
      <c r="I36" s="24"/>
      <c r="J36" s="24"/>
      <c r="K36" s="24"/>
      <c r="M36" s="58"/>
    </row>
    <row r="37" spans="1:13" x14ac:dyDescent="0.25">
      <c r="A37" s="21" t="s">
        <v>37</v>
      </c>
      <c r="B37" s="29">
        <v>4270983.72</v>
      </c>
      <c r="C37" s="29"/>
      <c r="D37" s="29">
        <v>2235873.85</v>
      </c>
      <c r="E37" s="22"/>
      <c r="F37" s="22"/>
      <c r="G37" s="29"/>
      <c r="H37" s="29"/>
      <c r="I37" s="24"/>
      <c r="J37" s="24"/>
      <c r="K37" s="24"/>
    </row>
    <row r="38" spans="1:13" x14ac:dyDescent="0.25">
      <c r="A38" s="21" t="s">
        <v>38</v>
      </c>
      <c r="B38" s="29">
        <v>0</v>
      </c>
      <c r="C38" s="29"/>
      <c r="D38" s="29">
        <v>0</v>
      </c>
      <c r="E38" s="22"/>
      <c r="F38" s="22"/>
      <c r="G38" s="29"/>
      <c r="H38" s="29"/>
      <c r="I38" s="24"/>
      <c r="J38" s="24"/>
      <c r="K38" s="24"/>
    </row>
    <row r="39" spans="1:13" x14ac:dyDescent="0.25">
      <c r="A39" s="21" t="s">
        <v>39</v>
      </c>
      <c r="B39" s="29">
        <v>-33059.5</v>
      </c>
      <c r="C39" s="29"/>
      <c r="D39" s="29">
        <v>-73744.66</v>
      </c>
      <c r="E39" s="22"/>
      <c r="F39" s="22"/>
      <c r="G39" s="29"/>
      <c r="H39" s="29"/>
      <c r="I39" s="24"/>
      <c r="J39" s="24"/>
      <c r="K39" s="24"/>
      <c r="M39" s="58"/>
    </row>
    <row r="40" spans="1:13" x14ac:dyDescent="0.25">
      <c r="A40" s="21" t="s">
        <v>40</v>
      </c>
      <c r="B40" s="29">
        <v>3929556.8</v>
      </c>
      <c r="C40" s="29"/>
      <c r="D40" s="29">
        <v>4738935.13</v>
      </c>
      <c r="E40" s="22"/>
      <c r="F40" s="22"/>
      <c r="G40" s="29"/>
      <c r="H40" s="29"/>
      <c r="I40" s="24"/>
      <c r="J40" s="24"/>
      <c r="K40" s="24"/>
    </row>
    <row r="41" spans="1:13" x14ac:dyDescent="0.25">
      <c r="A41" s="21" t="s">
        <v>41</v>
      </c>
      <c r="B41" s="29">
        <v>1232241.8899999999</v>
      </c>
      <c r="C41" s="29"/>
      <c r="D41" s="29">
        <v>0</v>
      </c>
      <c r="E41" s="22"/>
      <c r="F41" s="22"/>
      <c r="G41" s="29"/>
      <c r="H41" s="29"/>
      <c r="I41" s="24"/>
      <c r="J41" s="24"/>
      <c r="K41" s="24"/>
    </row>
    <row r="42" spans="1:13" x14ac:dyDescent="0.25">
      <c r="A42" s="21" t="s">
        <v>42</v>
      </c>
      <c r="B42" s="29">
        <v>-1224897.82</v>
      </c>
      <c r="C42" s="29"/>
      <c r="D42" s="29">
        <v>-1327043.6399999999</v>
      </c>
      <c r="E42" s="22"/>
      <c r="F42" s="22"/>
      <c r="G42" s="29"/>
      <c r="H42" s="29"/>
      <c r="I42" s="24"/>
      <c r="J42" s="24"/>
      <c r="K42" s="24"/>
    </row>
    <row r="43" spans="1:13" x14ac:dyDescent="0.25">
      <c r="A43" s="21" t="s">
        <v>43</v>
      </c>
      <c r="B43" s="29">
        <v>730443.99</v>
      </c>
      <c r="C43" s="29"/>
      <c r="D43" s="29">
        <v>0</v>
      </c>
      <c r="E43" s="22"/>
      <c r="F43" s="22"/>
      <c r="G43" s="29"/>
      <c r="H43" s="29"/>
      <c r="I43" s="24"/>
      <c r="J43" s="24"/>
      <c r="K43" s="24"/>
    </row>
    <row r="44" spans="1:13" x14ac:dyDescent="0.25">
      <c r="A44" s="21"/>
      <c r="B44" s="29"/>
      <c r="C44" s="29"/>
      <c r="D44" s="29"/>
      <c r="E44" s="22"/>
      <c r="F44" s="22"/>
      <c r="G44" s="29"/>
      <c r="H44" s="29"/>
      <c r="I44" s="24"/>
      <c r="J44" s="24"/>
      <c r="K44" s="24"/>
    </row>
    <row r="45" spans="1:13" x14ac:dyDescent="0.25">
      <c r="A45" s="21"/>
      <c r="B45" s="22"/>
      <c r="C45" s="59"/>
      <c r="D45" s="22"/>
      <c r="E45" s="60"/>
      <c r="F45" s="60"/>
      <c r="G45" s="61"/>
      <c r="H45" s="61"/>
      <c r="I45" s="8"/>
      <c r="J45" s="8"/>
      <c r="K45" s="8"/>
    </row>
    <row r="46" spans="1:13" ht="12.75" customHeight="1" x14ac:dyDescent="0.25">
      <c r="A46" s="13"/>
      <c r="B46" s="60"/>
      <c r="C46" s="60"/>
      <c r="D46" s="60"/>
      <c r="E46" s="60"/>
      <c r="F46" s="62" t="s">
        <v>30</v>
      </c>
      <c r="G46" s="10"/>
      <c r="H46" s="10"/>
      <c r="I46" s="8"/>
      <c r="J46" s="8"/>
      <c r="K46" s="8"/>
    </row>
    <row r="47" spans="1:13" x14ac:dyDescent="0.25">
      <c r="A47" s="8"/>
      <c r="B47" s="63" t="s">
        <v>5</v>
      </c>
      <c r="C47" s="60"/>
      <c r="D47" s="63" t="s">
        <v>5</v>
      </c>
      <c r="E47" s="60"/>
      <c r="F47" s="60"/>
      <c r="G47" s="8"/>
      <c r="H47" s="8"/>
      <c r="I47" s="64"/>
      <c r="J47" s="8"/>
      <c r="K47" s="8"/>
    </row>
    <row r="48" spans="1:13" x14ac:dyDescent="0.25">
      <c r="A48" s="15" t="s">
        <v>26</v>
      </c>
      <c r="B48" s="16">
        <v>2022</v>
      </c>
      <c r="C48" s="60"/>
      <c r="D48" s="16">
        <v>2021</v>
      </c>
      <c r="E48" s="61"/>
      <c r="F48" s="65" t="s">
        <v>7</v>
      </c>
      <c r="G48" s="8"/>
      <c r="H48" s="17" t="s">
        <v>8</v>
      </c>
      <c r="I48" s="14"/>
      <c r="J48" s="8"/>
      <c r="K48" s="8"/>
    </row>
    <row r="49" spans="1:11" ht="6" customHeight="1" x14ac:dyDescent="0.25">
      <c r="A49" s="19"/>
      <c r="B49" s="66"/>
      <c r="C49" s="67"/>
      <c r="D49" s="69"/>
      <c r="E49" s="68"/>
      <c r="F49" s="69"/>
      <c r="G49" s="68"/>
      <c r="H49" s="69"/>
      <c r="I49" s="20"/>
      <c r="J49" s="19"/>
      <c r="K49" s="19"/>
    </row>
    <row r="50" spans="1:11" ht="12.75" customHeight="1" x14ac:dyDescent="0.25">
      <c r="A50" s="21" t="s">
        <v>10</v>
      </c>
      <c r="B50" s="70">
        <v>796234500.61000001</v>
      </c>
      <c r="C50" s="70"/>
      <c r="D50" s="70">
        <v>890537455.90999997</v>
      </c>
      <c r="E50" s="70"/>
      <c r="F50" s="70">
        <f>+B50-D50</f>
        <v>-94302955.299999952</v>
      </c>
      <c r="G50" s="40"/>
      <c r="H50" s="47">
        <f>IF(D50=0,"n/a",IF(AND(F50/D50&lt;1,F50/D50&gt;-1),F50/D50,"n/a"))</f>
        <v>-0.10589442889141146</v>
      </c>
      <c r="I50" s="71"/>
      <c r="J50" s="19"/>
      <c r="K50" s="19"/>
    </row>
    <row r="51" spans="1:11" x14ac:dyDescent="0.25">
      <c r="A51" s="21" t="s">
        <v>11</v>
      </c>
      <c r="B51" s="70">
        <v>696298227.29999995</v>
      </c>
      <c r="C51" s="70"/>
      <c r="D51" s="70">
        <v>711469761.91999996</v>
      </c>
      <c r="E51" s="70"/>
      <c r="F51" s="70">
        <f>+B51-D51</f>
        <v>-15171534.620000005</v>
      </c>
      <c r="G51" s="40"/>
      <c r="H51" s="47">
        <f>IF(D51=0,"n/a",IF(AND(F51/D51&lt;1,F51/D51&gt;-1),F51/D51,"n/a"))</f>
        <v>-2.1324215633644797E-2</v>
      </c>
      <c r="I51" s="71"/>
      <c r="J51" s="19"/>
      <c r="K51" s="19"/>
    </row>
    <row r="52" spans="1:11" ht="12.75" customHeight="1" x14ac:dyDescent="0.25">
      <c r="A52" s="21" t="s">
        <v>12</v>
      </c>
      <c r="B52" s="70">
        <v>80865814.310000002</v>
      </c>
      <c r="C52" s="70"/>
      <c r="D52" s="70">
        <v>87731623.799999997</v>
      </c>
      <c r="E52" s="70"/>
      <c r="F52" s="70">
        <f>+B52-D52</f>
        <v>-6865809.4899999946</v>
      </c>
      <c r="G52" s="40"/>
      <c r="H52" s="47">
        <f>IF(D52=0,"n/a",IF(AND(F52/D52&lt;1,F52/D52&gt;-1),F52/D52,"n/a"))</f>
        <v>-7.8259231878026581E-2</v>
      </c>
      <c r="I52" s="71"/>
      <c r="J52" s="19"/>
      <c r="K52" s="19"/>
    </row>
    <row r="53" spans="1:11" x14ac:dyDescent="0.25">
      <c r="A53" s="21" t="s">
        <v>13</v>
      </c>
      <c r="B53" s="70">
        <v>6843508.5199999996</v>
      </c>
      <c r="C53" s="70"/>
      <c r="D53" s="70">
        <v>8553148.25</v>
      </c>
      <c r="E53" s="70"/>
      <c r="F53" s="70">
        <f>+B53-D53</f>
        <v>-1709639.7300000004</v>
      </c>
      <c r="G53" s="40"/>
      <c r="H53" s="47">
        <f>IF(D53=0,"n/a",IF(AND(F53/D53&lt;1,F53/D53&gt;-1),F53/D53,"n/a"))</f>
        <v>-0.19988426249948379</v>
      </c>
      <c r="I53" s="71"/>
      <c r="J53" s="72"/>
      <c r="K53" s="19"/>
    </row>
    <row r="54" spans="1:11" x14ac:dyDescent="0.25">
      <c r="A54" s="21" t="s">
        <v>14</v>
      </c>
      <c r="B54" s="70">
        <v>392060</v>
      </c>
      <c r="C54" s="73"/>
      <c r="D54" s="70">
        <v>532200</v>
      </c>
      <c r="E54" s="73"/>
      <c r="F54" s="70">
        <f>+B54-D54</f>
        <v>-140140</v>
      </c>
      <c r="G54" s="74"/>
      <c r="H54" s="47">
        <f>IF(D54=0,"n/a",IF(AND(F54/D54&lt;1,F54/D54&gt;-1),F54/D54,"n/a"))</f>
        <v>-0.26332205937617437</v>
      </c>
      <c r="I54" s="71"/>
      <c r="J54" s="19"/>
      <c r="K54" s="19"/>
    </row>
    <row r="55" spans="1:11" ht="6" customHeight="1" x14ac:dyDescent="0.25">
      <c r="A55" s="19"/>
      <c r="B55" s="75"/>
      <c r="C55" s="76"/>
      <c r="D55" s="75"/>
      <c r="E55" s="76"/>
      <c r="F55" s="75"/>
      <c r="G55" s="77"/>
      <c r="H55" s="78"/>
      <c r="I55" s="8"/>
      <c r="J55" s="8"/>
      <c r="K55" s="8"/>
    </row>
    <row r="56" spans="1:11" ht="12.75" customHeight="1" x14ac:dyDescent="0.25">
      <c r="A56" s="38" t="s">
        <v>16</v>
      </c>
      <c r="B56" s="79">
        <f>SUM(B50:B55)</f>
        <v>1580634110.7399998</v>
      </c>
      <c r="C56" s="70"/>
      <c r="D56" s="79">
        <f>SUM(D50:D55)</f>
        <v>1698824189.8799999</v>
      </c>
      <c r="E56" s="70"/>
      <c r="F56" s="79">
        <f>SUM(F50:F55)</f>
        <v>-118190079.13999996</v>
      </c>
      <c r="G56" s="40"/>
      <c r="H56" s="41">
        <f>IF(D56=0,"n/a",IF(AND(F56/D56&lt;1,F56/D56&gt;-1),F56/D56,"n/a"))</f>
        <v>-6.9571695437388711E-2</v>
      </c>
      <c r="I56" s="71"/>
      <c r="J56" s="19"/>
      <c r="K56" s="19"/>
    </row>
    <row r="57" spans="1:11" ht="12.75" customHeight="1" x14ac:dyDescent="0.25">
      <c r="A57" s="21" t="s">
        <v>17</v>
      </c>
      <c r="B57" s="70">
        <v>195631348.43000001</v>
      </c>
      <c r="C57" s="73"/>
      <c r="D57" s="70">
        <v>196071856.83000001</v>
      </c>
      <c r="E57" s="73"/>
      <c r="F57" s="70">
        <f>+B57-D57</f>
        <v>-440508.40000000596</v>
      </c>
      <c r="G57" s="74"/>
      <c r="H57" s="47">
        <f>IF(D57=0,"n/a",IF(AND(F57/D57&lt;1,F57/D57&gt;-1),F57/D57,"n/a"))</f>
        <v>-2.2466681711590026E-3</v>
      </c>
      <c r="I57" s="71"/>
      <c r="J57" s="19"/>
      <c r="K57" s="19"/>
    </row>
    <row r="58" spans="1:11" x14ac:dyDescent="0.25">
      <c r="A58" s="21" t="s">
        <v>18</v>
      </c>
      <c r="B58" s="70">
        <v>388629862</v>
      </c>
      <c r="C58" s="73"/>
      <c r="D58" s="70">
        <v>212623727</v>
      </c>
      <c r="E58" s="73"/>
      <c r="F58" s="70">
        <f>+B58-D58</f>
        <v>176006135</v>
      </c>
      <c r="G58" s="74"/>
      <c r="H58" s="47">
        <f>IF(D58=0,"n/a",IF(AND(F58/D58&lt;1,F58/D58&gt;-1),F58/D58,"n/a"))</f>
        <v>0.82778219290643884</v>
      </c>
      <c r="I58" s="71"/>
      <c r="J58" s="19"/>
      <c r="K58" s="19"/>
    </row>
    <row r="59" spans="1:11" ht="6" customHeight="1" x14ac:dyDescent="0.25">
      <c r="A59" s="8"/>
      <c r="B59" s="80"/>
      <c r="C59" s="70"/>
      <c r="D59" s="80"/>
      <c r="E59" s="70"/>
      <c r="F59" s="80"/>
      <c r="G59" s="40"/>
      <c r="H59" s="81"/>
      <c r="I59" s="8"/>
      <c r="J59" s="8"/>
      <c r="K59" s="8"/>
    </row>
    <row r="60" spans="1:11" ht="13.8" thickBot="1" x14ac:dyDescent="0.3">
      <c r="A60" s="38" t="s">
        <v>27</v>
      </c>
      <c r="B60" s="82">
        <f>SUM(B56:B58)</f>
        <v>2164895321.1700001</v>
      </c>
      <c r="C60" s="70"/>
      <c r="D60" s="82">
        <f>SUM(D56:D58)</f>
        <v>2107519773.7099998</v>
      </c>
      <c r="E60" s="70"/>
      <c r="F60" s="82">
        <f>SUM(F56:F58)</f>
        <v>57375547.460000038</v>
      </c>
      <c r="G60" s="40"/>
      <c r="H60" s="52">
        <f>IF(D60=0,"n/a",IF(AND(F60/D60&lt;1,F60/D60&gt;-1),F60/D60,"n/a"))</f>
        <v>2.7224203623484038E-2</v>
      </c>
      <c r="I60" s="71"/>
      <c r="J60" s="19"/>
      <c r="K60" s="19"/>
    </row>
    <row r="61" spans="1:11" ht="12.75" customHeight="1" thickTop="1" x14ac:dyDescent="0.25">
      <c r="A61" s="8"/>
      <c r="B61" s="83"/>
      <c r="C61" s="84"/>
      <c r="D61" s="83"/>
      <c r="E61" s="84"/>
      <c r="F61" s="83"/>
      <c r="G61" s="84"/>
      <c r="H61" s="83"/>
      <c r="I61" s="64"/>
      <c r="J61" s="8"/>
      <c r="K61" s="8"/>
    </row>
    <row r="62" spans="1:11" s="86" customFormat="1" x14ac:dyDescent="0.25">
      <c r="A62" s="7"/>
      <c r="B62" s="85"/>
      <c r="C62" s="85"/>
      <c r="D62" s="85"/>
      <c r="E62" s="85"/>
      <c r="F62" s="85"/>
      <c r="G62" s="85"/>
      <c r="H62" s="85"/>
      <c r="I62" s="85"/>
      <c r="J62" s="85"/>
      <c r="K62" s="85"/>
    </row>
    <row r="63" spans="1:11" s="86" customFormat="1" ht="12.75" customHeight="1" x14ac:dyDescent="0.25">
      <c r="A63" s="7" t="s">
        <v>28</v>
      </c>
      <c r="B63" s="85"/>
      <c r="C63" s="85"/>
      <c r="D63" s="85"/>
      <c r="E63" s="85"/>
      <c r="F63" s="85"/>
      <c r="G63" s="85"/>
      <c r="H63" s="85"/>
      <c r="I63" s="85"/>
      <c r="J63" s="85"/>
      <c r="K63" s="85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K1" sqref="K1:K1048576"/>
    </sheetView>
  </sheetViews>
  <sheetFormatPr defaultColWidth="9.109375" defaultRowHeight="13.2" x14ac:dyDescent="0.25"/>
  <cols>
    <col min="1" max="1" width="41.88671875" style="2" customWidth="1"/>
    <col min="2" max="2" width="17" style="2" bestFit="1" customWidth="1"/>
    <col min="3" max="3" width="0.88671875" style="2" customWidth="1"/>
    <col min="4" max="4" width="17" style="2" bestFit="1" customWidth="1"/>
    <col min="5" max="5" width="0.6640625" style="2" customWidth="1"/>
    <col min="6" max="6" width="16.33203125" style="2" bestFit="1" customWidth="1"/>
    <col min="7" max="7" width="0.6640625" style="2" customWidth="1"/>
    <col min="8" max="8" width="7.6640625" style="2" customWidth="1"/>
    <col min="9" max="9" width="0.6640625" style="2" customWidth="1"/>
    <col min="10" max="10" width="7.6640625" style="2" customWidth="1"/>
    <col min="11" max="11" width="7.44140625" style="2" customWidth="1"/>
    <col min="12" max="12" width="9.109375" style="2"/>
    <col min="13" max="13" width="16.44140625" style="2" bestFit="1" customWidth="1"/>
    <col min="14" max="16384" width="9.109375" style="2"/>
  </cols>
  <sheetData>
    <row r="1" spans="1:13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3.8" x14ac:dyDescent="0.25">
      <c r="A3" s="1" t="s">
        <v>44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5">
      <c r="A5" s="6" t="s">
        <v>3</v>
      </c>
      <c r="B5" s="7"/>
      <c r="C5" s="7"/>
      <c r="D5" s="8"/>
      <c r="E5" s="7"/>
      <c r="F5" s="7"/>
      <c r="G5" s="7"/>
      <c r="H5" s="7"/>
      <c r="I5" s="7"/>
      <c r="J5" s="7"/>
      <c r="K5" s="7"/>
    </row>
    <row r="6" spans="1:13" x14ac:dyDescent="0.25">
      <c r="A6" s="9" t="s">
        <v>3</v>
      </c>
      <c r="B6" s="8"/>
      <c r="C6" s="8"/>
      <c r="D6" s="8"/>
      <c r="E6" s="8"/>
      <c r="F6" s="10" t="s">
        <v>30</v>
      </c>
      <c r="G6" s="10"/>
      <c r="H6" s="10"/>
      <c r="I6" s="11"/>
      <c r="J6" s="12" t="s">
        <v>4</v>
      </c>
      <c r="K6" s="12"/>
    </row>
    <row r="7" spans="1:13" x14ac:dyDescent="0.25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5">
      <c r="A8" s="15" t="s">
        <v>6</v>
      </c>
      <c r="B8" s="16">
        <v>2022</v>
      </c>
      <c r="C8" s="8"/>
      <c r="D8" s="16">
        <v>2021</v>
      </c>
      <c r="E8" s="8"/>
      <c r="F8" s="17" t="s">
        <v>7</v>
      </c>
      <c r="G8" s="8"/>
      <c r="H8" s="17" t="s">
        <v>8</v>
      </c>
      <c r="I8" s="18"/>
      <c r="J8" s="16">
        <v>2022</v>
      </c>
      <c r="K8" s="16">
        <v>2021</v>
      </c>
    </row>
    <row r="9" spans="1:13" ht="6.6" customHeight="1" x14ac:dyDescent="0.25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5">
      <c r="A10" s="21" t="s">
        <v>10</v>
      </c>
      <c r="B10" s="22">
        <v>139363525.69</v>
      </c>
      <c r="C10" s="22"/>
      <c r="D10" s="22">
        <v>118987813.94</v>
      </c>
      <c r="E10" s="22"/>
      <c r="F10" s="22">
        <f>B10-D10</f>
        <v>20375711.75</v>
      </c>
      <c r="G10" s="24"/>
      <c r="H10" s="23">
        <f>IF(D10=0,"n/a",IF(AND(F10/D10&lt;1,F10/D10&gt;-1),F10/D10,"n/a"))</f>
        <v>0.17124200433058229</v>
      </c>
      <c r="I10" s="25"/>
      <c r="J10" s="26">
        <f>IF(B50=0,"n/a",B10/B50)</f>
        <v>0.1165328995992055</v>
      </c>
      <c r="K10" s="27">
        <f>IF(D50=0,"n/a",D10/D50)</f>
        <v>0.11766204577778983</v>
      </c>
      <c r="M10" s="28"/>
    </row>
    <row r="11" spans="1:13" x14ac:dyDescent="0.25">
      <c r="A11" s="21" t="s">
        <v>11</v>
      </c>
      <c r="B11" s="29">
        <v>90064708.150000006</v>
      </c>
      <c r="C11" s="29"/>
      <c r="D11" s="29">
        <v>80108218.370000005</v>
      </c>
      <c r="E11" s="29"/>
      <c r="F11" s="29">
        <f>B11-D11</f>
        <v>9956489.7800000012</v>
      </c>
      <c r="G11" s="29"/>
      <c r="H11" s="23">
        <f>IF(D11=0,"n/a",IF(AND(F11/D11&lt;1,F11/D11&gt;-1),F11/D11,"n/a"))</f>
        <v>0.12428799419821625</v>
      </c>
      <c r="I11" s="25"/>
      <c r="J11" s="30">
        <f>IF(B51=0,"n/a",B11/B51)</f>
        <v>0.11690759414198476</v>
      </c>
      <c r="K11" s="31">
        <f>IF(D51=0,"n/a",D11/D51)</f>
        <v>0.11510072416540765</v>
      </c>
    </row>
    <row r="12" spans="1:13" x14ac:dyDescent="0.25">
      <c r="A12" s="21" t="s">
        <v>12</v>
      </c>
      <c r="B12" s="29">
        <v>11025432.939999999</v>
      </c>
      <c r="C12" s="29"/>
      <c r="D12" s="29">
        <v>11533999.9</v>
      </c>
      <c r="E12" s="29"/>
      <c r="F12" s="29">
        <f>B12-D12</f>
        <v>-508566.96000000089</v>
      </c>
      <c r="G12" s="29"/>
      <c r="H12" s="23">
        <f>IF(D12=0,"n/a",IF(AND(F12/D12&lt;1,F12/D12&gt;-1),F12/D12,"n/a"))</f>
        <v>-4.4092852818561311E-2</v>
      </c>
      <c r="I12" s="25"/>
      <c r="J12" s="30">
        <f>IF(B52=0,"n/a",B12/B52)</f>
        <v>0.10630967792814568</v>
      </c>
      <c r="K12" s="31">
        <f>IF(D52=0,"n/a",D12/D52)</f>
        <v>0.1062386463058675</v>
      </c>
    </row>
    <row r="13" spans="1:13" x14ac:dyDescent="0.25">
      <c r="A13" s="21" t="s">
        <v>13</v>
      </c>
      <c r="B13" s="29">
        <v>1617754.15</v>
      </c>
      <c r="C13" s="29"/>
      <c r="D13" s="29">
        <v>596853.52</v>
      </c>
      <c r="E13" s="29"/>
      <c r="F13" s="29">
        <f>B13-D13</f>
        <v>1020900.6299999999</v>
      </c>
      <c r="G13" s="29"/>
      <c r="H13" s="23" t="str">
        <f>IF(D13=0,"n/a",IF(AND(F13/D13&lt;1,F13/D13&gt;-1),F13/D13,"n/a"))</f>
        <v>n/a</v>
      </c>
      <c r="I13" s="25"/>
      <c r="J13" s="30">
        <f>IF(B53=0,"n/a",B13/B53)</f>
        <v>0.26595428058806109</v>
      </c>
      <c r="K13" s="31">
        <f>IF(D53=0,"n/a",D13/D53)</f>
        <v>0.15683437845218029</v>
      </c>
      <c r="L13" s="32"/>
    </row>
    <row r="14" spans="1:13" x14ac:dyDescent="0.25">
      <c r="A14" s="21" t="s">
        <v>14</v>
      </c>
      <c r="B14" s="29">
        <v>33909.910000000003</v>
      </c>
      <c r="C14" s="33"/>
      <c r="D14" s="29">
        <v>31996.52</v>
      </c>
      <c r="E14" s="29"/>
      <c r="F14" s="29">
        <f>B14-D14</f>
        <v>1913.3900000000031</v>
      </c>
      <c r="G14" s="33"/>
      <c r="H14" s="23">
        <f>IF(D14=0,"n/a",IF(AND(F14/D14&lt;1,F14/D14&gt;-1),F14/D14,"n/a"))</f>
        <v>5.9799940743555956E-2</v>
      </c>
      <c r="I14" s="34"/>
      <c r="J14" s="30">
        <f>IF(B54=0,"n/a",B14/B54)</f>
        <v>4.5763596858214801E-2</v>
      </c>
      <c r="K14" s="31">
        <f>IF(D54=0,"n/a",D14/D54)</f>
        <v>4.6336847593118229E-2</v>
      </c>
    </row>
    <row r="15" spans="1:13" ht="8.4" customHeight="1" x14ac:dyDescent="0.25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15</v>
      </c>
    </row>
    <row r="16" spans="1:13" x14ac:dyDescent="0.25">
      <c r="A16" s="38" t="s">
        <v>16</v>
      </c>
      <c r="B16" s="39">
        <f>SUM(B10:B15)</f>
        <v>242105330.84</v>
      </c>
      <c r="C16" s="29"/>
      <c r="D16" s="39">
        <f>SUM(D10:D15)</f>
        <v>211258882.25000003</v>
      </c>
      <c r="E16" s="29"/>
      <c r="F16" s="39">
        <f>SUM(F10:F15)</f>
        <v>30846448.59</v>
      </c>
      <c r="G16" s="40"/>
      <c r="H16" s="41">
        <f>IF(D16=0,"n/a",IF(AND(F16/D16&lt;1,F16/D16&gt;-1),F16/D16,"n/a"))</f>
        <v>0.14601255228405904</v>
      </c>
      <c r="I16" s="25"/>
      <c r="J16" s="42">
        <f>IF(B56=0,"n/a",B16/B56)</f>
        <v>0.11657376547498441</v>
      </c>
      <c r="K16" s="42">
        <f>IF(D56=0,"n/a",D16/D56)</f>
        <v>0.11605626975710628</v>
      </c>
    </row>
    <row r="17" spans="1:13" x14ac:dyDescent="0.25">
      <c r="A17" s="21" t="s">
        <v>17</v>
      </c>
      <c r="B17" s="29">
        <v>2025798.27</v>
      </c>
      <c r="C17" s="29"/>
      <c r="D17" s="29">
        <v>1754986.32</v>
      </c>
      <c r="E17" s="29"/>
      <c r="F17" s="29">
        <f>B17-D17</f>
        <v>270811.94999999995</v>
      </c>
      <c r="G17" s="29"/>
      <c r="H17" s="23">
        <f>IF(D17=0,"n/a",IF(AND(F17/D17&lt;1,F17/D17&gt;-1),F17/D17,"n/a"))</f>
        <v>0.15431000624551874</v>
      </c>
      <c r="I17" s="34"/>
      <c r="J17" s="31">
        <f>IF(B57=0,"n/a",B17/B57)</f>
        <v>1.0504907676437853E-2</v>
      </c>
      <c r="K17" s="31">
        <f>IF(D57=0,"n/a",D17/D57)</f>
        <v>9.4852511166603377E-3</v>
      </c>
    </row>
    <row r="18" spans="1:13" ht="12.75" customHeight="1" x14ac:dyDescent="0.25">
      <c r="A18" s="21" t="s">
        <v>18</v>
      </c>
      <c r="B18" s="29">
        <v>38070193.520000003</v>
      </c>
      <c r="C18" s="33"/>
      <c r="D18" s="29">
        <v>16160153.35</v>
      </c>
      <c r="E18" s="29"/>
      <c r="F18" s="29">
        <f>B18-D18</f>
        <v>21910040.170000002</v>
      </c>
      <c r="G18" s="33"/>
      <c r="H18" s="23" t="str">
        <f>IF(D18=0,"n/a",IF(AND(F18/D18&lt;1,F18/D18&gt;-1),F18/D18,"n/a"))</f>
        <v>n/a</v>
      </c>
      <c r="I18" s="25"/>
      <c r="J18" s="42">
        <f>IF(B58=0,"n/a",B18/B58)</f>
        <v>8.7363404889863036E-2</v>
      </c>
      <c r="K18" s="42">
        <f>IF(D58=0,"n/a",D18/D58)</f>
        <v>4.3928540332881121E-2</v>
      </c>
    </row>
    <row r="19" spans="1:13" ht="6" customHeight="1" x14ac:dyDescent="0.25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5">
      <c r="A20" s="46" t="s">
        <v>19</v>
      </c>
      <c r="B20" s="29">
        <f>SUM(B16:B18)</f>
        <v>282201322.63</v>
      </c>
      <c r="C20" s="29"/>
      <c r="D20" s="29">
        <f>SUM(D16:D18)</f>
        <v>229174021.92000002</v>
      </c>
      <c r="E20" s="29"/>
      <c r="F20" s="29">
        <f>SUM(F16:F18)</f>
        <v>53027300.710000001</v>
      </c>
      <c r="G20" s="29"/>
      <c r="H20" s="47">
        <f>IF(D20=0,"n/a",IF(AND(F20/D20&lt;1,F20/D20&gt;-1),F20/D20,"n/a"))</f>
        <v>0.23138443120970645</v>
      </c>
      <c r="I20" s="25"/>
      <c r="J20" s="24"/>
      <c r="K20" s="24"/>
    </row>
    <row r="21" spans="1:13" ht="6.6" customHeight="1" x14ac:dyDescent="0.25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5">
      <c r="A22" s="21" t="s">
        <v>20</v>
      </c>
      <c r="B22" s="29">
        <v>8835625.9199999999</v>
      </c>
      <c r="C22" s="29"/>
      <c r="D22" s="29">
        <v>4667673.8600000003</v>
      </c>
      <c r="E22" s="29"/>
      <c r="F22" s="29">
        <f>B22-D22</f>
        <v>4167952.0599999996</v>
      </c>
      <c r="G22" s="29"/>
      <c r="H22" s="23">
        <f>IF(D22=0,"n/a",IF(AND(F22/D22&lt;1,F22/D22&gt;-1),F22/D22,"n/a"))</f>
        <v>0.89293986362620448</v>
      </c>
      <c r="I22" s="34"/>
      <c r="J22" s="49"/>
      <c r="K22" s="49"/>
    </row>
    <row r="23" spans="1:13" x14ac:dyDescent="0.25">
      <c r="A23" s="21" t="s">
        <v>21</v>
      </c>
      <c r="B23" s="29">
        <v>2002957.63</v>
      </c>
      <c r="C23" s="29"/>
      <c r="D23" s="29">
        <v>1864313.18</v>
      </c>
      <c r="E23" s="29"/>
      <c r="F23" s="29">
        <f>B23-D23</f>
        <v>138644.44999999995</v>
      </c>
      <c r="G23" s="29"/>
      <c r="H23" s="23">
        <f>IF(D23=0,"n/a",IF(AND(F23/D23&lt;1,F23/D23&gt;-1),F23/D23,"n/a"))</f>
        <v>7.4367574872801129E-2</v>
      </c>
      <c r="I23" s="34"/>
      <c r="J23" s="49"/>
      <c r="K23" s="49"/>
    </row>
    <row r="24" spans="1:13" x14ac:dyDescent="0.25">
      <c r="A24" s="21" t="s">
        <v>22</v>
      </c>
      <c r="B24" s="29">
        <v>-9762284.1400000006</v>
      </c>
      <c r="C24" s="29"/>
      <c r="D24" s="29">
        <v>1407578.04</v>
      </c>
      <c r="E24" s="29"/>
      <c r="F24" s="29">
        <f>B24-D24</f>
        <v>-11169862.18</v>
      </c>
      <c r="G24" s="29"/>
      <c r="H24" s="23" t="str">
        <f>IF(D24=0,"n/a",IF(AND(F24/D24&lt;1,F24/D24&gt;-1),F24/D24,"n/a"))</f>
        <v>n/a</v>
      </c>
      <c r="I24" s="34"/>
      <c r="J24" s="49"/>
      <c r="K24" s="49"/>
    </row>
    <row r="25" spans="1:13" x14ac:dyDescent="0.25">
      <c r="A25" s="21" t="s">
        <v>23</v>
      </c>
      <c r="B25" s="39">
        <v>1325294.3799999999</v>
      </c>
      <c r="C25" s="33"/>
      <c r="D25" s="39">
        <v>1900134.69</v>
      </c>
      <c r="E25" s="29"/>
      <c r="F25" s="39">
        <f>B25-D25</f>
        <v>-574840.31000000006</v>
      </c>
      <c r="G25" s="33"/>
      <c r="H25" s="41">
        <f>IF(D25=0,"n/a",IF(AND(F25/D25&lt;1,F25/D25&gt;-1),F25/D25,"n/a"))</f>
        <v>-0.30252608566395894</v>
      </c>
      <c r="I25" s="34"/>
      <c r="J25" s="49"/>
      <c r="K25" s="49"/>
    </row>
    <row r="26" spans="1:13" ht="12.75" customHeight="1" x14ac:dyDescent="0.25">
      <c r="A26" s="21" t="s">
        <v>24</v>
      </c>
      <c r="B26" s="39">
        <f>SUM(B22:B25)</f>
        <v>2401593.79</v>
      </c>
      <c r="C26" s="29"/>
      <c r="D26" s="39">
        <f>SUM(D22:D25)</f>
        <v>9839699.7699999996</v>
      </c>
      <c r="E26" s="29"/>
      <c r="F26" s="39">
        <f>SUM(F22:F25)</f>
        <v>-7438105.9800000004</v>
      </c>
      <c r="G26" s="29"/>
      <c r="H26" s="41">
        <f>IF(D26=0,"n/a",IF(AND(F26/D26&lt;1,F26/D26&gt;-1),F26/D26,"n/a"))</f>
        <v>-0.75592814352708659</v>
      </c>
      <c r="I26" s="25"/>
      <c r="J26" s="24"/>
      <c r="K26" s="24"/>
    </row>
    <row r="27" spans="1:13" ht="6.6" customHeight="1" x14ac:dyDescent="0.25">
      <c r="A27" s="48"/>
      <c r="B27" s="50"/>
      <c r="C27" s="50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.8" thickBot="1" x14ac:dyDescent="0.3">
      <c r="A28" s="38" t="s">
        <v>25</v>
      </c>
      <c r="B28" s="51">
        <f>+B26+B20</f>
        <v>284602916.42000002</v>
      </c>
      <c r="C28" s="22"/>
      <c r="D28" s="51">
        <f>+D26+D20</f>
        <v>239013721.69000003</v>
      </c>
      <c r="E28" s="22"/>
      <c r="F28" s="51">
        <f>+F26+F20</f>
        <v>45589194.730000004</v>
      </c>
      <c r="G28" s="29"/>
      <c r="H28" s="52">
        <f>IF(D28=0,"n/a",IF(AND(F28/D28&lt;1,F28/D28&gt;-1),F28/D28,"n/a"))</f>
        <v>0.19073881787058666</v>
      </c>
      <c r="I28" s="25"/>
      <c r="J28" s="24"/>
      <c r="K28" s="24"/>
    </row>
    <row r="29" spans="1:13" ht="4.2" customHeight="1" thickTop="1" x14ac:dyDescent="0.25">
      <c r="A29" s="21"/>
      <c r="B29" s="50"/>
      <c r="C29" s="22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5">
      <c r="A30" s="19"/>
      <c r="B30" s="54"/>
      <c r="C30" s="54"/>
      <c r="D30" s="54"/>
      <c r="E30" s="54"/>
      <c r="F30" s="54"/>
      <c r="G30" s="55"/>
      <c r="H30" s="29"/>
      <c r="I30" s="56"/>
      <c r="J30" s="45"/>
      <c r="K30" s="45"/>
    </row>
    <row r="31" spans="1:13" x14ac:dyDescent="0.25">
      <c r="A31" s="21" t="s">
        <v>31</v>
      </c>
      <c r="B31" s="22">
        <v>8348231.1900000004</v>
      </c>
      <c r="C31" s="22"/>
      <c r="D31" s="22">
        <v>8036319.54</v>
      </c>
      <c r="E31" s="22"/>
      <c r="F31" s="22"/>
      <c r="G31" s="29"/>
      <c r="H31" s="29"/>
      <c r="I31" s="24"/>
      <c r="J31" s="24"/>
      <c r="K31" s="24"/>
    </row>
    <row r="32" spans="1:13" x14ac:dyDescent="0.25">
      <c r="A32" s="21" t="s">
        <v>32</v>
      </c>
      <c r="B32" s="29">
        <v>-8295461.5099999998</v>
      </c>
      <c r="C32" s="29"/>
      <c r="D32" s="29">
        <v>-6951447.3300000001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5">
      <c r="A33" s="21" t="s">
        <v>33</v>
      </c>
      <c r="B33" s="29">
        <v>10452044.76</v>
      </c>
      <c r="C33" s="29"/>
      <c r="D33" s="29">
        <v>7247222.3700000001</v>
      </c>
      <c r="E33" s="22"/>
      <c r="F33" s="22"/>
      <c r="G33" s="29"/>
      <c r="H33" s="29"/>
      <c r="I33" s="19"/>
      <c r="J33" s="19"/>
      <c r="K33" s="19"/>
      <c r="M33" s="57"/>
    </row>
    <row r="34" spans="1:13" x14ac:dyDescent="0.25">
      <c r="A34" s="21" t="s">
        <v>34</v>
      </c>
      <c r="B34" s="29">
        <v>-2886210.73</v>
      </c>
      <c r="C34" s="29"/>
      <c r="D34" s="29">
        <v>-2632206.5099999998</v>
      </c>
      <c r="E34" s="22"/>
      <c r="F34" s="22"/>
      <c r="G34" s="29"/>
      <c r="H34" s="29"/>
      <c r="I34" s="24"/>
      <c r="J34" s="24"/>
      <c r="K34" s="24"/>
      <c r="M34" s="58"/>
    </row>
    <row r="35" spans="1:13" x14ac:dyDescent="0.25">
      <c r="A35" s="21" t="s">
        <v>35</v>
      </c>
      <c r="B35" s="29">
        <v>4470525.55</v>
      </c>
      <c r="C35" s="29"/>
      <c r="D35" s="29">
        <v>0</v>
      </c>
      <c r="E35" s="22"/>
      <c r="F35" s="22"/>
      <c r="G35" s="29"/>
      <c r="H35" s="29"/>
      <c r="I35" s="24"/>
      <c r="J35" s="24"/>
      <c r="K35" s="24"/>
      <c r="M35" s="58"/>
    </row>
    <row r="36" spans="1:13" x14ac:dyDescent="0.25">
      <c r="A36" s="21" t="s">
        <v>36</v>
      </c>
      <c r="B36" s="29">
        <v>6856973.2800000003</v>
      </c>
      <c r="C36" s="29"/>
      <c r="D36" s="29">
        <v>5986863.3700000001</v>
      </c>
      <c r="E36" s="22"/>
      <c r="F36" s="22"/>
      <c r="G36" s="29"/>
      <c r="H36" s="29"/>
      <c r="I36" s="24"/>
      <c r="J36" s="24"/>
      <c r="K36" s="24"/>
      <c r="M36" s="58"/>
    </row>
    <row r="37" spans="1:13" x14ac:dyDescent="0.25">
      <c r="A37" s="21" t="s">
        <v>37</v>
      </c>
      <c r="B37" s="29">
        <v>5192344.09</v>
      </c>
      <c r="C37" s="29"/>
      <c r="D37" s="29">
        <v>2306913.08</v>
      </c>
      <c r="E37" s="22"/>
      <c r="F37" s="22"/>
      <c r="G37" s="29"/>
      <c r="H37" s="29"/>
      <c r="I37" s="24"/>
      <c r="J37" s="24"/>
      <c r="K37" s="24"/>
    </row>
    <row r="38" spans="1:13" x14ac:dyDescent="0.25">
      <c r="A38" s="21" t="s">
        <v>38</v>
      </c>
      <c r="B38" s="29">
        <v>0</v>
      </c>
      <c r="C38" s="29"/>
      <c r="D38" s="29">
        <v>0</v>
      </c>
      <c r="E38" s="22"/>
      <c r="F38" s="22"/>
      <c r="G38" s="29"/>
      <c r="H38" s="29"/>
      <c r="I38" s="24"/>
      <c r="J38" s="24"/>
      <c r="K38" s="24"/>
    </row>
    <row r="39" spans="1:13" x14ac:dyDescent="0.25">
      <c r="A39" s="21" t="s">
        <v>39</v>
      </c>
      <c r="B39" s="29">
        <v>-43394.8</v>
      </c>
      <c r="C39" s="29"/>
      <c r="D39" s="29">
        <v>-78836.990000000005</v>
      </c>
      <c r="E39" s="22"/>
      <c r="F39" s="22"/>
      <c r="G39" s="29"/>
      <c r="H39" s="29"/>
      <c r="I39" s="24"/>
      <c r="J39" s="24"/>
      <c r="K39" s="24"/>
      <c r="M39" s="58"/>
    </row>
    <row r="40" spans="1:13" x14ac:dyDescent="0.25">
      <c r="A40" s="21" t="s">
        <v>40</v>
      </c>
      <c r="B40" s="29">
        <v>4919583.1500000004</v>
      </c>
      <c r="C40" s="29"/>
      <c r="D40" s="29">
        <v>5046506.37</v>
      </c>
      <c r="E40" s="22"/>
      <c r="F40" s="22"/>
      <c r="G40" s="29"/>
      <c r="H40" s="29"/>
      <c r="I40" s="24"/>
      <c r="J40" s="24"/>
      <c r="K40" s="24"/>
    </row>
    <row r="41" spans="1:13" x14ac:dyDescent="0.25">
      <c r="A41" s="21" t="s">
        <v>41</v>
      </c>
      <c r="B41" s="29">
        <v>1532865.33</v>
      </c>
      <c r="C41" s="29"/>
      <c r="D41" s="29">
        <v>0</v>
      </c>
      <c r="E41" s="22"/>
      <c r="F41" s="22"/>
      <c r="G41" s="29"/>
      <c r="H41" s="29"/>
      <c r="I41" s="24"/>
      <c r="J41" s="24"/>
      <c r="K41" s="24"/>
    </row>
    <row r="42" spans="1:13" x14ac:dyDescent="0.25">
      <c r="A42" s="21" t="s">
        <v>42</v>
      </c>
      <c r="B42" s="29">
        <v>-1537224.19</v>
      </c>
      <c r="C42" s="29"/>
      <c r="D42" s="29">
        <v>-1414847.15</v>
      </c>
      <c r="E42" s="22"/>
      <c r="F42" s="22"/>
      <c r="G42" s="29"/>
      <c r="H42" s="29"/>
      <c r="I42" s="24"/>
      <c r="J42" s="24"/>
      <c r="K42" s="24"/>
    </row>
    <row r="43" spans="1:13" x14ac:dyDescent="0.25">
      <c r="A43" s="21" t="s">
        <v>43</v>
      </c>
      <c r="B43" s="29">
        <v>-133947.63</v>
      </c>
      <c r="C43" s="29"/>
      <c r="D43" s="29">
        <v>0</v>
      </c>
      <c r="E43" s="22"/>
      <c r="F43" s="22"/>
      <c r="G43" s="29"/>
      <c r="H43" s="29"/>
      <c r="I43" s="24"/>
      <c r="J43" s="24"/>
      <c r="K43" s="24"/>
    </row>
    <row r="44" spans="1:13" x14ac:dyDescent="0.25">
      <c r="A44" s="21"/>
      <c r="B44" s="29"/>
      <c r="C44" s="29"/>
      <c r="D44" s="29"/>
      <c r="E44" s="22"/>
      <c r="F44" s="22"/>
      <c r="G44" s="29"/>
      <c r="H44" s="29"/>
      <c r="I44" s="24"/>
      <c r="J44" s="24"/>
      <c r="K44" s="24"/>
    </row>
    <row r="45" spans="1:13" x14ac:dyDescent="0.25">
      <c r="A45" s="21"/>
      <c r="B45" s="22"/>
      <c r="C45" s="59"/>
      <c r="D45" s="22"/>
      <c r="E45" s="60"/>
      <c r="F45" s="60"/>
      <c r="G45" s="61"/>
      <c r="H45" s="61"/>
      <c r="I45" s="8"/>
      <c r="J45" s="8"/>
      <c r="K45" s="8"/>
    </row>
    <row r="46" spans="1:13" ht="12.75" customHeight="1" x14ac:dyDescent="0.25">
      <c r="A46" s="13"/>
      <c r="B46" s="60"/>
      <c r="C46" s="60"/>
      <c r="D46" s="60"/>
      <c r="E46" s="60"/>
      <c r="F46" s="62" t="s">
        <v>30</v>
      </c>
      <c r="G46" s="10"/>
      <c r="H46" s="10"/>
      <c r="I46" s="8"/>
      <c r="J46" s="8"/>
      <c r="K46" s="8"/>
    </row>
    <row r="47" spans="1:13" x14ac:dyDescent="0.25">
      <c r="A47" s="8"/>
      <c r="B47" s="63" t="s">
        <v>5</v>
      </c>
      <c r="C47" s="60"/>
      <c r="D47" s="63" t="s">
        <v>5</v>
      </c>
      <c r="E47" s="60"/>
      <c r="F47" s="60"/>
      <c r="G47" s="8"/>
      <c r="H47" s="8"/>
      <c r="I47" s="64"/>
      <c r="J47" s="8"/>
      <c r="K47" s="8"/>
    </row>
    <row r="48" spans="1:13" x14ac:dyDescent="0.25">
      <c r="A48" s="15" t="s">
        <v>26</v>
      </c>
      <c r="B48" s="16">
        <v>2022</v>
      </c>
      <c r="C48" s="60"/>
      <c r="D48" s="16">
        <v>2021</v>
      </c>
      <c r="E48" s="61"/>
      <c r="F48" s="65" t="s">
        <v>7</v>
      </c>
      <c r="G48" s="8"/>
      <c r="H48" s="17" t="s">
        <v>8</v>
      </c>
      <c r="I48" s="14"/>
      <c r="J48" s="8"/>
      <c r="K48" s="8"/>
    </row>
    <row r="49" spans="1:11" ht="6" customHeight="1" x14ac:dyDescent="0.25">
      <c r="A49" s="19"/>
      <c r="B49" s="66"/>
      <c r="C49" s="67"/>
      <c r="D49" s="69"/>
      <c r="E49" s="68"/>
      <c r="F49" s="69"/>
      <c r="G49" s="68"/>
      <c r="H49" s="69"/>
      <c r="I49" s="20"/>
      <c r="J49" s="19"/>
      <c r="K49" s="19"/>
    </row>
    <row r="50" spans="1:11" ht="12.75" customHeight="1" x14ac:dyDescent="0.25">
      <c r="A50" s="21" t="s">
        <v>10</v>
      </c>
      <c r="B50" s="70">
        <v>1195915712.8099999</v>
      </c>
      <c r="C50" s="70"/>
      <c r="D50" s="70">
        <v>1011267594.01</v>
      </c>
      <c r="E50" s="70"/>
      <c r="F50" s="70">
        <f>+B50-D50</f>
        <v>184648118.79999995</v>
      </c>
      <c r="G50" s="40"/>
      <c r="H50" s="47">
        <f>IF(D50=0,"n/a",IF(AND(F50/D50&lt;1,F50/D50&gt;-1),F50/D50,"n/a"))</f>
        <v>0.18259076024359785</v>
      </c>
      <c r="I50" s="71"/>
      <c r="J50" s="19"/>
      <c r="K50" s="19"/>
    </row>
    <row r="51" spans="1:11" x14ac:dyDescent="0.25">
      <c r="A51" s="21" t="s">
        <v>11</v>
      </c>
      <c r="B51" s="70">
        <v>770392281.27999997</v>
      </c>
      <c r="C51" s="70"/>
      <c r="D51" s="70">
        <v>695983617.39999998</v>
      </c>
      <c r="E51" s="70"/>
      <c r="F51" s="70">
        <f>+B51-D51</f>
        <v>74408663.879999995</v>
      </c>
      <c r="G51" s="40"/>
      <c r="H51" s="47">
        <f>IF(D51=0,"n/a",IF(AND(F51/D51&lt;1,F51/D51&gt;-1),F51/D51,"n/a"))</f>
        <v>0.10691151633420617</v>
      </c>
      <c r="I51" s="71"/>
      <c r="J51" s="19"/>
      <c r="K51" s="19"/>
    </row>
    <row r="52" spans="1:11" ht="12.75" customHeight="1" x14ac:dyDescent="0.25">
      <c r="A52" s="21" t="s">
        <v>12</v>
      </c>
      <c r="B52" s="70">
        <v>103710529.04000001</v>
      </c>
      <c r="C52" s="70"/>
      <c r="D52" s="70">
        <v>108566894.45</v>
      </c>
      <c r="E52" s="70"/>
      <c r="F52" s="70">
        <f>+B52-D52</f>
        <v>-4856365.4099999964</v>
      </c>
      <c r="G52" s="40"/>
      <c r="H52" s="47">
        <f>IF(D52=0,"n/a",IF(AND(F52/D52&lt;1,F52/D52&gt;-1),F52/D52,"n/a"))</f>
        <v>-4.4731549470972236E-2</v>
      </c>
      <c r="I52" s="71"/>
      <c r="J52" s="19"/>
      <c r="K52" s="19"/>
    </row>
    <row r="53" spans="1:11" x14ac:dyDescent="0.25">
      <c r="A53" s="21" t="s">
        <v>13</v>
      </c>
      <c r="B53" s="70">
        <v>6082828.0199999996</v>
      </c>
      <c r="C53" s="70"/>
      <c r="D53" s="70">
        <v>3805629.39</v>
      </c>
      <c r="E53" s="70"/>
      <c r="F53" s="70">
        <f>+B53-D53</f>
        <v>2277198.6299999994</v>
      </c>
      <c r="G53" s="40"/>
      <c r="H53" s="47">
        <f>IF(D53=0,"n/a",IF(AND(F53/D53&lt;1,F53/D53&gt;-1),F53/D53,"n/a"))</f>
        <v>0.59837635161841107</v>
      </c>
      <c r="I53" s="71"/>
      <c r="J53" s="72"/>
      <c r="K53" s="19"/>
    </row>
    <row r="54" spans="1:11" x14ac:dyDescent="0.25">
      <c r="A54" s="21" t="s">
        <v>14</v>
      </c>
      <c r="B54" s="70">
        <v>740980</v>
      </c>
      <c r="C54" s="73"/>
      <c r="D54" s="70">
        <v>690520</v>
      </c>
      <c r="E54" s="73"/>
      <c r="F54" s="70">
        <f>+B54-D54</f>
        <v>50460</v>
      </c>
      <c r="G54" s="74"/>
      <c r="H54" s="47">
        <f>IF(D54=0,"n/a",IF(AND(F54/D54&lt;1,F54/D54&gt;-1),F54/D54,"n/a"))</f>
        <v>7.30753634941783E-2</v>
      </c>
      <c r="I54" s="71"/>
      <c r="J54" s="19"/>
      <c r="K54" s="19"/>
    </row>
    <row r="55" spans="1:11" ht="6" customHeight="1" x14ac:dyDescent="0.25">
      <c r="A55" s="19"/>
      <c r="B55" s="75"/>
      <c r="C55" s="76"/>
      <c r="D55" s="75"/>
      <c r="E55" s="76"/>
      <c r="F55" s="75"/>
      <c r="G55" s="77"/>
      <c r="H55" s="78"/>
      <c r="I55" s="8"/>
      <c r="J55" s="8"/>
      <c r="K55" s="8"/>
    </row>
    <row r="56" spans="1:11" ht="12.75" customHeight="1" x14ac:dyDescent="0.25">
      <c r="A56" s="38" t="s">
        <v>16</v>
      </c>
      <c r="B56" s="79">
        <f>SUM(B50:B55)</f>
        <v>2076842331.1499999</v>
      </c>
      <c r="C56" s="70"/>
      <c r="D56" s="79">
        <f>SUM(D50:D55)</f>
        <v>1820314255.25</v>
      </c>
      <c r="E56" s="70"/>
      <c r="F56" s="79">
        <f>SUM(F50:F55)</f>
        <v>256528075.89999995</v>
      </c>
      <c r="G56" s="40"/>
      <c r="H56" s="41">
        <f>IF(D56=0,"n/a",IF(AND(F56/D56&lt;1,F56/D56&gt;-1),F56/D56,"n/a"))</f>
        <v>0.14092515902687838</v>
      </c>
      <c r="I56" s="71"/>
      <c r="J56" s="19"/>
      <c r="K56" s="19"/>
    </row>
    <row r="57" spans="1:11" ht="12.75" customHeight="1" x14ac:dyDescent="0.25">
      <c r="A57" s="21" t="s">
        <v>17</v>
      </c>
      <c r="B57" s="70">
        <v>192843034.16999999</v>
      </c>
      <c r="C57" s="73"/>
      <c r="D57" s="70">
        <v>185022652.37</v>
      </c>
      <c r="E57" s="73"/>
      <c r="F57" s="70">
        <f>+B57-D57</f>
        <v>7820381.7999999821</v>
      </c>
      <c r="G57" s="74"/>
      <c r="H57" s="47">
        <f>IF(D57=0,"n/a",IF(AND(F57/D57&lt;1,F57/D57&gt;-1),F57/D57,"n/a"))</f>
        <v>4.2267158641532895E-2</v>
      </c>
      <c r="I57" s="71"/>
      <c r="J57" s="19"/>
      <c r="K57" s="19"/>
    </row>
    <row r="58" spans="1:11" x14ac:dyDescent="0.25">
      <c r="A58" s="21" t="s">
        <v>18</v>
      </c>
      <c r="B58" s="70">
        <v>435768198</v>
      </c>
      <c r="C58" s="73"/>
      <c r="D58" s="70">
        <v>367873670</v>
      </c>
      <c r="E58" s="73"/>
      <c r="F58" s="70">
        <f>+B58-D58</f>
        <v>67894528</v>
      </c>
      <c r="G58" s="74"/>
      <c r="H58" s="47">
        <f>IF(D58=0,"n/a",IF(AND(F58/D58&lt;1,F58/D58&gt;-1),F58/D58,"n/a"))</f>
        <v>0.18455935702057719</v>
      </c>
      <c r="I58" s="71"/>
      <c r="J58" s="19"/>
      <c r="K58" s="19"/>
    </row>
    <row r="59" spans="1:11" ht="6" customHeight="1" x14ac:dyDescent="0.25">
      <c r="A59" s="8"/>
      <c r="B59" s="80"/>
      <c r="C59" s="70"/>
      <c r="D59" s="80"/>
      <c r="E59" s="70"/>
      <c r="F59" s="80"/>
      <c r="G59" s="40"/>
      <c r="H59" s="81"/>
      <c r="I59" s="8"/>
      <c r="J59" s="8"/>
      <c r="K59" s="8"/>
    </row>
    <row r="60" spans="1:11" ht="13.8" thickBot="1" x14ac:dyDescent="0.3">
      <c r="A60" s="38" t="s">
        <v>27</v>
      </c>
      <c r="B60" s="82">
        <f>SUM(B56:B58)</f>
        <v>2705453563.3199997</v>
      </c>
      <c r="C60" s="70"/>
      <c r="D60" s="82">
        <f>SUM(D56:D58)</f>
        <v>2373210577.6199999</v>
      </c>
      <c r="E60" s="70"/>
      <c r="F60" s="82">
        <f>SUM(F56:F58)</f>
        <v>332242985.69999993</v>
      </c>
      <c r="G60" s="40"/>
      <c r="H60" s="52">
        <f>IF(D60=0,"n/a",IF(AND(F60/D60&lt;1,F60/D60&gt;-1),F60/D60,"n/a"))</f>
        <v>0.13999726313085686</v>
      </c>
      <c r="I60" s="71"/>
      <c r="J60" s="19"/>
      <c r="K60" s="19"/>
    </row>
    <row r="61" spans="1:11" ht="12.75" customHeight="1" thickTop="1" x14ac:dyDescent="0.25">
      <c r="A61" s="8"/>
      <c r="B61" s="83"/>
      <c r="C61" s="84"/>
      <c r="D61" s="83"/>
      <c r="E61" s="84"/>
      <c r="F61" s="83"/>
      <c r="G61" s="84"/>
      <c r="H61" s="83"/>
      <c r="I61" s="64"/>
      <c r="J61" s="8"/>
      <c r="K61" s="8"/>
    </row>
    <row r="62" spans="1:11" s="86" customFormat="1" x14ac:dyDescent="0.25">
      <c r="A62" s="7"/>
      <c r="B62" s="85"/>
      <c r="C62" s="85"/>
      <c r="D62" s="85"/>
      <c r="E62" s="85"/>
      <c r="F62" s="85"/>
      <c r="G62" s="85"/>
      <c r="H62" s="85"/>
      <c r="I62" s="85"/>
      <c r="J62" s="85"/>
      <c r="K62" s="85"/>
    </row>
    <row r="63" spans="1:11" s="86" customFormat="1" ht="12.75" customHeight="1" x14ac:dyDescent="0.25">
      <c r="A63" s="7" t="s">
        <v>28</v>
      </c>
      <c r="B63" s="85"/>
      <c r="C63" s="85"/>
      <c r="D63" s="85"/>
      <c r="E63" s="85"/>
      <c r="F63" s="85"/>
      <c r="G63" s="85"/>
      <c r="H63" s="85"/>
      <c r="I63" s="85"/>
      <c r="J63" s="85"/>
      <c r="K63" s="85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zoomScaleNormal="100" workbookViewId="0">
      <pane xSplit="1" ySplit="9" topLeftCell="B10" activePane="bottomRight" state="frozen"/>
      <selection activeCell="A4" sqref="A4:D4"/>
      <selection pane="topRight" activeCell="A4" sqref="A4:D4"/>
      <selection pane="bottomLeft" activeCell="A4" sqref="A4:D4"/>
      <selection pane="bottomRight" activeCell="K10" sqref="K10"/>
    </sheetView>
  </sheetViews>
  <sheetFormatPr defaultColWidth="9.109375" defaultRowHeight="13.2" x14ac:dyDescent="0.25"/>
  <cols>
    <col min="1" max="1" width="41.88671875" style="2" customWidth="1"/>
    <col min="2" max="2" width="17" style="2" bestFit="1" customWidth="1"/>
    <col min="3" max="3" width="0.6640625" style="2" customWidth="1"/>
    <col min="4" max="4" width="17" style="2" bestFit="1" customWidth="1"/>
    <col min="5" max="5" width="0.6640625" style="2" customWidth="1"/>
    <col min="6" max="6" width="16.33203125" style="2" bestFit="1" customWidth="1"/>
    <col min="7" max="7" width="0.6640625" style="2" customWidth="1"/>
    <col min="8" max="8" width="7.6640625" style="2" customWidth="1"/>
    <col min="9" max="9" width="0.6640625" style="2" customWidth="1"/>
    <col min="10" max="10" width="7.6640625" style="2" customWidth="1"/>
    <col min="11" max="11" width="7.44140625" style="2" customWidth="1"/>
    <col min="12" max="12" width="9.109375" style="2"/>
    <col min="13" max="13" width="16.44140625" style="2" bestFit="1" customWidth="1"/>
    <col min="14" max="16384" width="9.109375" style="2"/>
  </cols>
  <sheetData>
    <row r="1" spans="1:13" ht="13.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3.8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13.8" x14ac:dyDescent="0.25">
      <c r="A3" s="1" t="s">
        <v>45</v>
      </c>
      <c r="B3" s="1"/>
      <c r="C3" s="1"/>
      <c r="D3" s="1"/>
      <c r="E3" s="1"/>
      <c r="F3" s="1"/>
      <c r="G3" s="1"/>
      <c r="H3" s="1"/>
      <c r="I3" s="1"/>
      <c r="J3" s="3"/>
      <c r="K3" s="1"/>
    </row>
    <row r="4" spans="1:13" x14ac:dyDescent="0.2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5">
      <c r="A5" s="6" t="s">
        <v>3</v>
      </c>
      <c r="B5" s="7"/>
      <c r="C5" s="8"/>
      <c r="D5" s="8"/>
      <c r="E5" s="7"/>
      <c r="F5" s="7"/>
      <c r="G5" s="7"/>
      <c r="H5" s="7"/>
      <c r="I5" s="7"/>
      <c r="J5" s="7"/>
      <c r="K5" s="7"/>
    </row>
    <row r="6" spans="1:13" x14ac:dyDescent="0.25">
      <c r="A6" s="9" t="s">
        <v>3</v>
      </c>
      <c r="B6" s="8"/>
      <c r="C6" s="8"/>
      <c r="D6" s="8"/>
      <c r="E6" s="8"/>
      <c r="F6" s="10" t="s">
        <v>30</v>
      </c>
      <c r="G6" s="10"/>
      <c r="H6" s="10"/>
      <c r="I6" s="11"/>
      <c r="J6" s="12" t="s">
        <v>4</v>
      </c>
      <c r="K6" s="12"/>
    </row>
    <row r="7" spans="1:13" x14ac:dyDescent="0.25">
      <c r="A7" s="13"/>
      <c r="B7" s="14" t="s">
        <v>5</v>
      </c>
      <c r="C7" s="8"/>
      <c r="D7" s="14" t="s">
        <v>5</v>
      </c>
      <c r="E7" s="8"/>
      <c r="F7" s="8"/>
      <c r="G7" s="8"/>
      <c r="H7" s="8"/>
      <c r="I7" s="8"/>
      <c r="J7" s="8"/>
      <c r="K7" s="8"/>
    </row>
    <row r="8" spans="1:13" ht="13.5" customHeight="1" x14ac:dyDescent="0.25">
      <c r="A8" s="15" t="s">
        <v>6</v>
      </c>
      <c r="B8" s="16">
        <v>2022</v>
      </c>
      <c r="C8" s="8"/>
      <c r="D8" s="16">
        <v>2021</v>
      </c>
      <c r="E8" s="8"/>
      <c r="F8" s="17" t="s">
        <v>7</v>
      </c>
      <c r="G8" s="8"/>
      <c r="H8" s="17" t="s">
        <v>8</v>
      </c>
      <c r="I8" s="18"/>
      <c r="J8" s="16">
        <v>2022</v>
      </c>
      <c r="K8" s="16">
        <v>2021</v>
      </c>
    </row>
    <row r="9" spans="1:13" ht="6.6" customHeight="1" x14ac:dyDescent="0.25">
      <c r="A9" s="19"/>
      <c r="B9" s="20"/>
      <c r="C9" s="19"/>
      <c r="D9" s="20"/>
      <c r="E9" s="19"/>
      <c r="F9" s="20"/>
      <c r="G9" s="19"/>
      <c r="H9" s="20"/>
      <c r="I9" s="20"/>
      <c r="J9" s="20"/>
      <c r="K9" s="20"/>
    </row>
    <row r="10" spans="1:13" x14ac:dyDescent="0.25">
      <c r="A10" s="21" t="s">
        <v>10</v>
      </c>
      <c r="B10" s="22">
        <v>159855714.66</v>
      </c>
      <c r="C10" s="24"/>
      <c r="D10" s="22">
        <v>164014572.44</v>
      </c>
      <c r="E10" s="22"/>
      <c r="F10" s="22">
        <f>B10-D10</f>
        <v>-4158857.7800000012</v>
      </c>
      <c r="G10" s="24"/>
      <c r="H10" s="23">
        <f>IF(D10=0,"n/a",IF(AND(F10/D10&lt;1,F10/D10&gt;-1),F10/D10,"n/a"))</f>
        <v>-2.535663580454962E-2</v>
      </c>
      <c r="I10" s="25"/>
      <c r="J10" s="26">
        <f>IF(B50=0,"n/a",B10/B50)</f>
        <v>0.11726178877418379</v>
      </c>
      <c r="K10" s="27">
        <f>IF(D50=0,"n/a",D10/D50)</f>
        <v>0.11733240854987391</v>
      </c>
      <c r="M10" s="28"/>
    </row>
    <row r="11" spans="1:13" x14ac:dyDescent="0.25">
      <c r="A11" s="21" t="s">
        <v>11</v>
      </c>
      <c r="B11" s="29">
        <v>91562725.549999997</v>
      </c>
      <c r="C11" s="29"/>
      <c r="D11" s="29">
        <v>86420213.829999998</v>
      </c>
      <c r="E11" s="29"/>
      <c r="F11" s="29">
        <f>B11-D11</f>
        <v>5142511.7199999988</v>
      </c>
      <c r="G11" s="29"/>
      <c r="H11" s="23">
        <f>IF(D11=0,"n/a",IF(AND(F11/D11&lt;1,F11/D11&gt;-1),F11/D11,"n/a"))</f>
        <v>5.9505889792358074E-2</v>
      </c>
      <c r="I11" s="25"/>
      <c r="J11" s="30">
        <f>IF(B51=0,"n/a",B11/B51)</f>
        <v>0.11628766235877462</v>
      </c>
      <c r="K11" s="31">
        <f>IF(D51=0,"n/a",D11/D51)</f>
        <v>0.1151314420110546</v>
      </c>
    </row>
    <row r="12" spans="1:13" x14ac:dyDescent="0.25">
      <c r="A12" s="21" t="s">
        <v>12</v>
      </c>
      <c r="B12" s="29">
        <v>9432014.5899999999</v>
      </c>
      <c r="C12" s="29"/>
      <c r="D12" s="29">
        <v>7083663.1600000001</v>
      </c>
      <c r="E12" s="29"/>
      <c r="F12" s="29">
        <f>B12-D12</f>
        <v>2348351.4299999997</v>
      </c>
      <c r="G12" s="29"/>
      <c r="H12" s="23">
        <f>IF(D12=0,"n/a",IF(AND(F12/D12&lt;1,F12/D12&gt;-1),F12/D12,"n/a"))</f>
        <v>0.33151652993053943</v>
      </c>
      <c r="I12" s="25"/>
      <c r="J12" s="30">
        <f>IF(B52=0,"n/a",B12/B52)</f>
        <v>0.11500727139969458</v>
      </c>
      <c r="K12" s="31">
        <f>IF(D52=0,"n/a",D12/D52)</f>
        <v>0.11234932697404763</v>
      </c>
    </row>
    <row r="13" spans="1:13" x14ac:dyDescent="0.25">
      <c r="A13" s="21" t="s">
        <v>13</v>
      </c>
      <c r="B13" s="29">
        <v>1540853.34</v>
      </c>
      <c r="C13" s="29"/>
      <c r="D13" s="29">
        <v>1420993.96</v>
      </c>
      <c r="E13" s="29"/>
      <c r="F13" s="29">
        <f>B13-D13</f>
        <v>119859.38000000012</v>
      </c>
      <c r="G13" s="29"/>
      <c r="H13" s="23">
        <f>IF(D13=0,"n/a",IF(AND(F13/D13&lt;1,F13/D13&gt;-1),F13/D13,"n/a"))</f>
        <v>8.4348972180008502E-2</v>
      </c>
      <c r="I13" s="25"/>
      <c r="J13" s="30">
        <f>IF(B53=0,"n/a",B13/B53)</f>
        <v>0.26625933324981682</v>
      </c>
      <c r="K13" s="31">
        <f>IF(D53=0,"n/a",D13/D53)</f>
        <v>0.27693718874154533</v>
      </c>
      <c r="L13" s="32"/>
    </row>
    <row r="14" spans="1:13" x14ac:dyDescent="0.25">
      <c r="A14" s="21" t="s">
        <v>14</v>
      </c>
      <c r="B14" s="29">
        <v>48257.78</v>
      </c>
      <c r="C14" s="33"/>
      <c r="D14" s="29">
        <v>46383.519999999997</v>
      </c>
      <c r="E14" s="29"/>
      <c r="F14" s="29">
        <f>B14-D14</f>
        <v>1874.260000000002</v>
      </c>
      <c r="G14" s="33"/>
      <c r="H14" s="23">
        <f>IF(D14=0,"n/a",IF(AND(F14/D14&lt;1,F14/D14&gt;-1),F14/D14,"n/a"))</f>
        <v>4.0407886249254094E-2</v>
      </c>
      <c r="I14" s="34"/>
      <c r="J14" s="30">
        <f>IF(B54=0,"n/a",B14/B54)</f>
        <v>4.7738386356441911E-2</v>
      </c>
      <c r="K14" s="31">
        <f>IF(D54=0,"n/a",D14/D54)</f>
        <v>4.8135657949356578E-2</v>
      </c>
    </row>
    <row r="15" spans="1:13" ht="8.4" customHeight="1" x14ac:dyDescent="0.25">
      <c r="A15" s="19"/>
      <c r="B15" s="35"/>
      <c r="C15" s="29"/>
      <c r="D15" s="35"/>
      <c r="E15" s="29"/>
      <c r="F15" s="35"/>
      <c r="G15" s="29"/>
      <c r="H15" s="36" t="s">
        <v>3</v>
      </c>
      <c r="I15" s="25"/>
      <c r="J15" s="37"/>
      <c r="K15" s="37" t="s">
        <v>15</v>
      </c>
    </row>
    <row r="16" spans="1:13" x14ac:dyDescent="0.25">
      <c r="A16" s="38" t="s">
        <v>16</v>
      </c>
      <c r="B16" s="39">
        <f>SUM(B10:B15)</f>
        <v>262439565.91999999</v>
      </c>
      <c r="C16" s="40"/>
      <c r="D16" s="39">
        <f>SUM(D10:D15)</f>
        <v>258985826.91</v>
      </c>
      <c r="E16" s="29"/>
      <c r="F16" s="39">
        <f>SUM(F10:F15)</f>
        <v>3453739.009999997</v>
      </c>
      <c r="G16" s="40"/>
      <c r="H16" s="41">
        <f>IF(D16=0,"n/a",IF(AND(F16/D16&lt;1,F16/D16&gt;-1),F16/D16,"n/a"))</f>
        <v>1.3335629409559171E-2</v>
      </c>
      <c r="I16" s="25"/>
      <c r="J16" s="42">
        <f>IF(B56=0,"n/a",B16/B56)</f>
        <v>0.11719037227168959</v>
      </c>
      <c r="K16" s="42">
        <f>IF(D56=0,"n/a",D16/D56)</f>
        <v>0.11678497347397403</v>
      </c>
    </row>
    <row r="17" spans="1:13" x14ac:dyDescent="0.25">
      <c r="A17" s="21" t="s">
        <v>17</v>
      </c>
      <c r="B17" s="29">
        <v>2007292.42</v>
      </c>
      <c r="C17" s="29"/>
      <c r="D17" s="29">
        <v>1614715.76</v>
      </c>
      <c r="E17" s="29"/>
      <c r="F17" s="29">
        <f>B17-D17</f>
        <v>392576.65999999992</v>
      </c>
      <c r="G17" s="29"/>
      <c r="H17" s="23">
        <f>IF(D17=0,"n/a",IF(AND(F17/D17&lt;1,F17/D17&gt;-1),F17/D17,"n/a"))</f>
        <v>0.2431243130989196</v>
      </c>
      <c r="I17" s="34"/>
      <c r="J17" s="31">
        <f>IF(B57=0,"n/a",B17/B57)</f>
        <v>1.0082294140274933E-2</v>
      </c>
      <c r="K17" s="31">
        <f>IF(D57=0,"n/a",D17/D57)</f>
        <v>8.5159792385032622E-3</v>
      </c>
    </row>
    <row r="18" spans="1:13" ht="12.75" customHeight="1" x14ac:dyDescent="0.25">
      <c r="A18" s="21" t="s">
        <v>18</v>
      </c>
      <c r="B18" s="29">
        <v>93412232.480000004</v>
      </c>
      <c r="C18" s="33"/>
      <c r="D18" s="29">
        <v>8275334.3799999999</v>
      </c>
      <c r="E18" s="29"/>
      <c r="F18" s="29">
        <f>B18-D18</f>
        <v>85136898.100000009</v>
      </c>
      <c r="G18" s="33"/>
      <c r="H18" s="23" t="str">
        <f>IF(D18=0,"n/a",IF(AND(F18/D18&lt;1,F18/D18&gt;-1),F18/D18,"n/a"))</f>
        <v>n/a</v>
      </c>
      <c r="I18" s="25"/>
      <c r="J18" s="42">
        <f>IF(B58=0,"n/a",B18/B58)</f>
        <v>0.24661552303464224</v>
      </c>
      <c r="K18" s="42">
        <f>IF(D58=0,"n/a",D18/D58)</f>
        <v>4.286795103493609E-2</v>
      </c>
    </row>
    <row r="19" spans="1:13" ht="6" customHeight="1" x14ac:dyDescent="0.25">
      <c r="A19" s="19"/>
      <c r="B19" s="43"/>
      <c r="C19" s="44"/>
      <c r="D19" s="43"/>
      <c r="E19" s="44"/>
      <c r="F19" s="43"/>
      <c r="G19" s="44"/>
      <c r="H19" s="43" t="s">
        <v>3</v>
      </c>
      <c r="I19" s="45"/>
      <c r="J19" s="45"/>
      <c r="K19" s="45"/>
    </row>
    <row r="20" spans="1:13" x14ac:dyDescent="0.25">
      <c r="A20" s="46" t="s">
        <v>19</v>
      </c>
      <c r="B20" s="29">
        <f>SUM(B16:B18)</f>
        <v>357859090.81999999</v>
      </c>
      <c r="C20" s="29"/>
      <c r="D20" s="29">
        <f>SUM(D16:D18)</f>
        <v>268875877.05000001</v>
      </c>
      <c r="E20" s="29"/>
      <c r="F20" s="29">
        <f>SUM(F16:F18)</f>
        <v>88983213.770000011</v>
      </c>
      <c r="G20" s="29"/>
      <c r="H20" s="47">
        <f>IF(D20=0,"n/a",IF(AND(F20/D20&lt;1,F20/D20&gt;-1),F20/D20,"n/a"))</f>
        <v>0.33094532222930784</v>
      </c>
      <c r="I20" s="25"/>
      <c r="J20" s="24"/>
      <c r="K20" s="24"/>
    </row>
    <row r="21" spans="1:13" ht="6.6" customHeight="1" x14ac:dyDescent="0.25">
      <c r="A21" s="48"/>
      <c r="B21" s="33"/>
      <c r="C21" s="33"/>
      <c r="D21" s="33"/>
      <c r="E21" s="33"/>
      <c r="F21" s="33"/>
      <c r="G21" s="33"/>
      <c r="H21" s="49" t="s">
        <v>3</v>
      </c>
      <c r="I21" s="34"/>
      <c r="J21" s="49"/>
      <c r="K21" s="49"/>
    </row>
    <row r="22" spans="1:13" x14ac:dyDescent="0.25">
      <c r="A22" s="21" t="s">
        <v>20</v>
      </c>
      <c r="B22" s="29">
        <v>23659464.530000001</v>
      </c>
      <c r="C22" s="29"/>
      <c r="D22" s="29">
        <v>9433397.3300000001</v>
      </c>
      <c r="E22" s="29"/>
      <c r="F22" s="29">
        <f>B22-D22</f>
        <v>14226067.200000001</v>
      </c>
      <c r="G22" s="29"/>
      <c r="H22" s="23" t="str">
        <f>IF(D22=0,"n/a",IF(AND(F22/D22&lt;1,F22/D22&gt;-1),F22/D22,"n/a"))</f>
        <v>n/a</v>
      </c>
      <c r="I22" s="34"/>
      <c r="J22" s="49"/>
      <c r="K22" s="49"/>
    </row>
    <row r="23" spans="1:13" x14ac:dyDescent="0.25">
      <c r="A23" s="21" t="s">
        <v>21</v>
      </c>
      <c r="B23" s="29">
        <v>3488520.61</v>
      </c>
      <c r="C23" s="29"/>
      <c r="D23" s="29">
        <v>2287823.92</v>
      </c>
      <c r="E23" s="29"/>
      <c r="F23" s="29">
        <f>B23-D23</f>
        <v>1200696.69</v>
      </c>
      <c r="G23" s="29"/>
      <c r="H23" s="23">
        <f>IF(D23=0,"n/a",IF(AND(F23/D23&lt;1,F23/D23&gt;-1),F23/D23,"n/a"))</f>
        <v>0.52482041100435739</v>
      </c>
      <c r="I23" s="34"/>
      <c r="J23" s="49"/>
      <c r="K23" s="49"/>
    </row>
    <row r="24" spans="1:13" x14ac:dyDescent="0.25">
      <c r="A24" s="21" t="s">
        <v>22</v>
      </c>
      <c r="B24" s="29">
        <v>372503.5</v>
      </c>
      <c r="C24" s="29"/>
      <c r="D24" s="29">
        <v>-4514402.32</v>
      </c>
      <c r="E24" s="29"/>
      <c r="F24" s="29">
        <f>B24-D24</f>
        <v>4886905.82</v>
      </c>
      <c r="G24" s="29"/>
      <c r="H24" s="23" t="str">
        <f>IF(D24=0,"n/a",IF(AND(F24/D24&lt;1,F24/D24&gt;-1),F24/D24,"n/a"))</f>
        <v>n/a</v>
      </c>
      <c r="I24" s="34"/>
      <c r="J24" s="49"/>
      <c r="K24" s="49"/>
    </row>
    <row r="25" spans="1:13" x14ac:dyDescent="0.25">
      <c r="A25" s="21" t="s">
        <v>23</v>
      </c>
      <c r="B25" s="39">
        <v>4615589.83</v>
      </c>
      <c r="C25" s="33"/>
      <c r="D25" s="39">
        <v>3188719.83</v>
      </c>
      <c r="E25" s="29"/>
      <c r="F25" s="39">
        <f>B25-D25</f>
        <v>1426870</v>
      </c>
      <c r="G25" s="33"/>
      <c r="H25" s="41">
        <f>IF(D25=0,"n/a",IF(AND(F25/D25&lt;1,F25/D25&gt;-1),F25/D25,"n/a"))</f>
        <v>0.44747424548741244</v>
      </c>
      <c r="I25" s="34"/>
      <c r="J25" s="49"/>
      <c r="K25" s="49"/>
    </row>
    <row r="26" spans="1:13" ht="12.75" customHeight="1" x14ac:dyDescent="0.25">
      <c r="A26" s="21" t="s">
        <v>24</v>
      </c>
      <c r="B26" s="39">
        <f>SUM(B22:B25)</f>
        <v>32136078.469999999</v>
      </c>
      <c r="C26" s="29"/>
      <c r="D26" s="39">
        <f>SUM(D22:D25)</f>
        <v>10395538.76</v>
      </c>
      <c r="E26" s="29"/>
      <c r="F26" s="39">
        <f>SUM(F22:F25)</f>
        <v>21740539.710000001</v>
      </c>
      <c r="G26" s="29"/>
      <c r="H26" s="41" t="str">
        <f>IF(D26=0,"n/a",IF(AND(F26/D26&lt;1,F26/D26&gt;-1),F26/D26,"n/a"))</f>
        <v>n/a</v>
      </c>
      <c r="I26" s="25"/>
      <c r="J26" s="24"/>
      <c r="K26" s="24"/>
    </row>
    <row r="27" spans="1:13" ht="6.6" customHeight="1" x14ac:dyDescent="0.25">
      <c r="A27" s="48"/>
      <c r="B27" s="50"/>
      <c r="C27" s="33"/>
      <c r="D27" s="50"/>
      <c r="E27" s="50"/>
      <c r="F27" s="50"/>
      <c r="G27" s="33"/>
      <c r="H27" s="49" t="s">
        <v>3</v>
      </c>
      <c r="I27" s="34"/>
      <c r="J27" s="49"/>
      <c r="K27" s="49"/>
    </row>
    <row r="28" spans="1:13" ht="13.8" thickBot="1" x14ac:dyDescent="0.3">
      <c r="A28" s="38" t="s">
        <v>25</v>
      </c>
      <c r="B28" s="51">
        <f>+B26+B20</f>
        <v>389995169.28999996</v>
      </c>
      <c r="C28" s="29"/>
      <c r="D28" s="51">
        <f>+D26+D20</f>
        <v>279271415.81</v>
      </c>
      <c r="E28" s="22"/>
      <c r="F28" s="51">
        <f>+F26+F20</f>
        <v>110723753.48000002</v>
      </c>
      <c r="G28" s="29"/>
      <c r="H28" s="52">
        <f>IF(D28=0,"n/a",IF(AND(F28/D28&lt;1,F28/D28&gt;-1),F28/D28,"n/a"))</f>
        <v>0.39647363536599822</v>
      </c>
      <c r="I28" s="25"/>
      <c r="J28" s="24"/>
      <c r="K28" s="24"/>
    </row>
    <row r="29" spans="1:13" ht="4.2" customHeight="1" thickTop="1" x14ac:dyDescent="0.25">
      <c r="A29" s="21"/>
      <c r="B29" s="50"/>
      <c r="C29" s="29"/>
      <c r="D29" s="50"/>
      <c r="E29" s="22"/>
      <c r="F29" s="50"/>
      <c r="G29" s="29"/>
      <c r="H29" s="53"/>
      <c r="I29" s="25"/>
      <c r="J29" s="24"/>
      <c r="K29" s="24"/>
    </row>
    <row r="30" spans="1:13" ht="12.75" customHeight="1" x14ac:dyDescent="0.25">
      <c r="A30" s="19"/>
      <c r="B30" s="54"/>
      <c r="C30" s="55"/>
      <c r="D30" s="54"/>
      <c r="E30" s="54"/>
      <c r="F30" s="54"/>
      <c r="G30" s="55"/>
      <c r="H30" s="29"/>
      <c r="I30" s="56"/>
      <c r="J30" s="45"/>
      <c r="K30" s="45"/>
    </row>
    <row r="31" spans="1:13" x14ac:dyDescent="0.25">
      <c r="A31" s="21" t="s">
        <v>31</v>
      </c>
      <c r="B31" s="22">
        <v>9849305.1199999992</v>
      </c>
      <c r="C31" s="29"/>
      <c r="D31" s="22">
        <v>9072205.2400000002</v>
      </c>
      <c r="E31" s="22"/>
      <c r="F31" s="22"/>
      <c r="G31" s="29"/>
      <c r="H31" s="29"/>
      <c r="I31" s="24"/>
      <c r="J31" s="24"/>
      <c r="K31" s="24"/>
    </row>
    <row r="32" spans="1:13" x14ac:dyDescent="0.25">
      <c r="A32" s="21" t="s">
        <v>32</v>
      </c>
      <c r="B32" s="29">
        <v>-9448357.7599999998</v>
      </c>
      <c r="C32" s="29"/>
      <c r="D32" s="29">
        <v>-9696353.25</v>
      </c>
      <c r="E32" s="22"/>
      <c r="F32" s="22"/>
      <c r="G32" s="29"/>
      <c r="H32" s="29"/>
      <c r="I32" s="25"/>
      <c r="J32" s="24"/>
      <c r="K32" s="24"/>
      <c r="M32" s="57"/>
    </row>
    <row r="33" spans="1:13" x14ac:dyDescent="0.25">
      <c r="A33" s="21" t="s">
        <v>33</v>
      </c>
      <c r="B33" s="29">
        <v>11313351.25</v>
      </c>
      <c r="C33" s="29"/>
      <c r="D33" s="29">
        <v>8809529.6999999993</v>
      </c>
      <c r="E33" s="22"/>
      <c r="F33" s="22"/>
      <c r="G33" s="29"/>
      <c r="H33" s="29"/>
      <c r="I33" s="19"/>
      <c r="J33" s="19"/>
      <c r="K33" s="19"/>
      <c r="M33" s="57"/>
    </row>
    <row r="34" spans="1:13" x14ac:dyDescent="0.25">
      <c r="A34" s="21" t="s">
        <v>34</v>
      </c>
      <c r="B34" s="29">
        <v>-3120299.69</v>
      </c>
      <c r="C34" s="29"/>
      <c r="D34" s="29">
        <v>-3216544.88</v>
      </c>
      <c r="E34" s="22"/>
      <c r="F34" s="22"/>
      <c r="G34" s="29"/>
      <c r="H34" s="29"/>
      <c r="I34" s="24"/>
      <c r="J34" s="24"/>
      <c r="K34" s="24"/>
      <c r="M34" s="58"/>
    </row>
    <row r="35" spans="1:13" x14ac:dyDescent="0.25">
      <c r="A35" s="21" t="s">
        <v>35</v>
      </c>
      <c r="B35" s="29">
        <v>4825592.29</v>
      </c>
      <c r="C35" s="29"/>
      <c r="D35" s="29">
        <v>0</v>
      </c>
      <c r="E35" s="22"/>
      <c r="F35" s="22"/>
      <c r="G35" s="29"/>
      <c r="H35" s="29"/>
      <c r="I35" s="24"/>
      <c r="J35" s="24"/>
      <c r="K35" s="24"/>
      <c r="M35" s="58"/>
    </row>
    <row r="36" spans="1:13" x14ac:dyDescent="0.25">
      <c r="A36" s="21" t="s">
        <v>36</v>
      </c>
      <c r="B36" s="29">
        <v>7423473.4400000004</v>
      </c>
      <c r="C36" s="29"/>
      <c r="D36" s="29">
        <v>7366255.79</v>
      </c>
      <c r="E36" s="22"/>
      <c r="F36" s="22"/>
      <c r="G36" s="29"/>
      <c r="H36" s="29"/>
      <c r="I36" s="24"/>
      <c r="J36" s="24"/>
      <c r="K36" s="24"/>
      <c r="M36" s="58"/>
    </row>
    <row r="37" spans="1:13" x14ac:dyDescent="0.25">
      <c r="A37" s="21" t="s">
        <v>37</v>
      </c>
      <c r="B37" s="29">
        <v>5766133.0499999998</v>
      </c>
      <c r="C37" s="29"/>
      <c r="D37" s="29">
        <v>2905029.23</v>
      </c>
      <c r="E37" s="22"/>
      <c r="F37" s="22"/>
      <c r="G37" s="29"/>
      <c r="H37" s="29"/>
      <c r="I37" s="24"/>
      <c r="J37" s="24"/>
      <c r="K37" s="24"/>
    </row>
    <row r="38" spans="1:13" x14ac:dyDescent="0.25">
      <c r="A38" s="21" t="s">
        <v>38</v>
      </c>
      <c r="B38" s="29">
        <v>0</v>
      </c>
      <c r="C38" s="29"/>
      <c r="D38" s="29">
        <v>0</v>
      </c>
      <c r="E38" s="22"/>
      <c r="F38" s="22"/>
      <c r="G38" s="29"/>
      <c r="H38" s="29"/>
      <c r="I38" s="24"/>
      <c r="J38" s="24"/>
      <c r="K38" s="24"/>
    </row>
    <row r="39" spans="1:13" x14ac:dyDescent="0.25">
      <c r="A39" s="21" t="s">
        <v>39</v>
      </c>
      <c r="B39" s="29">
        <v>-46900.05</v>
      </c>
      <c r="C39" s="29"/>
      <c r="D39" s="29">
        <v>-96314</v>
      </c>
      <c r="E39" s="22"/>
      <c r="F39" s="22"/>
      <c r="G39" s="29"/>
      <c r="H39" s="29"/>
      <c r="I39" s="24"/>
      <c r="J39" s="24"/>
      <c r="K39" s="24"/>
      <c r="M39" s="58"/>
    </row>
    <row r="40" spans="1:13" x14ac:dyDescent="0.25">
      <c r="A40" s="21" t="s">
        <v>40</v>
      </c>
      <c r="B40" s="29">
        <v>5735149.3099999996</v>
      </c>
      <c r="C40" s="29"/>
      <c r="D40" s="29">
        <v>6343708.5999999996</v>
      </c>
      <c r="E40" s="22"/>
      <c r="F40" s="22"/>
      <c r="G40" s="29"/>
      <c r="H40" s="29"/>
      <c r="I40" s="24"/>
      <c r="J40" s="24"/>
      <c r="K40" s="24"/>
    </row>
    <row r="41" spans="1:13" x14ac:dyDescent="0.25">
      <c r="A41" s="21" t="s">
        <v>41</v>
      </c>
      <c r="B41" s="29">
        <v>1784671.53</v>
      </c>
      <c r="C41" s="29"/>
      <c r="D41" s="29">
        <v>0</v>
      </c>
      <c r="E41" s="22"/>
      <c r="F41" s="22"/>
      <c r="G41" s="29"/>
      <c r="H41" s="29"/>
      <c r="I41" s="24"/>
      <c r="J41" s="24"/>
      <c r="K41" s="24"/>
    </row>
    <row r="42" spans="1:13" x14ac:dyDescent="0.25">
      <c r="A42" s="21" t="s">
        <v>42</v>
      </c>
      <c r="B42" s="29">
        <v>-1794626.62</v>
      </c>
      <c r="C42" s="29"/>
      <c r="D42" s="29">
        <v>-1788588.05</v>
      </c>
      <c r="E42" s="22"/>
      <c r="F42" s="22"/>
      <c r="G42" s="29"/>
      <c r="H42" s="29"/>
      <c r="I42" s="24"/>
      <c r="J42" s="24"/>
      <c r="K42" s="24"/>
    </row>
    <row r="43" spans="1:13" x14ac:dyDescent="0.25">
      <c r="A43" s="21" t="s">
        <v>43</v>
      </c>
      <c r="B43" s="29">
        <v>-413626.06</v>
      </c>
      <c r="C43" s="29"/>
      <c r="D43" s="29">
        <v>0</v>
      </c>
      <c r="E43" s="22"/>
      <c r="F43" s="22"/>
      <c r="G43" s="29"/>
      <c r="H43" s="29"/>
      <c r="I43" s="24"/>
      <c r="J43" s="24"/>
      <c r="K43" s="24"/>
    </row>
    <row r="44" spans="1:13" x14ac:dyDescent="0.25">
      <c r="A44" s="21"/>
      <c r="B44" s="29"/>
      <c r="C44" s="29"/>
      <c r="D44" s="29"/>
      <c r="E44" s="22"/>
      <c r="F44" s="22"/>
      <c r="G44" s="29"/>
      <c r="H44" s="29"/>
      <c r="I44" s="24"/>
      <c r="J44" s="24"/>
      <c r="K44" s="24"/>
    </row>
    <row r="45" spans="1:13" x14ac:dyDescent="0.25">
      <c r="A45" s="21"/>
      <c r="B45" s="22"/>
      <c r="C45" s="61"/>
      <c r="D45" s="22"/>
      <c r="E45" s="60"/>
      <c r="F45" s="60"/>
      <c r="G45" s="61"/>
      <c r="H45" s="61"/>
      <c r="I45" s="8"/>
      <c r="J45" s="8"/>
      <c r="K45" s="8"/>
    </row>
    <row r="46" spans="1:13" ht="12.75" customHeight="1" x14ac:dyDescent="0.25">
      <c r="A46" s="13"/>
      <c r="B46" s="60"/>
      <c r="C46" s="8"/>
      <c r="D46" s="60"/>
      <c r="E46" s="60"/>
      <c r="F46" s="62" t="s">
        <v>30</v>
      </c>
      <c r="G46" s="10"/>
      <c r="H46" s="10"/>
      <c r="I46" s="8"/>
      <c r="J46" s="8"/>
      <c r="K46" s="8"/>
    </row>
    <row r="47" spans="1:13" x14ac:dyDescent="0.25">
      <c r="A47" s="8"/>
      <c r="B47" s="63" t="s">
        <v>5</v>
      </c>
      <c r="C47" s="8"/>
      <c r="D47" s="63" t="s">
        <v>5</v>
      </c>
      <c r="E47" s="60"/>
      <c r="F47" s="60"/>
      <c r="G47" s="8"/>
      <c r="H47" s="8"/>
      <c r="I47" s="64"/>
      <c r="J47" s="8"/>
      <c r="K47" s="8"/>
    </row>
    <row r="48" spans="1:13" x14ac:dyDescent="0.25">
      <c r="A48" s="15" t="s">
        <v>26</v>
      </c>
      <c r="B48" s="16">
        <v>2022</v>
      </c>
      <c r="C48" s="8"/>
      <c r="D48" s="16">
        <v>2021</v>
      </c>
      <c r="E48" s="61"/>
      <c r="F48" s="65" t="s">
        <v>7</v>
      </c>
      <c r="G48" s="8"/>
      <c r="H48" s="17" t="s">
        <v>8</v>
      </c>
      <c r="I48" s="14"/>
      <c r="J48" s="8"/>
      <c r="K48" s="8"/>
    </row>
    <row r="49" spans="1:11" ht="6" customHeight="1" x14ac:dyDescent="0.25">
      <c r="A49" s="19"/>
      <c r="B49" s="66"/>
      <c r="C49" s="68"/>
      <c r="D49" s="69"/>
      <c r="E49" s="68"/>
      <c r="F49" s="69"/>
      <c r="G49" s="68"/>
      <c r="H49" s="69"/>
      <c r="I49" s="20"/>
      <c r="J49" s="19"/>
      <c r="K49" s="19"/>
    </row>
    <row r="50" spans="1:11" ht="12.75" customHeight="1" x14ac:dyDescent="0.25">
      <c r="A50" s="21" t="s">
        <v>10</v>
      </c>
      <c r="B50" s="70">
        <v>1363237899.8399999</v>
      </c>
      <c r="C50" s="40"/>
      <c r="D50" s="70">
        <v>1397862487.1600001</v>
      </c>
      <c r="E50" s="70"/>
      <c r="F50" s="70">
        <f>+B50-D50</f>
        <v>-34624587.320000172</v>
      </c>
      <c r="G50" s="40"/>
      <c r="H50" s="47">
        <f>IF(D50=0,"n/a",IF(AND(F50/D50&lt;1,F50/D50&gt;-1),F50/D50,"n/a"))</f>
        <v>-2.4769666285519989E-2</v>
      </c>
      <c r="I50" s="71"/>
      <c r="J50" s="19"/>
      <c r="K50" s="19"/>
    </row>
    <row r="51" spans="1:11" x14ac:dyDescent="0.25">
      <c r="A51" s="21" t="s">
        <v>11</v>
      </c>
      <c r="B51" s="70">
        <v>787381255.17999995</v>
      </c>
      <c r="C51" s="40"/>
      <c r="D51" s="70">
        <v>750622178.62</v>
      </c>
      <c r="E51" s="70"/>
      <c r="F51" s="70">
        <f>+B51-D51</f>
        <v>36759076.559999943</v>
      </c>
      <c r="G51" s="40"/>
      <c r="H51" s="47">
        <f>IF(D51=0,"n/a",IF(AND(F51/D51&lt;1,F51/D51&gt;-1),F51/D51,"n/a"))</f>
        <v>4.8971476738910884E-2</v>
      </c>
      <c r="I51" s="71"/>
      <c r="J51" s="19"/>
      <c r="K51" s="19"/>
    </row>
    <row r="52" spans="1:11" ht="12.75" customHeight="1" x14ac:dyDescent="0.25">
      <c r="A52" s="21" t="s">
        <v>12</v>
      </c>
      <c r="B52" s="70">
        <v>82012332.569999993</v>
      </c>
      <c r="C52" s="40"/>
      <c r="D52" s="70">
        <v>63050339.07</v>
      </c>
      <c r="E52" s="70"/>
      <c r="F52" s="70">
        <f>+B52-D52</f>
        <v>18961993.499999993</v>
      </c>
      <c r="G52" s="40"/>
      <c r="H52" s="47">
        <f>IF(D52=0,"n/a",IF(AND(F52/D52&lt;1,F52/D52&gt;-1),F52/D52,"n/a"))</f>
        <v>0.3007437196959073</v>
      </c>
      <c r="I52" s="71"/>
      <c r="J52" s="19"/>
      <c r="K52" s="19"/>
    </row>
    <row r="53" spans="1:11" x14ac:dyDescent="0.25">
      <c r="A53" s="21" t="s">
        <v>13</v>
      </c>
      <c r="B53" s="70">
        <v>5787039.7300000004</v>
      </c>
      <c r="C53" s="40"/>
      <c r="D53" s="70">
        <v>5131105.5999999996</v>
      </c>
      <c r="E53" s="70"/>
      <c r="F53" s="70">
        <f>+B53-D53</f>
        <v>655934.13000000082</v>
      </c>
      <c r="G53" s="40"/>
      <c r="H53" s="47">
        <f>IF(D53=0,"n/a",IF(AND(F53/D53&lt;1,F53/D53&gt;-1),F53/D53,"n/a"))</f>
        <v>0.1278348529798336</v>
      </c>
      <c r="I53" s="71"/>
      <c r="J53" s="72"/>
      <c r="K53" s="19"/>
    </row>
    <row r="54" spans="1:11" x14ac:dyDescent="0.25">
      <c r="A54" s="21" t="s">
        <v>14</v>
      </c>
      <c r="B54" s="70">
        <v>1010880</v>
      </c>
      <c r="C54" s="74"/>
      <c r="D54" s="70">
        <v>963600</v>
      </c>
      <c r="E54" s="73"/>
      <c r="F54" s="70">
        <f>+B54-D54</f>
        <v>47280</v>
      </c>
      <c r="G54" s="74"/>
      <c r="H54" s="47">
        <f>IF(D54=0,"n/a",IF(AND(F54/D54&lt;1,F54/D54&gt;-1),F54/D54,"n/a"))</f>
        <v>4.9066002490660024E-2</v>
      </c>
      <c r="I54" s="71"/>
      <c r="J54" s="19"/>
      <c r="K54" s="19"/>
    </row>
    <row r="55" spans="1:11" ht="6" customHeight="1" x14ac:dyDescent="0.25">
      <c r="A55" s="19"/>
      <c r="B55" s="75"/>
      <c r="C55" s="77"/>
      <c r="D55" s="75"/>
      <c r="E55" s="76"/>
      <c r="F55" s="75"/>
      <c r="G55" s="77"/>
      <c r="H55" s="78"/>
      <c r="I55" s="8"/>
      <c r="J55" s="8"/>
      <c r="K55" s="8"/>
    </row>
    <row r="56" spans="1:11" ht="12.75" customHeight="1" x14ac:dyDescent="0.25">
      <c r="A56" s="38" t="s">
        <v>16</v>
      </c>
      <c r="B56" s="79">
        <f>SUM(B50:B55)</f>
        <v>2239429407.3200002</v>
      </c>
      <c r="C56" s="40"/>
      <c r="D56" s="79">
        <f>SUM(D50:D55)</f>
        <v>2217629710.4500003</v>
      </c>
      <c r="E56" s="70"/>
      <c r="F56" s="79">
        <f>SUM(F50:F55)</f>
        <v>21799696.869999766</v>
      </c>
      <c r="G56" s="40"/>
      <c r="H56" s="41">
        <f>IF(D56=0,"n/a",IF(AND(F56/D56&lt;1,F56/D56&gt;-1),F56/D56,"n/a"))</f>
        <v>9.8301789371211951E-3</v>
      </c>
      <c r="I56" s="71"/>
      <c r="J56" s="19"/>
      <c r="K56" s="19"/>
    </row>
    <row r="57" spans="1:11" ht="12.75" customHeight="1" x14ac:dyDescent="0.25">
      <c r="A57" s="21" t="s">
        <v>17</v>
      </c>
      <c r="B57" s="70">
        <v>199090841.03999999</v>
      </c>
      <c r="C57" s="74"/>
      <c r="D57" s="70">
        <v>189610109.97999999</v>
      </c>
      <c r="E57" s="73"/>
      <c r="F57" s="70">
        <f>+B57-D57</f>
        <v>9480731.0600000024</v>
      </c>
      <c r="G57" s="74"/>
      <c r="H57" s="47">
        <f>IF(D57=0,"n/a",IF(AND(F57/D57&lt;1,F57/D57&gt;-1),F57/D57,"n/a"))</f>
        <v>5.0001189604288648E-2</v>
      </c>
      <c r="I57" s="71"/>
      <c r="J57" s="19"/>
      <c r="K57" s="19"/>
    </row>
    <row r="58" spans="1:11" x14ac:dyDescent="0.25">
      <c r="A58" s="21" t="s">
        <v>18</v>
      </c>
      <c r="B58" s="70">
        <v>378776775</v>
      </c>
      <c r="C58" s="74"/>
      <c r="D58" s="70">
        <v>193042452</v>
      </c>
      <c r="E58" s="73"/>
      <c r="F58" s="70">
        <f>+B58-D58</f>
        <v>185734323</v>
      </c>
      <c r="G58" s="74"/>
      <c r="H58" s="47">
        <f>IF(D58=0,"n/a",IF(AND(F58/D58&lt;1,F58/D58&gt;-1),F58/D58,"n/a"))</f>
        <v>0.96214237374067335</v>
      </c>
      <c r="I58" s="71"/>
      <c r="J58" s="19"/>
      <c r="K58" s="19"/>
    </row>
    <row r="59" spans="1:11" ht="6" customHeight="1" x14ac:dyDescent="0.25">
      <c r="A59" s="8"/>
      <c r="B59" s="80"/>
      <c r="C59" s="40"/>
      <c r="D59" s="80"/>
      <c r="E59" s="70"/>
      <c r="F59" s="80"/>
      <c r="G59" s="40"/>
      <c r="H59" s="81"/>
      <c r="I59" s="8"/>
      <c r="J59" s="8"/>
      <c r="K59" s="8"/>
    </row>
    <row r="60" spans="1:11" ht="13.8" thickBot="1" x14ac:dyDescent="0.3">
      <c r="A60" s="38" t="s">
        <v>27</v>
      </c>
      <c r="B60" s="82">
        <f>SUM(B56:B58)</f>
        <v>2817297023.3600001</v>
      </c>
      <c r="C60" s="40"/>
      <c r="D60" s="82">
        <f>SUM(D56:D58)</f>
        <v>2600282272.4300003</v>
      </c>
      <c r="E60" s="70"/>
      <c r="F60" s="82">
        <f>SUM(F56:F58)</f>
        <v>217014750.92999977</v>
      </c>
      <c r="G60" s="40"/>
      <c r="H60" s="52">
        <f>IF(D60=0,"n/a",IF(AND(F60/D60&lt;1,F60/D60&gt;-1),F60/D60,"n/a"))</f>
        <v>8.3458151151873383E-2</v>
      </c>
      <c r="I60" s="71"/>
      <c r="J60" s="19"/>
      <c r="K60" s="19"/>
    </row>
    <row r="61" spans="1:11" ht="12.75" customHeight="1" thickTop="1" x14ac:dyDescent="0.25">
      <c r="A61" s="8"/>
      <c r="B61" s="83"/>
      <c r="C61" s="84"/>
      <c r="D61" s="83"/>
      <c r="E61" s="84"/>
      <c r="F61" s="83"/>
      <c r="G61" s="84"/>
      <c r="H61" s="83"/>
      <c r="I61" s="64"/>
      <c r="J61" s="8"/>
      <c r="K61" s="8"/>
    </row>
    <row r="62" spans="1:11" s="86" customFormat="1" x14ac:dyDescent="0.25">
      <c r="A62" s="7"/>
      <c r="B62" s="85"/>
      <c r="C62" s="85"/>
      <c r="D62" s="85"/>
      <c r="E62" s="85"/>
      <c r="F62" s="85"/>
      <c r="G62" s="85"/>
      <c r="H62" s="85"/>
      <c r="I62" s="85"/>
      <c r="J62" s="85"/>
      <c r="K62" s="85"/>
    </row>
    <row r="63" spans="1:11" s="86" customFormat="1" ht="12.75" customHeight="1" x14ac:dyDescent="0.25">
      <c r="A63" s="7" t="s">
        <v>28</v>
      </c>
      <c r="B63" s="85"/>
      <c r="C63" s="85"/>
      <c r="D63" s="85"/>
      <c r="E63" s="85"/>
      <c r="F63" s="85"/>
      <c r="G63" s="85"/>
      <c r="H63" s="85"/>
      <c r="I63" s="85"/>
      <c r="J63" s="85"/>
      <c r="K63" s="85"/>
    </row>
  </sheetData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zoomScaleNormal="100" workbookViewId="0">
      <pane ySplit="9" topLeftCell="A10" activePane="bottomLeft" state="frozen"/>
      <selection activeCell="F24" sqref="F24"/>
      <selection pane="bottomLeft" activeCell="H31" sqref="H31"/>
    </sheetView>
  </sheetViews>
  <sheetFormatPr defaultColWidth="9.109375" defaultRowHeight="13.2" x14ac:dyDescent="0.25"/>
  <cols>
    <col min="1" max="1" width="41.88671875" style="88" customWidth="1"/>
    <col min="2" max="2" width="18.109375" style="88" bestFit="1" customWidth="1"/>
    <col min="3" max="3" width="0.6640625" style="88" customWidth="1"/>
    <col min="4" max="4" width="18.109375" style="88" bestFit="1" customWidth="1"/>
    <col min="5" max="5" width="0.6640625" style="88" customWidth="1"/>
    <col min="6" max="6" width="16.33203125" style="88" bestFit="1" customWidth="1"/>
    <col min="7" max="7" width="0.6640625" style="88" customWidth="1"/>
    <col min="8" max="8" width="7.6640625" style="88" bestFit="1" customWidth="1"/>
    <col min="9" max="9" width="0.6640625" style="88" customWidth="1"/>
    <col min="10" max="10" width="7.6640625" style="88" customWidth="1"/>
    <col min="11" max="11" width="9.109375" style="88" hidden="1" customWidth="1"/>
    <col min="12" max="12" width="7.88671875" style="88" customWidth="1"/>
    <col min="13" max="16384" width="9.109375" style="88"/>
  </cols>
  <sheetData>
    <row r="1" spans="1:12" ht="13.8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13.8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ht="13.8" x14ac:dyDescent="0.25">
      <c r="A3" s="87" t="s">
        <v>46</v>
      </c>
      <c r="B3" s="87"/>
      <c r="C3" s="87"/>
      <c r="D3" s="87"/>
      <c r="E3" s="87"/>
      <c r="F3" s="87"/>
      <c r="G3" s="87"/>
      <c r="H3" s="87"/>
      <c r="I3" s="87"/>
      <c r="J3" s="89"/>
      <c r="K3" s="87"/>
      <c r="L3" s="87"/>
    </row>
    <row r="4" spans="1:12" x14ac:dyDescent="0.25">
      <c r="A4" s="90" t="s">
        <v>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x14ac:dyDescent="0.25">
      <c r="A5" s="92" t="s">
        <v>3</v>
      </c>
      <c r="B5" s="93"/>
      <c r="C5" s="94"/>
      <c r="D5" s="94"/>
      <c r="E5" s="93"/>
      <c r="F5" s="93"/>
      <c r="G5" s="93"/>
      <c r="H5" s="93"/>
      <c r="I5" s="93"/>
      <c r="J5" s="93"/>
      <c r="K5" s="93"/>
      <c r="L5" s="93"/>
    </row>
    <row r="6" spans="1:12" x14ac:dyDescent="0.25">
      <c r="A6" s="95" t="s">
        <v>3</v>
      </c>
      <c r="B6" s="94"/>
      <c r="C6" s="94"/>
      <c r="D6" s="94"/>
      <c r="E6" s="94"/>
      <c r="F6" s="96" t="s">
        <v>30</v>
      </c>
      <c r="G6" s="96"/>
      <c r="H6" s="96"/>
      <c r="I6" s="97"/>
      <c r="J6" s="98" t="s">
        <v>4</v>
      </c>
      <c r="K6" s="98"/>
      <c r="L6" s="98"/>
    </row>
    <row r="7" spans="1:12" x14ac:dyDescent="0.25">
      <c r="A7" s="99"/>
      <c r="B7" s="100" t="s">
        <v>5</v>
      </c>
      <c r="C7" s="94"/>
      <c r="D7" s="100" t="s">
        <v>5</v>
      </c>
      <c r="E7" s="94"/>
      <c r="F7" s="94"/>
      <c r="G7" s="94"/>
      <c r="H7" s="94"/>
      <c r="I7" s="94"/>
      <c r="J7" s="94"/>
      <c r="K7" s="100"/>
      <c r="L7" s="94"/>
    </row>
    <row r="8" spans="1:12" ht="13.2" hidden="1" customHeight="1" x14ac:dyDescent="0.25">
      <c r="A8" s="99"/>
      <c r="B8" s="99"/>
      <c r="C8" s="94"/>
      <c r="D8" s="99"/>
      <c r="E8" s="97"/>
      <c r="F8" s="102"/>
      <c r="G8" s="97"/>
      <c r="H8" s="97"/>
      <c r="I8" s="97"/>
      <c r="J8" s="102"/>
      <c r="K8" s="101"/>
      <c r="L8" s="97"/>
    </row>
    <row r="9" spans="1:12" ht="12.75" customHeight="1" x14ac:dyDescent="0.25">
      <c r="A9" s="103" t="s">
        <v>6</v>
      </c>
      <c r="B9" s="104">
        <v>2022</v>
      </c>
      <c r="C9" s="94"/>
      <c r="D9" s="104">
        <v>2021</v>
      </c>
      <c r="E9" s="94"/>
      <c r="F9" s="105" t="s">
        <v>7</v>
      </c>
      <c r="G9" s="94"/>
      <c r="H9" s="105" t="s">
        <v>8</v>
      </c>
      <c r="I9" s="101"/>
      <c r="J9" s="104">
        <v>2022</v>
      </c>
      <c r="K9" s="105" t="s">
        <v>9</v>
      </c>
      <c r="L9" s="104">
        <v>2021</v>
      </c>
    </row>
    <row r="10" spans="1:12" ht="6.6" customHeight="1" x14ac:dyDescent="0.25">
      <c r="A10" s="106"/>
      <c r="B10" s="107"/>
      <c r="C10" s="106"/>
      <c r="D10" s="107"/>
      <c r="E10" s="106"/>
      <c r="F10" s="107"/>
      <c r="G10" s="106"/>
      <c r="H10" s="107"/>
      <c r="I10" s="107"/>
      <c r="J10" s="107"/>
      <c r="K10" s="107"/>
      <c r="L10" s="107"/>
    </row>
    <row r="11" spans="1:12" x14ac:dyDescent="0.25">
      <c r="A11" s="108" t="s">
        <v>10</v>
      </c>
      <c r="B11" s="109">
        <v>1381833367.55</v>
      </c>
      <c r="C11" s="109"/>
      <c r="D11" s="109">
        <v>1318319153.48</v>
      </c>
      <c r="E11" s="109"/>
      <c r="F11" s="109">
        <f>B11-D11</f>
        <v>63514214.069999933</v>
      </c>
      <c r="G11" s="111"/>
      <c r="H11" s="110">
        <f>IF(D11=0,"n/a",IF(AND(F11/D11&lt;1,F11/D11&gt;-1),F11/D11,"n/a"))</f>
        <v>4.8178177418070484E-2</v>
      </c>
      <c r="I11" s="112"/>
      <c r="J11" s="113">
        <f>IF(B52=0,"n/a",B11/B52)</f>
        <v>0.11757224713776596</v>
      </c>
      <c r="K11" s="114" t="e">
        <f>IF(#REF!=0,"n/a",#REF!/#REF!)</f>
        <v>#REF!</v>
      </c>
      <c r="L11" s="114">
        <f>IF(D52=0,"n/a",D11/D52)</f>
        <v>0.11484571115432264</v>
      </c>
    </row>
    <row r="12" spans="1:12" x14ac:dyDescent="0.25">
      <c r="A12" s="108" t="s">
        <v>11</v>
      </c>
      <c r="B12" s="115">
        <v>981170440.22000003</v>
      </c>
      <c r="C12" s="115"/>
      <c r="D12" s="115">
        <v>902928368.40999997</v>
      </c>
      <c r="E12" s="115"/>
      <c r="F12" s="115">
        <f>B12-D12</f>
        <v>78242071.810000062</v>
      </c>
      <c r="G12" s="115"/>
      <c r="H12" s="110">
        <f>IF(D12=0,"n/a",IF(AND(F12/D12&lt;1,F12/D12&gt;-1),F12/D12,"n/a"))</f>
        <v>8.665368654634191E-2</v>
      </c>
      <c r="I12" s="112"/>
      <c r="J12" s="116">
        <f>IF(B53=0,"n/a",B12/B53)</f>
        <v>0.11307483461518786</v>
      </c>
      <c r="K12" s="117" t="e">
        <f>IF(#REF!=0,"n/a",#REF!/#REF!)</f>
        <v>#REF!</v>
      </c>
      <c r="L12" s="117">
        <f>IF(D53=0,"n/a",D12/D53)</f>
        <v>0.1074651582703347</v>
      </c>
    </row>
    <row r="13" spans="1:12" x14ac:dyDescent="0.25">
      <c r="A13" s="108" t="s">
        <v>12</v>
      </c>
      <c r="B13" s="115">
        <v>116711892.81</v>
      </c>
      <c r="C13" s="115"/>
      <c r="D13" s="115">
        <v>108267289.56</v>
      </c>
      <c r="E13" s="115"/>
      <c r="F13" s="115">
        <f>B13-D13</f>
        <v>8444603.25</v>
      </c>
      <c r="G13" s="115"/>
      <c r="H13" s="110">
        <f>IF(D13=0,"n/a",IF(AND(F13/D13&lt;1,F13/D13&gt;-1),F13/D13,"n/a"))</f>
        <v>7.799773398151004E-2</v>
      </c>
      <c r="I13" s="112"/>
      <c r="J13" s="116">
        <f>IF(B54=0,"n/a",B13/B54)</f>
        <v>0.10477683252924093</v>
      </c>
      <c r="K13" s="117" t="e">
        <f>IF(#REF!=0,"n/a",#REF!/#REF!)</f>
        <v>#REF!</v>
      </c>
      <c r="L13" s="117">
        <f>IF(D54=0,"n/a",D13/D54)</f>
        <v>9.9995864323534731E-2</v>
      </c>
    </row>
    <row r="14" spans="1:12" x14ac:dyDescent="0.25">
      <c r="A14" s="108" t="s">
        <v>13</v>
      </c>
      <c r="B14" s="115">
        <v>18414823.609999999</v>
      </c>
      <c r="C14" s="115"/>
      <c r="D14" s="115">
        <v>17717233.809999999</v>
      </c>
      <c r="E14" s="115"/>
      <c r="F14" s="115">
        <f>B14-D14</f>
        <v>697589.80000000075</v>
      </c>
      <c r="G14" s="115"/>
      <c r="H14" s="110">
        <f>IF(D14=0,"n/a",IF(AND(F14/D14&lt;1,F14/D14&gt;-1),F14/D14,"n/a"))</f>
        <v>3.9373516626859978E-2</v>
      </c>
      <c r="I14" s="112"/>
      <c r="J14" s="116">
        <f>IF(B55=0,"n/a",B14/B55)</f>
        <v>0.26583869733053223</v>
      </c>
      <c r="K14" s="117" t="e">
        <f>IF(#REF!=0,"n/a",#REF!/#REF!)</f>
        <v>#REF!</v>
      </c>
      <c r="L14" s="117">
        <f>IF(D55=0,"n/a",D14/D55)</f>
        <v>0.24338835922538307</v>
      </c>
    </row>
    <row r="15" spans="1:12" x14ac:dyDescent="0.25">
      <c r="A15" s="108" t="s">
        <v>14</v>
      </c>
      <c r="B15" s="115">
        <v>343676.59</v>
      </c>
      <c r="C15" s="118"/>
      <c r="D15" s="115">
        <v>349832.19</v>
      </c>
      <c r="E15" s="115"/>
      <c r="F15" s="115">
        <f>B15-D15</f>
        <v>-6155.5999999999767</v>
      </c>
      <c r="G15" s="118"/>
      <c r="H15" s="110">
        <f>IF(D15=0,"n/a",IF(AND(F15/D15&lt;1,F15/D15&gt;-1),F15/D15,"n/a"))</f>
        <v>-1.7595865034604096E-2</v>
      </c>
      <c r="I15" s="119"/>
      <c r="J15" s="116">
        <f>IF(B56=0,"n/a",B15/B56)</f>
        <v>4.8160147250887041E-2</v>
      </c>
      <c r="K15" s="117" t="e">
        <f>IF(#REF!=0,"n/a",#REF!/#REF!)</f>
        <v>#REF!</v>
      </c>
      <c r="L15" s="117">
        <f>IF(D56=0,"n/a",D15/D56)</f>
        <v>4.8560556298965579E-2</v>
      </c>
    </row>
    <row r="16" spans="1:12" ht="8.4" customHeight="1" x14ac:dyDescent="0.25">
      <c r="A16" s="106"/>
      <c r="B16" s="120"/>
      <c r="C16" s="115"/>
      <c r="D16" s="120"/>
      <c r="E16" s="115"/>
      <c r="F16" s="120"/>
      <c r="G16" s="115"/>
      <c r="H16" s="121" t="s">
        <v>3</v>
      </c>
      <c r="I16" s="112"/>
      <c r="J16" s="122"/>
      <c r="K16" s="122" t="s">
        <v>15</v>
      </c>
      <c r="L16" s="122" t="s">
        <v>15</v>
      </c>
    </row>
    <row r="17" spans="1:12" x14ac:dyDescent="0.25">
      <c r="A17" s="123" t="s">
        <v>16</v>
      </c>
      <c r="B17" s="124">
        <f>SUM(B11:B16)</f>
        <v>2498474200.7800002</v>
      </c>
      <c r="C17" s="115"/>
      <c r="D17" s="124">
        <f>SUM(D11:D16)</f>
        <v>2347581877.4499998</v>
      </c>
      <c r="E17" s="115"/>
      <c r="F17" s="124">
        <f>SUM(F11:F16)</f>
        <v>150892323.33000001</v>
      </c>
      <c r="G17" s="115"/>
      <c r="H17" s="125">
        <f>IF(D17=0,"n/a",IF(AND(F17/D17&lt;1,F17/D17&gt;-1),F17/D17,"n/a"))</f>
        <v>6.4275638170244745E-2</v>
      </c>
      <c r="I17" s="112"/>
      <c r="J17" s="126">
        <f>IF(B57=0,"n/a",B17/B57)</f>
        <v>0.11556015241426223</v>
      </c>
      <c r="K17" s="117" t="e">
        <f>IF(#REF!=0,"n/a",#REF!/#REF!)</f>
        <v>#REF!</v>
      </c>
      <c r="L17" s="126">
        <f>IF(D57=0,"n/a",D17/D57)</f>
        <v>0.11155684067935259</v>
      </c>
    </row>
    <row r="18" spans="1:12" x14ac:dyDescent="0.25">
      <c r="A18" s="108" t="s">
        <v>17</v>
      </c>
      <c r="B18" s="115">
        <v>22353048.170000002</v>
      </c>
      <c r="C18" s="115"/>
      <c r="D18" s="115">
        <v>19987157.07</v>
      </c>
      <c r="E18" s="115"/>
      <c r="F18" s="115">
        <f>B18-D18</f>
        <v>2365891.1000000015</v>
      </c>
      <c r="G18" s="115"/>
      <c r="H18" s="127">
        <f>IF(D18=0,"n/a",IF(AND(F18/D18&lt;1,F18/D18&gt;-1),F18/D18,"n/a"))</f>
        <v>0.1183705662448172</v>
      </c>
      <c r="I18" s="119"/>
      <c r="J18" s="117">
        <f>IF(B58=0,"n/a",B18/B58)</f>
        <v>9.7157120314335741E-3</v>
      </c>
      <c r="K18" s="117" t="e">
        <f>IF(#REF!=0,"n/a",#REF!/#REF!)</f>
        <v>#REF!</v>
      </c>
      <c r="L18" s="117">
        <f>IF(D58=0,"n/a",D18/D58)</f>
        <v>8.8980350498157907E-3</v>
      </c>
    </row>
    <row r="19" spans="1:12" x14ac:dyDescent="0.25">
      <c r="A19" s="108" t="s">
        <v>18</v>
      </c>
      <c r="B19" s="115">
        <v>329588903.31</v>
      </c>
      <c r="C19" s="115"/>
      <c r="D19" s="115">
        <v>154532416.34</v>
      </c>
      <c r="E19" s="115"/>
      <c r="F19" s="115">
        <f>B19-D19</f>
        <v>175056486.97</v>
      </c>
      <c r="G19" s="115"/>
      <c r="H19" s="127" t="str">
        <f>IF(D19=0,"n/a",IF(AND(F19/D19&lt;1,F19/D19&gt;-1),F19/D19,"n/a"))</f>
        <v>n/a</v>
      </c>
      <c r="I19" s="112"/>
      <c r="J19" s="126">
        <f>IF(B59=0,"n/a",B19/B59)</f>
        <v>9.1449878215987004E-2</v>
      </c>
      <c r="K19" s="126" t="e">
        <f>IF(#REF!=0,"n/a",#REF!/#REF!)</f>
        <v>#REF!</v>
      </c>
      <c r="L19" s="126">
        <f>IF(D59=0,"n/a",D19/D59)</f>
        <v>4.3649392217576799E-2</v>
      </c>
    </row>
    <row r="20" spans="1:12" ht="6" customHeight="1" x14ac:dyDescent="0.25">
      <c r="A20" s="106"/>
      <c r="B20" s="128"/>
      <c r="C20" s="129"/>
      <c r="D20" s="128"/>
      <c r="E20" s="129"/>
      <c r="F20" s="128"/>
      <c r="G20" s="129"/>
      <c r="H20" s="128" t="s">
        <v>3</v>
      </c>
      <c r="I20" s="130"/>
      <c r="J20" s="130"/>
      <c r="K20" s="130"/>
      <c r="L20" s="130"/>
    </row>
    <row r="21" spans="1:12" x14ac:dyDescent="0.25">
      <c r="A21" s="131" t="s">
        <v>19</v>
      </c>
      <c r="B21" s="115">
        <f>SUM(B17:B19)</f>
        <v>2850416152.2600002</v>
      </c>
      <c r="C21" s="115"/>
      <c r="D21" s="115">
        <f>SUM(D17:D19)</f>
        <v>2522101450.8600001</v>
      </c>
      <c r="E21" s="115"/>
      <c r="F21" s="115">
        <f>SUM(F17:F19)</f>
        <v>328314701.39999998</v>
      </c>
      <c r="G21" s="115"/>
      <c r="H21" s="127">
        <f>IF(D21=0,"n/a",IF(AND(F21/D21&lt;1,F21/D21&gt;-1),F21/D21,"n/a"))</f>
        <v>0.13017505750533923</v>
      </c>
      <c r="I21" s="112"/>
      <c r="J21" s="111"/>
      <c r="K21" s="111"/>
      <c r="L21" s="111"/>
    </row>
    <row r="22" spans="1:12" ht="6.6" customHeight="1" x14ac:dyDescent="0.25">
      <c r="A22" s="132"/>
      <c r="B22" s="118"/>
      <c r="C22" s="118"/>
      <c r="D22" s="118"/>
      <c r="E22" s="118"/>
      <c r="F22" s="118"/>
      <c r="G22" s="118"/>
      <c r="H22" s="133" t="s">
        <v>3</v>
      </c>
      <c r="I22" s="119"/>
      <c r="J22" s="133"/>
      <c r="K22" s="133"/>
      <c r="L22" s="133"/>
    </row>
    <row r="23" spans="1:12" x14ac:dyDescent="0.25">
      <c r="A23" s="108" t="s">
        <v>20</v>
      </c>
      <c r="B23" s="115">
        <v>111024352.11</v>
      </c>
      <c r="C23" s="118"/>
      <c r="D23" s="115">
        <v>48961486.399999999</v>
      </c>
      <c r="E23" s="118"/>
      <c r="F23" s="115">
        <f>B23-D23</f>
        <v>62062865.710000001</v>
      </c>
      <c r="G23" s="118"/>
      <c r="H23" s="127" t="str">
        <f>IF(D23=0,"n/a",IF(AND(F23/D23&lt;1,F23/D23&gt;-1),F23/D23,"n/a"))</f>
        <v>n/a</v>
      </c>
      <c r="I23" s="119"/>
      <c r="J23" s="133"/>
      <c r="K23" s="133"/>
      <c r="L23" s="133"/>
    </row>
    <row r="24" spans="1:12" x14ac:dyDescent="0.25">
      <c r="A24" s="108" t="s">
        <v>21</v>
      </c>
      <c r="B24" s="115">
        <v>24673703.890000001</v>
      </c>
      <c r="C24" s="118"/>
      <c r="D24" s="115">
        <v>23765986.219999999</v>
      </c>
      <c r="E24" s="118"/>
      <c r="F24" s="115">
        <f>B24-D24</f>
        <v>907717.67000000179</v>
      </c>
      <c r="G24" s="118"/>
      <c r="H24" s="127">
        <f>IF(D24=0,"n/a",IF(AND(F24/D24&lt;1,F24/D24&gt;-1),F24/D24,"n/a"))</f>
        <v>3.8193982845791695E-2</v>
      </c>
      <c r="I24" s="119"/>
      <c r="J24" s="133"/>
      <c r="K24" s="133"/>
      <c r="L24" s="133"/>
    </row>
    <row r="25" spans="1:12" x14ac:dyDescent="0.25">
      <c r="A25" s="108" t="s">
        <v>22</v>
      </c>
      <c r="B25" s="115">
        <v>-49490067.270000003</v>
      </c>
      <c r="C25" s="118"/>
      <c r="D25" s="115">
        <v>-29957796.489999998</v>
      </c>
      <c r="E25" s="118"/>
      <c r="F25" s="115">
        <f>B25-D25</f>
        <v>-19532270.780000005</v>
      </c>
      <c r="G25" s="118"/>
      <c r="H25" s="127">
        <f>IF(D25=0,"n/a",IF(AND(F25/D25&lt;1,F25/D25&gt;-1),F25/D25,"n/a"))</f>
        <v>0.65199290563709966</v>
      </c>
      <c r="I25" s="119"/>
      <c r="J25" s="133"/>
      <c r="K25" s="133"/>
      <c r="L25" s="133"/>
    </row>
    <row r="26" spans="1:12" x14ac:dyDescent="0.25">
      <c r="A26" s="108" t="s">
        <v>23</v>
      </c>
      <c r="B26" s="124">
        <v>24833246.289999999</v>
      </c>
      <c r="C26" s="118"/>
      <c r="D26" s="124">
        <v>106751829.39</v>
      </c>
      <c r="E26" s="118"/>
      <c r="F26" s="124">
        <f>B26-D26</f>
        <v>-81918583.099999994</v>
      </c>
      <c r="G26" s="118"/>
      <c r="H26" s="125">
        <f>IF(D26=0,"n/a",IF(AND(F26/D26&lt;1,F26/D26&gt;-1),F26/D26,"n/a"))</f>
        <v>-0.76737404471753001</v>
      </c>
      <c r="I26" s="119"/>
      <c r="J26" s="133"/>
      <c r="K26" s="133"/>
      <c r="L26" s="133"/>
    </row>
    <row r="27" spans="1:12" x14ac:dyDescent="0.25">
      <c r="A27" s="108" t="s">
        <v>24</v>
      </c>
      <c r="B27" s="124">
        <f>SUM(B23:B26)</f>
        <v>111041235.01999998</v>
      </c>
      <c r="C27" s="115"/>
      <c r="D27" s="124">
        <f>SUM(D23:D26)</f>
        <v>149521505.52000001</v>
      </c>
      <c r="E27" s="115"/>
      <c r="F27" s="124">
        <f>SUM(F23:F26)</f>
        <v>-38480270.5</v>
      </c>
      <c r="G27" s="115"/>
      <c r="H27" s="125">
        <f>IF(D27=0,"n/a",IF(AND(F27/D27&lt;1,F27/D27&gt;-1),F27/D27,"n/a"))</f>
        <v>-0.25735609313305685</v>
      </c>
      <c r="I27" s="112"/>
      <c r="J27" s="111"/>
      <c r="K27" s="111"/>
      <c r="L27" s="111"/>
    </row>
    <row r="28" spans="1:12" ht="6.6" customHeight="1" x14ac:dyDescent="0.25">
      <c r="A28" s="132"/>
      <c r="B28" s="134"/>
      <c r="C28" s="134"/>
      <c r="D28" s="134"/>
      <c r="E28" s="134"/>
      <c r="F28" s="134"/>
      <c r="G28" s="118"/>
      <c r="H28" s="133" t="s">
        <v>3</v>
      </c>
      <c r="I28" s="119"/>
      <c r="J28" s="133"/>
      <c r="K28" s="133"/>
      <c r="L28" s="133"/>
    </row>
    <row r="29" spans="1:12" ht="13.8" thickBot="1" x14ac:dyDescent="0.3">
      <c r="A29" s="123" t="s">
        <v>25</v>
      </c>
      <c r="B29" s="135">
        <f>+B27+B21</f>
        <v>2961457387.2800002</v>
      </c>
      <c r="C29" s="109"/>
      <c r="D29" s="135">
        <f>+D27+D21</f>
        <v>2671622956.3800001</v>
      </c>
      <c r="E29" s="109"/>
      <c r="F29" s="135">
        <f>+F27+F21</f>
        <v>289834430.89999998</v>
      </c>
      <c r="G29" s="115"/>
      <c r="H29" s="136">
        <f>IF(D29=0,"n/a",IF(AND(F29/D29&lt;1,F29/D29&gt;-1),F29/D29,"n/a"))</f>
        <v>0.10848627805351706</v>
      </c>
      <c r="I29" s="112"/>
      <c r="J29" s="111"/>
      <c r="K29" s="111"/>
      <c r="L29" s="111"/>
    </row>
    <row r="30" spans="1:12" ht="4.2" customHeight="1" thickTop="1" x14ac:dyDescent="0.25">
      <c r="A30" s="108"/>
      <c r="B30" s="134"/>
      <c r="C30" s="109"/>
      <c r="D30" s="134"/>
      <c r="E30" s="109"/>
      <c r="F30" s="134"/>
      <c r="G30" s="115"/>
      <c r="H30" s="137"/>
      <c r="I30" s="112"/>
      <c r="J30" s="111"/>
      <c r="K30" s="111"/>
      <c r="L30" s="111"/>
    </row>
    <row r="31" spans="1:12" ht="13.2" customHeight="1" x14ac:dyDescent="0.25">
      <c r="A31" s="106"/>
      <c r="B31" s="138"/>
      <c r="C31" s="138"/>
      <c r="D31" s="138"/>
      <c r="E31" s="138"/>
      <c r="F31" s="138"/>
      <c r="G31" s="139"/>
      <c r="H31" s="115"/>
      <c r="I31" s="140"/>
      <c r="J31" s="130"/>
      <c r="K31" s="130"/>
      <c r="L31" s="130"/>
    </row>
    <row r="32" spans="1:12" x14ac:dyDescent="0.25">
      <c r="A32" s="108" t="s">
        <v>31</v>
      </c>
      <c r="B32" s="109">
        <v>97868168.989999995</v>
      </c>
      <c r="C32" s="109"/>
      <c r="D32" s="109">
        <v>91051925.780000001</v>
      </c>
      <c r="E32" s="109"/>
      <c r="F32" s="109"/>
      <c r="G32" s="115"/>
      <c r="H32" s="115"/>
      <c r="I32" s="111"/>
      <c r="J32" s="111"/>
      <c r="K32" s="111"/>
      <c r="L32" s="111"/>
    </row>
    <row r="33" spans="1:12" x14ac:dyDescent="0.25">
      <c r="A33" s="108" t="s">
        <v>32</v>
      </c>
      <c r="B33" s="115">
        <v>-81709083.799999997</v>
      </c>
      <c r="C33" s="115"/>
      <c r="D33" s="115">
        <v>-86364793.819999993</v>
      </c>
      <c r="E33" s="109"/>
      <c r="F33" s="109"/>
      <c r="G33" s="115"/>
      <c r="H33" s="115"/>
      <c r="I33" s="112"/>
      <c r="J33" s="111"/>
      <c r="K33" s="111"/>
      <c r="L33" s="111"/>
    </row>
    <row r="34" spans="1:12" ht="12" customHeight="1" x14ac:dyDescent="0.25">
      <c r="A34" s="108" t="s">
        <v>33</v>
      </c>
      <c r="B34" s="115">
        <v>101006212.95999999</v>
      </c>
      <c r="C34" s="141"/>
      <c r="D34" s="115">
        <v>88580221.879999995</v>
      </c>
      <c r="E34" s="142"/>
      <c r="F34" s="142"/>
      <c r="G34" s="141"/>
      <c r="H34" s="141"/>
      <c r="I34" s="106"/>
      <c r="J34" s="106"/>
      <c r="K34" s="106"/>
      <c r="L34" s="106"/>
    </row>
    <row r="35" spans="1:12" x14ac:dyDescent="0.25">
      <c r="A35" s="108" t="s">
        <v>34</v>
      </c>
      <c r="B35" s="115">
        <v>-30080007.370000001</v>
      </c>
      <c r="C35" s="115"/>
      <c r="D35" s="115">
        <v>-30487579.359999999</v>
      </c>
      <c r="E35" s="109"/>
      <c r="F35" s="109"/>
      <c r="G35" s="115"/>
      <c r="H35" s="115"/>
      <c r="I35" s="111"/>
      <c r="J35" s="111"/>
      <c r="K35" s="111"/>
      <c r="L35" s="111"/>
    </row>
    <row r="36" spans="1:12" x14ac:dyDescent="0.25">
      <c r="A36" s="108" t="s">
        <v>35</v>
      </c>
      <c r="B36" s="115">
        <v>46623386.640000001</v>
      </c>
      <c r="C36" s="115"/>
      <c r="D36" s="115">
        <v>0</v>
      </c>
      <c r="E36" s="109"/>
      <c r="F36" s="109"/>
      <c r="G36" s="115"/>
      <c r="H36" s="115"/>
      <c r="I36" s="111"/>
      <c r="J36" s="111"/>
      <c r="K36" s="111"/>
      <c r="L36" s="111"/>
    </row>
    <row r="37" spans="1:12" x14ac:dyDescent="0.25">
      <c r="A37" s="108" t="s">
        <v>36</v>
      </c>
      <c r="B37" s="115">
        <v>71468245.489999995</v>
      </c>
      <c r="C37" s="115"/>
      <c r="D37" s="115">
        <v>34588380.763999999</v>
      </c>
      <c r="E37" s="109"/>
      <c r="F37" s="109"/>
      <c r="G37" s="115"/>
      <c r="H37" s="115"/>
      <c r="I37" s="111"/>
      <c r="J37" s="111"/>
      <c r="K37" s="111"/>
      <c r="L37" s="111"/>
    </row>
    <row r="38" spans="1:12" x14ac:dyDescent="0.25">
      <c r="A38" s="108" t="s">
        <v>37</v>
      </c>
      <c r="B38" s="115">
        <v>35506636.869999997</v>
      </c>
      <c r="C38" s="115"/>
      <c r="D38" s="115">
        <v>22806764.140000001</v>
      </c>
      <c r="E38" s="109"/>
      <c r="F38" s="109"/>
      <c r="G38" s="115"/>
      <c r="H38" s="115"/>
      <c r="I38" s="111"/>
      <c r="J38" s="111"/>
      <c r="K38" s="111"/>
      <c r="L38" s="111"/>
    </row>
    <row r="39" spans="1:12" x14ac:dyDescent="0.25">
      <c r="A39" s="108" t="s">
        <v>38</v>
      </c>
      <c r="B39" s="115">
        <v>0</v>
      </c>
      <c r="C39" s="115"/>
      <c r="D39" s="115">
        <v>0</v>
      </c>
      <c r="E39" s="109"/>
      <c r="F39" s="109"/>
      <c r="G39" s="115"/>
      <c r="H39" s="115"/>
      <c r="I39" s="111"/>
      <c r="J39" s="111"/>
      <c r="K39" s="111"/>
      <c r="L39" s="111"/>
    </row>
    <row r="40" spans="1:12" x14ac:dyDescent="0.25">
      <c r="A40" s="108" t="s">
        <v>39</v>
      </c>
      <c r="B40" s="115">
        <v>-450680.44</v>
      </c>
      <c r="C40" s="115"/>
      <c r="D40" s="115">
        <v>-912021.73</v>
      </c>
      <c r="E40" s="109"/>
      <c r="F40" s="109"/>
      <c r="G40" s="115"/>
      <c r="H40" s="115"/>
      <c r="I40" s="111"/>
      <c r="J40" s="111"/>
      <c r="K40" s="111"/>
      <c r="L40" s="111"/>
    </row>
    <row r="41" spans="1:12" x14ac:dyDescent="0.25">
      <c r="A41" s="108" t="s">
        <v>40</v>
      </c>
      <c r="B41" s="115">
        <v>56084345.590000004</v>
      </c>
      <c r="C41" s="115"/>
      <c r="D41" s="115">
        <v>59160938.899999999</v>
      </c>
      <c r="E41" s="109"/>
      <c r="F41" s="109"/>
      <c r="G41" s="115"/>
      <c r="H41" s="115"/>
      <c r="I41" s="111"/>
      <c r="J41" s="111"/>
      <c r="K41" s="111"/>
      <c r="L41" s="111"/>
    </row>
    <row r="42" spans="1:12" x14ac:dyDescent="0.25">
      <c r="A42" s="108" t="s">
        <v>47</v>
      </c>
      <c r="B42" s="115">
        <v>0</v>
      </c>
      <c r="C42" s="115"/>
      <c r="D42" s="115">
        <v>-766934.4</v>
      </c>
      <c r="E42" s="109"/>
      <c r="F42" s="109"/>
      <c r="G42" s="115"/>
      <c r="H42" s="115"/>
      <c r="I42" s="111"/>
      <c r="J42" s="111"/>
      <c r="K42" s="111"/>
      <c r="L42" s="111"/>
    </row>
    <row r="43" spans="1:12" x14ac:dyDescent="0.25">
      <c r="A43" s="108" t="s">
        <v>41</v>
      </c>
      <c r="B43" s="115">
        <v>16844164.780000001</v>
      </c>
      <c r="C43" s="115"/>
      <c r="D43" s="115">
        <v>0</v>
      </c>
      <c r="E43" s="109"/>
      <c r="F43" s="109"/>
      <c r="G43" s="115"/>
      <c r="H43" s="115"/>
      <c r="I43" s="111"/>
      <c r="J43" s="111"/>
      <c r="K43" s="111"/>
      <c r="L43" s="111"/>
    </row>
    <row r="44" spans="1:12" x14ac:dyDescent="0.25">
      <c r="A44" s="108" t="s">
        <v>42</v>
      </c>
      <c r="B44" s="115">
        <v>-16827486.010000002</v>
      </c>
      <c r="C44" s="115"/>
      <c r="D44" s="115">
        <v>-16462474.08</v>
      </c>
      <c r="E44" s="109"/>
      <c r="F44" s="109"/>
      <c r="G44" s="115"/>
      <c r="H44" s="115"/>
      <c r="I44" s="111"/>
      <c r="J44" s="111"/>
      <c r="K44" s="111"/>
      <c r="L44" s="111"/>
    </row>
    <row r="45" spans="1:12" x14ac:dyDescent="0.25">
      <c r="A45" s="108" t="s">
        <v>43</v>
      </c>
      <c r="B45" s="115">
        <v>16498521.439999999</v>
      </c>
      <c r="C45" s="115"/>
      <c r="D45" s="115">
        <v>0</v>
      </c>
      <c r="E45" s="109"/>
      <c r="F45" s="109"/>
      <c r="G45" s="115"/>
      <c r="H45" s="115"/>
      <c r="I45" s="111"/>
      <c r="J45" s="111"/>
      <c r="K45" s="111"/>
      <c r="L45" s="111"/>
    </row>
    <row r="46" spans="1:12" ht="12.75" customHeight="1" x14ac:dyDescent="0.25">
      <c r="A46" s="108"/>
      <c r="B46" s="115"/>
      <c r="C46" s="143"/>
      <c r="D46" s="115"/>
      <c r="E46" s="143"/>
      <c r="F46" s="143"/>
      <c r="G46" s="144"/>
      <c r="H46" s="144"/>
      <c r="I46" s="94"/>
      <c r="J46" s="94"/>
      <c r="K46" s="94"/>
      <c r="L46" s="94"/>
    </row>
    <row r="47" spans="1:12" ht="12.75" customHeight="1" x14ac:dyDescent="0.25">
      <c r="A47" s="108"/>
      <c r="B47" s="115"/>
      <c r="C47" s="143"/>
      <c r="D47" s="115"/>
      <c r="E47" s="143"/>
      <c r="F47" s="143"/>
      <c r="G47" s="144"/>
      <c r="H47" s="144"/>
      <c r="I47" s="94"/>
      <c r="J47" s="94"/>
      <c r="K47" s="94"/>
      <c r="L47" s="94"/>
    </row>
    <row r="48" spans="1:12" ht="13.2" customHeight="1" x14ac:dyDescent="0.25">
      <c r="A48" s="99"/>
      <c r="B48" s="143"/>
      <c r="C48" s="143"/>
      <c r="D48" s="143"/>
      <c r="E48" s="143"/>
      <c r="F48" s="145" t="s">
        <v>30</v>
      </c>
      <c r="G48" s="96"/>
      <c r="H48" s="96"/>
      <c r="I48" s="94"/>
      <c r="J48" s="94"/>
      <c r="K48" s="94"/>
      <c r="L48" s="94"/>
    </row>
    <row r="49" spans="1:12" x14ac:dyDescent="0.25">
      <c r="A49" s="94"/>
      <c r="B49" s="146" t="s">
        <v>5</v>
      </c>
      <c r="C49" s="143"/>
      <c r="D49" s="146" t="s">
        <v>5</v>
      </c>
      <c r="E49" s="143"/>
      <c r="F49" s="143"/>
      <c r="G49" s="94"/>
      <c r="H49" s="94"/>
      <c r="I49" s="147"/>
      <c r="J49" s="94"/>
      <c r="K49" s="94"/>
      <c r="L49" s="94"/>
    </row>
    <row r="50" spans="1:12" ht="13.2" customHeight="1" x14ac:dyDescent="0.25">
      <c r="A50" s="103" t="s">
        <v>26</v>
      </c>
      <c r="B50" s="104">
        <v>2022</v>
      </c>
      <c r="C50" s="143"/>
      <c r="D50" s="104">
        <v>2021</v>
      </c>
      <c r="E50" s="143"/>
      <c r="F50" s="148" t="s">
        <v>7</v>
      </c>
      <c r="G50" s="94"/>
      <c r="H50" s="105" t="s">
        <v>8</v>
      </c>
      <c r="I50" s="100"/>
      <c r="J50" s="94"/>
      <c r="K50" s="94"/>
      <c r="L50" s="94"/>
    </row>
    <row r="51" spans="1:12" ht="6" customHeight="1" x14ac:dyDescent="0.25">
      <c r="A51" s="106"/>
      <c r="B51" s="149"/>
      <c r="C51" s="142"/>
      <c r="D51" s="149"/>
      <c r="E51" s="142"/>
      <c r="F51" s="149"/>
      <c r="G51" s="141"/>
      <c r="H51" s="150"/>
      <c r="I51" s="107"/>
      <c r="J51" s="106"/>
      <c r="K51" s="106"/>
      <c r="L51" s="106"/>
    </row>
    <row r="52" spans="1:12" x14ac:dyDescent="0.25">
      <c r="A52" s="108" t="s">
        <v>10</v>
      </c>
      <c r="B52" s="151">
        <v>11753057385.48</v>
      </c>
      <c r="C52" s="151"/>
      <c r="D52" s="151">
        <v>11479045584.110001</v>
      </c>
      <c r="E52" s="151"/>
      <c r="F52" s="151">
        <f>+B52-D52</f>
        <v>274011801.36999893</v>
      </c>
      <c r="G52" s="152"/>
      <c r="H52" s="127">
        <f t="shared" ref="H52:H60" si="0">IF(D52=0,"n/a",IF(AND(F52/D52&lt;1,F52/D52&gt;-1),F52/D52,"n/a"))</f>
        <v>2.3870608349992346E-2</v>
      </c>
      <c r="I52" s="153"/>
      <c r="J52" s="106"/>
      <c r="K52" s="106"/>
      <c r="L52" s="106"/>
    </row>
    <row r="53" spans="1:12" ht="12.75" customHeight="1" x14ac:dyDescent="0.25">
      <c r="A53" s="108" t="s">
        <v>11</v>
      </c>
      <c r="B53" s="151">
        <v>8677177760.7199993</v>
      </c>
      <c r="C53" s="151"/>
      <c r="D53" s="151">
        <v>8402056842.8199997</v>
      </c>
      <c r="E53" s="151"/>
      <c r="F53" s="151">
        <f>+B53-D53</f>
        <v>275120917.89999962</v>
      </c>
      <c r="G53" s="152"/>
      <c r="H53" s="127">
        <f t="shared" si="0"/>
        <v>3.2744472341329725E-2</v>
      </c>
      <c r="I53" s="153"/>
      <c r="J53" s="106"/>
      <c r="K53" s="106"/>
      <c r="L53" s="106"/>
    </row>
    <row r="54" spans="1:12" x14ac:dyDescent="0.25">
      <c r="A54" s="108" t="s">
        <v>12</v>
      </c>
      <c r="B54" s="151">
        <v>1113909344.2</v>
      </c>
      <c r="C54" s="151"/>
      <c r="D54" s="151">
        <v>1082717673.3</v>
      </c>
      <c r="E54" s="151"/>
      <c r="F54" s="151">
        <f>+B54-D54</f>
        <v>31191670.900000095</v>
      </c>
      <c r="G54" s="152"/>
      <c r="H54" s="127">
        <f t="shared" si="0"/>
        <v>2.8808683620108869E-2</v>
      </c>
      <c r="I54" s="153"/>
      <c r="J54" s="106"/>
      <c r="K54" s="106"/>
      <c r="L54" s="106"/>
    </row>
    <row r="55" spans="1:12" x14ac:dyDescent="0.25">
      <c r="A55" s="108" t="s">
        <v>13</v>
      </c>
      <c r="B55" s="151">
        <v>69270665.989999995</v>
      </c>
      <c r="C55" s="151"/>
      <c r="D55" s="151">
        <v>72794088.700000003</v>
      </c>
      <c r="E55" s="151"/>
      <c r="F55" s="151">
        <f>+B55-D55</f>
        <v>-3523422.7100000083</v>
      </c>
      <c r="G55" s="152"/>
      <c r="H55" s="127">
        <f t="shared" si="0"/>
        <v>-4.8402593849629555E-2</v>
      </c>
      <c r="I55" s="153"/>
      <c r="J55" s="154"/>
      <c r="K55" s="106"/>
      <c r="L55" s="106"/>
    </row>
    <row r="56" spans="1:12" ht="12.75" customHeight="1" x14ac:dyDescent="0.25">
      <c r="A56" s="155" t="s">
        <v>14</v>
      </c>
      <c r="B56" s="156">
        <v>7136120</v>
      </c>
      <c r="C56" s="156"/>
      <c r="D56" s="156">
        <v>7204040</v>
      </c>
      <c r="E56" s="156"/>
      <c r="F56" s="156">
        <f>+B56-D56</f>
        <v>-67920</v>
      </c>
      <c r="G56" s="157"/>
      <c r="H56" s="125">
        <f t="shared" si="0"/>
        <v>-9.4280431535638341E-3</v>
      </c>
      <c r="I56" s="153"/>
      <c r="J56" s="106"/>
      <c r="K56" s="106"/>
      <c r="L56" s="106"/>
    </row>
    <row r="57" spans="1:12" ht="12.75" customHeight="1" x14ac:dyDescent="0.25">
      <c r="A57" s="131" t="s">
        <v>16</v>
      </c>
      <c r="B57" s="158">
        <f>SUM(B52:B56)</f>
        <v>21620551276.389999</v>
      </c>
      <c r="C57" s="158"/>
      <c r="D57" s="158">
        <f>SUM(D52:D56)</f>
        <v>21043818228.93</v>
      </c>
      <c r="E57" s="158"/>
      <c r="F57" s="158">
        <f>SUM(F52:F56)</f>
        <v>576733047.45999861</v>
      </c>
      <c r="G57" s="159"/>
      <c r="H57" s="127">
        <f t="shared" si="0"/>
        <v>2.7406292963846956E-2</v>
      </c>
      <c r="I57" s="153"/>
      <c r="J57" s="106"/>
      <c r="K57" s="106"/>
      <c r="L57" s="106"/>
    </row>
    <row r="58" spans="1:12" x14ac:dyDescent="0.25">
      <c r="A58" s="108" t="s">
        <v>17</v>
      </c>
      <c r="B58" s="151">
        <v>2300711270.3299999</v>
      </c>
      <c r="C58" s="158"/>
      <c r="D58" s="151">
        <v>2246243913.1900001</v>
      </c>
      <c r="E58" s="158"/>
      <c r="F58" s="151">
        <f>+B58-D58</f>
        <v>54467357.139999866</v>
      </c>
      <c r="G58" s="159"/>
      <c r="H58" s="127">
        <f t="shared" si="0"/>
        <v>2.4248193537739243E-2</v>
      </c>
      <c r="I58" s="153"/>
      <c r="J58" s="106"/>
      <c r="K58" s="106"/>
      <c r="L58" s="106"/>
    </row>
    <row r="59" spans="1:12" x14ac:dyDescent="0.25">
      <c r="A59" s="155" t="s">
        <v>18</v>
      </c>
      <c r="B59" s="156">
        <v>3604038734</v>
      </c>
      <c r="C59" s="156"/>
      <c r="D59" s="156">
        <v>3540310838</v>
      </c>
      <c r="E59" s="156"/>
      <c r="F59" s="156">
        <f>+B59-D59</f>
        <v>63727896</v>
      </c>
      <c r="G59" s="157"/>
      <c r="H59" s="125">
        <f t="shared" si="0"/>
        <v>1.8000649919203505E-2</v>
      </c>
      <c r="I59" s="153"/>
      <c r="J59" s="106"/>
      <c r="K59" s="106"/>
      <c r="L59" s="106"/>
    </row>
    <row r="60" spans="1:12" ht="13.8" thickBot="1" x14ac:dyDescent="0.3">
      <c r="A60" s="123" t="s">
        <v>27</v>
      </c>
      <c r="B60" s="160">
        <f>SUM(B57:B59)</f>
        <v>27525301280.720001</v>
      </c>
      <c r="C60" s="151"/>
      <c r="D60" s="160">
        <f>SUM(D57:D59)</f>
        <v>26830372980.119999</v>
      </c>
      <c r="E60" s="151"/>
      <c r="F60" s="160">
        <f>SUM(F57:F59)</f>
        <v>694928300.59999847</v>
      </c>
      <c r="G60" s="152"/>
      <c r="H60" s="136">
        <f t="shared" si="0"/>
        <v>2.5900806564072239E-2</v>
      </c>
      <c r="I60" s="153"/>
      <c r="J60" s="106"/>
      <c r="K60" s="106"/>
      <c r="L60" s="106"/>
    </row>
    <row r="61" spans="1:12" ht="13.8" thickTop="1" x14ac:dyDescent="0.25">
      <c r="A61" s="94"/>
      <c r="B61" s="161"/>
      <c r="C61" s="144"/>
      <c r="D61" s="161"/>
      <c r="E61" s="144"/>
      <c r="F61" s="161"/>
      <c r="G61" s="162"/>
      <c r="H61" s="163"/>
      <c r="I61" s="147"/>
      <c r="J61" s="94"/>
      <c r="K61" s="94"/>
      <c r="L61" s="94"/>
    </row>
    <row r="62" spans="1:12" x14ac:dyDescent="0.25">
      <c r="B62" s="164"/>
      <c r="C62" s="164"/>
      <c r="D62" s="164"/>
      <c r="E62" s="164"/>
      <c r="F62" s="164"/>
    </row>
    <row r="63" spans="1:12" x14ac:dyDescent="0.25">
      <c r="A63" s="165"/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E0B78042E59EA4D8A619E9E5E338CB9" ma:contentTypeVersion="24" ma:contentTypeDescription="" ma:contentTypeScope="" ma:versionID="1ce1dd8bfb355e1aca977243775c82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2023-03-03T08:00:00+00:00</OpenedDate>
    <SignificantOrder xmlns="dc463f71-b30c-4ab2-9473-d307f9d35888">false</SignificantOrder>
    <Date1 xmlns="dc463f71-b30c-4ab2-9473-d307f9d35888">2023-03-03T08:00:00+00:00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230146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BBA9B8B-6112-4671-BFA7-397AA72C0459}"/>
</file>

<file path=customXml/itemProps2.xml><?xml version="1.0" encoding="utf-8"?>
<ds:datastoreItem xmlns:ds="http://schemas.openxmlformats.org/officeDocument/2006/customXml" ds:itemID="{EC9DDB73-300A-4723-8696-E1BADA8166F4}"/>
</file>

<file path=customXml/itemProps3.xml><?xml version="1.0" encoding="utf-8"?>
<ds:datastoreItem xmlns:ds="http://schemas.openxmlformats.org/officeDocument/2006/customXml" ds:itemID="{4FC7C8B4-1390-4EB7-9180-7AEF92BFDCBC}"/>
</file>

<file path=customXml/itemProps4.xml><?xml version="1.0" encoding="utf-8"?>
<ds:datastoreItem xmlns:ds="http://schemas.openxmlformats.org/officeDocument/2006/customXml" ds:itemID="{3ACBDE8F-1A50-41FE-9813-5F1EC5AD3C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10-2022 SOE</vt:lpstr>
      <vt:lpstr>11-2022 SOE</vt:lpstr>
      <vt:lpstr>12-2022 SOE</vt:lpstr>
      <vt:lpstr>12 ME 12-2022 SOE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2023-03-01T23:57:28Z</dcterms:created>
  <dcterms:modified xsi:type="dcterms:W3CDTF">2023-03-02T00:07:31Z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0x0101006E56B4D1795A2E4DB2F0B01679ED314A000E0B78042E59EA4D8A619E9E5E338CB9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