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ustomProperty3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customXml/itemProps1.xml" ContentType="application/vnd.openxmlformats-officedocument.customXmlProperties+xml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2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RASANEN\#  Sch 62 Leases\Schedule 62 Post GRC Update\2022 GRC Update\Filed on 1-31-2023\"/>
    </mc:Choice>
  </mc:AlternateContent>
  <bookViews>
    <workbookView xWindow="120" yWindow="90" windowWidth="23250" windowHeight="13440" tabRatio="930"/>
  </bookViews>
  <sheets>
    <sheet name="Summary" sheetId="21" r:id="rId1"/>
    <sheet name="Substation O&amp;M" sheetId="22" r:id="rId2"/>
    <sheet name="Workpapers-&gt;" sheetId="28" r:id="rId3"/>
    <sheet name="2021 Q4 - FERC Form 1 Data" sheetId="29" r:id="rId4"/>
    <sheet name="Sch Special Contract - Sub A&amp;G " sheetId="16" r:id="rId5"/>
    <sheet name="Sch Special Contract - FeederOH" sheetId="15" r:id="rId6"/>
    <sheet name="Cost of Capital+Conver Factor" sheetId="7" r:id="rId7"/>
    <sheet name="Depreciation Study" sheetId="25" r:id="rId8"/>
  </sheets>
  <definedNames>
    <definedName name="_Order1" hidden="1">255</definedName>
    <definedName name="_Order2" hidden="1">255</definedName>
    <definedName name="AccessDatabase" hidden="1">"I:\COMTREL\FINICLE\TradeSummary.mdb"</definedName>
    <definedName name="b" localSheetId="3" hidden="1">{#N/A,#N/A,FALSE,"Coversheet";#N/A,#N/A,FALSE,"QA"}</definedName>
    <definedName name="b" hidden="1">{#N/A,#N/A,FALSE,"Coversheet";#N/A,#N/A,FALSE,"QA"}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06" localSheetId="3" hidden="1">{#N/A,#N/A,FALSE,"Coversheet";#N/A,#N/A,FALSE,"QA"}</definedName>
    <definedName name="Delete06" hidden="1">{#N/A,#N/A,FALSE,"Coversheet";#N/A,#N/A,FALSE,"QA"}</definedName>
    <definedName name="Delete09" localSheetId="3" hidden="1">{#N/A,#N/A,FALSE,"Coversheet";#N/A,#N/A,FALSE,"QA"}</definedName>
    <definedName name="Delete09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Delete10" localSheetId="3" hidden="1">{#N/A,#N/A,FALSE,"Schedule F";#N/A,#N/A,FALSE,"Schedule G"}</definedName>
    <definedName name="Delete10" hidden="1">{#N/A,#N/A,FALSE,"Schedule F";#N/A,#N/A,FALSE,"Schedule G"}</definedName>
    <definedName name="Delete21" localSheetId="3" hidden="1">{#N/A,#N/A,FALSE,"Coversheet";#N/A,#N/A,FALSE,"QA"}</definedName>
    <definedName name="Delete21" hidden="1">{#N/A,#N/A,FALSE,"Coversheet";#N/A,#N/A,FALSE,"QA"}</definedName>
    <definedName name="DFIT" localSheetId="3" hidden="1">{#N/A,#N/A,FALSE,"Coversheet";#N/A,#N/A,FALSE,"QA"}</definedName>
    <definedName name="DFIT" hidden="1">{#N/A,#N/A,FALSE,"Coversheet";#N/A,#N/A,FALSE,"QA"}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3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3" hidden="1">{#N/A,#N/A,FALSE,"2002 Small Tool OH";#N/A,#N/A,FALSE,"QA"}</definedName>
    <definedName name="wrn.Small._.Tools._.Overhead." hidden="1">{#N/A,#N/A,FALSE,"2002 Small Tool OH";#N/A,#N/A,FALSE,"QA"}</definedName>
  </definedNames>
  <calcPr calcId="162913"/>
</workbook>
</file>

<file path=xl/calcChain.xml><?xml version="1.0" encoding="utf-8"?>
<calcChain xmlns="http://schemas.openxmlformats.org/spreadsheetml/2006/main">
  <c r="K16" i="7" l="1"/>
  <c r="K18" i="7" l="1"/>
  <c r="K20" i="7" s="1"/>
  <c r="K21" i="7" s="1"/>
  <c r="K22" i="7" s="1"/>
  <c r="A4" i="22" l="1"/>
  <c r="A2" i="22"/>
  <c r="A1" i="22"/>
  <c r="O15" i="21" l="1"/>
  <c r="O16" i="21"/>
  <c r="V3" i="29" l="1"/>
  <c r="Y3" i="29" s="1"/>
  <c r="E12" i="22"/>
  <c r="E11" i="22"/>
  <c r="E29" i="22"/>
  <c r="E28" i="22"/>
  <c r="Q22" i="29"/>
  <c r="E10" i="22"/>
  <c r="E16" i="22" s="1"/>
  <c r="E27" i="22"/>
  <c r="E36" i="22"/>
  <c r="P5" i="29"/>
  <c r="M5" i="29"/>
  <c r="M3" i="29"/>
  <c r="P3" i="29" s="1"/>
  <c r="E30" i="22" l="1"/>
  <c r="K36" i="29"/>
  <c r="K19" i="29"/>
  <c r="K35" i="29"/>
  <c r="K30" i="29"/>
  <c r="K32" i="29" s="1"/>
  <c r="Q14" i="29" s="1"/>
  <c r="Q18" i="29" s="1"/>
  <c r="Q30" i="29" s="1"/>
  <c r="Q24" i="29" l="1"/>
  <c r="Q27" i="29" s="1"/>
  <c r="K27" i="21" s="1"/>
  <c r="K37" i="29"/>
  <c r="E19" i="22" s="1"/>
  <c r="E20" i="22" s="1"/>
  <c r="E22" i="22" s="1"/>
  <c r="E32" i="22" s="1"/>
  <c r="E34" i="22" s="1"/>
  <c r="E38" i="22" s="1"/>
  <c r="Z26" i="29" l="1"/>
  <c r="Z23" i="29"/>
  <c r="Z21" i="29"/>
  <c r="Z20" i="29"/>
  <c r="Z17" i="29"/>
  <c r="Z16" i="29"/>
  <c r="Z15" i="29"/>
  <c r="Z13" i="29"/>
  <c r="Z12" i="29"/>
  <c r="Z11" i="29"/>
  <c r="Z10" i="29"/>
  <c r="Z9" i="29"/>
  <c r="W8" i="29"/>
  <c r="T29" i="29" l="1"/>
  <c r="T28" i="29"/>
  <c r="T27" i="29"/>
  <c r="T26" i="29"/>
  <c r="T25" i="29"/>
  <c r="T24" i="29"/>
  <c r="T23" i="29"/>
  <c r="T22" i="29"/>
  <c r="T21" i="29"/>
  <c r="T18" i="29"/>
  <c r="T17" i="29"/>
  <c r="T16" i="29"/>
  <c r="T15" i="29"/>
  <c r="T14" i="29"/>
  <c r="T13" i="29"/>
  <c r="T12" i="29"/>
  <c r="T11" i="29"/>
  <c r="T10" i="29"/>
  <c r="T9" i="29"/>
  <c r="T36" i="29" l="1"/>
  <c r="T19" i="29"/>
  <c r="T35" i="29"/>
  <c r="T30" i="29"/>
  <c r="T37" i="29" l="1"/>
  <c r="T32" i="29"/>
  <c r="E18" i="7"/>
  <c r="D19" i="7"/>
  <c r="D18" i="7"/>
  <c r="C19" i="7"/>
  <c r="E19" i="7" s="1"/>
  <c r="C18" i="7"/>
  <c r="H9" i="7" l="1"/>
  <c r="H31" i="7" l="1"/>
  <c r="H30" i="7"/>
  <c r="E43" i="7"/>
  <c r="E39" i="7"/>
  <c r="C39" i="7"/>
  <c r="G8" i="16"/>
  <c r="G6" i="16"/>
  <c r="G14" i="16"/>
  <c r="G12" i="16"/>
  <c r="G16" i="16"/>
  <c r="C13" i="15"/>
  <c r="E17" i="16" l="1"/>
  <c r="E21" i="16" s="1"/>
  <c r="E40" i="22" s="1"/>
  <c r="G13" i="16"/>
  <c r="G15" i="16"/>
  <c r="C43" i="7"/>
  <c r="G10" i="16"/>
  <c r="G7" i="16"/>
  <c r="G19" i="16"/>
  <c r="G9" i="16"/>
  <c r="G17" i="16" l="1"/>
  <c r="G21" i="16" s="1"/>
  <c r="S24" i="15"/>
  <c r="R24" i="15"/>
  <c r="Q24" i="15"/>
  <c r="P24" i="15"/>
  <c r="O24" i="15"/>
  <c r="R23" i="15"/>
  <c r="P23" i="15"/>
  <c r="O23" i="15"/>
  <c r="O21" i="15"/>
  <c r="O20" i="15"/>
  <c r="O19" i="15"/>
  <c r="O18" i="15"/>
  <c r="O16" i="15"/>
  <c r="S12" i="15"/>
  <c r="Q12" i="15"/>
  <c r="O12" i="15"/>
  <c r="S10" i="15"/>
  <c r="Q10" i="15"/>
  <c r="S9" i="15"/>
  <c r="Q9" i="15"/>
  <c r="O9" i="15"/>
  <c r="S8" i="15"/>
  <c r="R8" i="15"/>
  <c r="Q8" i="15"/>
  <c r="P8" i="15"/>
  <c r="O8" i="15"/>
  <c r="S7" i="15"/>
  <c r="R7" i="15"/>
  <c r="Q7" i="15"/>
  <c r="P7" i="15"/>
  <c r="O7" i="15"/>
  <c r="S6" i="15"/>
  <c r="R6" i="15"/>
  <c r="Q6" i="15"/>
  <c r="P6" i="15"/>
  <c r="O6" i="15"/>
  <c r="M25" i="15" l="1"/>
  <c r="M29" i="15" s="1"/>
  <c r="E44" i="22" s="1"/>
  <c r="S23" i="15"/>
  <c r="K13" i="15"/>
  <c r="M13" i="15"/>
  <c r="K25" i="15"/>
  <c r="K29" i="15" s="1"/>
  <c r="E43" i="22" s="1"/>
  <c r="Q23" i="15"/>
  <c r="I25" i="15"/>
  <c r="I13" i="15"/>
  <c r="O10" i="15"/>
  <c r="A41" i="22"/>
  <c r="A42" i="22" s="1"/>
  <c r="A43" i="22" s="1"/>
  <c r="A44" i="22" s="1"/>
  <c r="I29" i="15" l="1"/>
  <c r="M27" i="15"/>
  <c r="I27" i="15"/>
  <c r="O13" i="15"/>
  <c r="K27" i="15"/>
  <c r="D5" i="29"/>
  <c r="D3" i="29" l="1"/>
  <c r="G3" i="29" s="1"/>
  <c r="G5" i="29"/>
  <c r="H22" i="29"/>
  <c r="Z22" i="29" s="1"/>
  <c r="K19" i="21"/>
  <c r="I12" i="21"/>
  <c r="J12" i="21"/>
  <c r="J9" i="21"/>
  <c r="I9" i="21"/>
  <c r="B30" i="29" l="1"/>
  <c r="B36" i="29"/>
  <c r="B19" i="29"/>
  <c r="B35" i="29"/>
  <c r="G26" i="22"/>
  <c r="G25" i="22"/>
  <c r="G18" i="22"/>
  <c r="G13" i="22"/>
  <c r="G14" i="22"/>
  <c r="G15" i="22"/>
  <c r="B32" i="29" l="1"/>
  <c r="B37" i="29"/>
  <c r="C19" i="22" s="1"/>
  <c r="G19" i="22" s="1"/>
  <c r="G20" i="22" s="1"/>
  <c r="H14" i="29" l="1"/>
  <c r="C16" i="25"/>
  <c r="D16" i="25" s="1"/>
  <c r="C15" i="25"/>
  <c r="D15" i="25" s="1"/>
  <c r="C12" i="25"/>
  <c r="D12" i="25" s="1"/>
  <c r="C11" i="25"/>
  <c r="D11" i="25" s="1"/>
  <c r="C9" i="25"/>
  <c r="H18" i="29" l="1"/>
  <c r="H24" i="29" s="1"/>
  <c r="H27" i="29" s="1"/>
  <c r="Z27" i="29" s="1"/>
  <c r="Z14" i="29"/>
  <c r="Z18" i="29" s="1"/>
  <c r="Z24" i="29" s="1"/>
  <c r="K29" i="21"/>
  <c r="R27" i="25"/>
  <c r="T27" i="25"/>
  <c r="V27" i="25"/>
  <c r="P27" i="25"/>
  <c r="H30" i="29" l="1"/>
  <c r="Z30" i="29" s="1"/>
  <c r="X27" i="25"/>
  <c r="C20" i="7"/>
  <c r="E16" i="7"/>
  <c r="C16" i="7"/>
  <c r="E20" i="7" l="1"/>
  <c r="G25" i="15"/>
  <c r="G13" i="15"/>
  <c r="S13" i="15" s="1"/>
  <c r="E25" i="15" l="1"/>
  <c r="Q25" i="15" s="1"/>
  <c r="C25" i="15"/>
  <c r="O25" i="15" s="1"/>
  <c r="S25" i="15" l="1"/>
  <c r="G29" i="15"/>
  <c r="S29" i="15" s="1"/>
  <c r="C29" i="15"/>
  <c r="O29" i="15" s="1"/>
  <c r="C17" i="16"/>
  <c r="C21" i="16" s="1"/>
  <c r="K30" i="21" l="1"/>
  <c r="G27" i="15"/>
  <c r="S27" i="15" s="1"/>
  <c r="C27" i="15" l="1"/>
  <c r="O27" i="15" s="1"/>
  <c r="E13" i="15"/>
  <c r="Q13" i="15" s="1"/>
  <c r="E29" i="15"/>
  <c r="Q29" i="15" s="1"/>
  <c r="C44" i="22"/>
  <c r="C40" i="22"/>
  <c r="C36" i="22"/>
  <c r="C29" i="22"/>
  <c r="G29" i="22" s="1"/>
  <c r="C28" i="22"/>
  <c r="G28" i="22" s="1"/>
  <c r="C27" i="22"/>
  <c r="G27" i="22" s="1"/>
  <c r="C12" i="22"/>
  <c r="G12" i="22" s="1"/>
  <c r="C11" i="22"/>
  <c r="G11" i="22" s="1"/>
  <c r="C10" i="22"/>
  <c r="G10" i="22" s="1"/>
  <c r="C20" i="22"/>
  <c r="G19" i="21"/>
  <c r="O19" i="21" s="1"/>
  <c r="H8" i="7"/>
  <c r="H7" i="7"/>
  <c r="G16" i="22" l="1"/>
  <c r="G24" i="21"/>
  <c r="G36" i="22"/>
  <c r="G30" i="21"/>
  <c r="G44" i="22"/>
  <c r="G30" i="22"/>
  <c r="C16" i="22"/>
  <c r="C22" i="22" s="1"/>
  <c r="C43" i="22"/>
  <c r="E27" i="15"/>
  <c r="Q27" i="15" s="1"/>
  <c r="G27" i="21"/>
  <c r="C30" i="22"/>
  <c r="D19" i="25"/>
  <c r="D9" i="25"/>
  <c r="G17" i="21" s="1"/>
  <c r="F12" i="21"/>
  <c r="N12" i="21" s="1"/>
  <c r="E12" i="21"/>
  <c r="M12" i="21" s="1"/>
  <c r="F9" i="21"/>
  <c r="N9" i="21" s="1"/>
  <c r="E9" i="21"/>
  <c r="M9" i="21" s="1"/>
  <c r="O17" i="21" l="1"/>
  <c r="O27" i="21"/>
  <c r="O30" i="21"/>
  <c r="G29" i="21"/>
  <c r="O29" i="21" s="1"/>
  <c r="G43" i="22"/>
  <c r="C32" i="22"/>
  <c r="C34" i="22" s="1"/>
  <c r="C38" i="22" l="1"/>
  <c r="G23" i="21"/>
  <c r="G18" i="21"/>
  <c r="G20" i="21"/>
  <c r="G12" i="21"/>
  <c r="E10" i="21"/>
  <c r="G9" i="21"/>
  <c r="O18" i="21" l="1"/>
  <c r="G10" i="21"/>
  <c r="E13" i="21"/>
  <c r="G25" i="21"/>
  <c r="G13" i="21"/>
  <c r="G28" i="21" l="1"/>
  <c r="G40" i="22"/>
  <c r="K24" i="21"/>
  <c r="O24" i="21" s="1"/>
  <c r="A10" i="22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K20" i="21"/>
  <c r="O20" i="21" s="1"/>
  <c r="I10" i="21"/>
  <c r="M10" i="21" s="1"/>
  <c r="A9" i="21"/>
  <c r="A10" i="21" s="1"/>
  <c r="A11" i="21" s="1"/>
  <c r="A12" i="21" s="1"/>
  <c r="A13" i="21" s="1"/>
  <c r="A14" i="21" s="1"/>
  <c r="A15" i="21" s="1"/>
  <c r="A16" i="21" s="1"/>
  <c r="A17" i="21" s="1"/>
  <c r="A18" i="21" l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G22" i="22"/>
  <c r="G32" i="22" s="1"/>
  <c r="I13" i="21"/>
  <c r="M13" i="21" s="1"/>
  <c r="K12" i="21"/>
  <c r="O12" i="21" s="1"/>
  <c r="A25" i="22"/>
  <c r="A23" i="22"/>
  <c r="K9" i="21"/>
  <c r="O9" i="21" s="1"/>
  <c r="K10" i="21" l="1"/>
  <c r="A26" i="22"/>
  <c r="A24" i="22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K13" i="21" l="1"/>
  <c r="O13" i="21" s="1"/>
  <c r="O10" i="21"/>
  <c r="G38" i="22"/>
  <c r="G34" i="22"/>
  <c r="K23" i="21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K25" i="21" l="1"/>
  <c r="O23" i="21"/>
  <c r="K28" i="21" l="1"/>
  <c r="O28" i="21" s="1"/>
  <c r="O25" i="21"/>
</calcChain>
</file>

<file path=xl/sharedStrings.xml><?xml version="1.0" encoding="utf-8"?>
<sst xmlns="http://schemas.openxmlformats.org/spreadsheetml/2006/main" count="421" uniqueCount="245">
  <si>
    <t>Long Term Debt</t>
  </si>
  <si>
    <t>Short Term Debt</t>
  </si>
  <si>
    <t>Total Debt</t>
  </si>
  <si>
    <t>Equity</t>
  </si>
  <si>
    <t>Preferred</t>
  </si>
  <si>
    <t>Total ROR</t>
  </si>
  <si>
    <t>Rate of Return</t>
  </si>
  <si>
    <t>Cost of Capital</t>
  </si>
  <si>
    <t>Cost</t>
  </si>
  <si>
    <t>Capital</t>
  </si>
  <si>
    <t>Line No.</t>
  </si>
  <si>
    <t>Property Tax Rate</t>
  </si>
  <si>
    <t>Conversion Factor</t>
  </si>
  <si>
    <t>Tax Rate (1-CF)</t>
  </si>
  <si>
    <t>Annual O&amp;M Charge</t>
  </si>
  <si>
    <t>A&amp;G Recovery % of O&amp;M</t>
  </si>
  <si>
    <t>Puget Sound Energy</t>
  </si>
  <si>
    <t>DISTRIBUTION EXPENSE</t>
  </si>
  <si>
    <t xml:space="preserve"> - Direct</t>
  </si>
  <si>
    <t>COS ID582.00 Op Exp Substations</t>
  </si>
  <si>
    <t>COS ID591.00 Maint Exp Structures</t>
  </si>
  <si>
    <t>COS ID592.00 Maint Exp Substations</t>
  </si>
  <si>
    <t>FERC 562 Transmission Station Exp</t>
  </si>
  <si>
    <t>FERC 569 Transmission Structures Exp</t>
  </si>
  <si>
    <t>FERC 570 Transmission Station Exp</t>
  </si>
  <si>
    <t>Total Substation Direct Distribution O&amp;M</t>
  </si>
  <si>
    <t>Total Direct Transmission O&amp;M</t>
  </si>
  <si>
    <t>Total Direct Distribution O&amp;M</t>
  </si>
  <si>
    <t>Total T&amp;D O&amp;M</t>
  </si>
  <si>
    <t>% to Total</t>
  </si>
  <si>
    <t>Indirect O&amp;M Expense</t>
  </si>
  <si>
    <t>FERC 560 Transmission Super &amp; Eng Op Exp</t>
  </si>
  <si>
    <t>FERC 568 Transmission Super &amp; Eng Maint Exp</t>
  </si>
  <si>
    <t>COS ID580.00 Oper Supr &amp; Eng</t>
  </si>
  <si>
    <t>COS ID588.00 Misc Exp</t>
  </si>
  <si>
    <t>COS ID590.00 Maint Supr &amp; Eng</t>
  </si>
  <si>
    <t>Total Indirect Distribution O&amp;M Expense</t>
  </si>
  <si>
    <t>Allocated Indirect O&amp;M (Line 14 * Line 20)</t>
  </si>
  <si>
    <t>Total Substation O&amp;M Expense</t>
  </si>
  <si>
    <t>PSE Substation Capacity (kVa)</t>
  </si>
  <si>
    <t>Substation O&amp;M Expense $ / kVa</t>
  </si>
  <si>
    <t>PUGET SOUND ENERGY-ELECTRIC</t>
  </si>
  <si>
    <t>LINE</t>
  </si>
  <si>
    <t>PRO FORMA</t>
  </si>
  <si>
    <t>COST OF</t>
  </si>
  <si>
    <t>NO.</t>
  </si>
  <si>
    <t>DESCRIPTION</t>
  </si>
  <si>
    <t>CAPITAL %</t>
  </si>
  <si>
    <t>COST %</t>
  </si>
  <si>
    <t>CAPITAL</t>
  </si>
  <si>
    <t>RATE</t>
  </si>
  <si>
    <t>BAD DEBTS</t>
  </si>
  <si>
    <t>ANNUAL FILING FEE</t>
  </si>
  <si>
    <t>EQUITY</t>
  </si>
  <si>
    <t>SUM OF TAXES OTHER</t>
  </si>
  <si>
    <t>FEDERAL INCOME TAX ( LINE 7  * 35% )</t>
  </si>
  <si>
    <t xml:space="preserve">CONVERSION FACTOR INCL FEDERAL INCOME TAX ( LINE 7 - LINE 8 ) </t>
  </si>
  <si>
    <t>TOTAL AFTER TAX COST OF CAPITAL</t>
  </si>
  <si>
    <t>Distribution O&amp;M Expense</t>
  </si>
  <si>
    <t>Distribution Substation Capacity</t>
  </si>
  <si>
    <t>Operating Expenses</t>
  </si>
  <si>
    <t>p 322</t>
  </si>
  <si>
    <t>p. 320-323</t>
  </si>
  <si>
    <t>FERC Account</t>
  </si>
  <si>
    <t>Total Distribution Capacity (MVA)</t>
  </si>
  <si>
    <t>Production O&amp;M - Steam</t>
  </si>
  <si>
    <t>Production O&amp;M - Hydro</t>
  </si>
  <si>
    <t>Production O&amp;M - Other</t>
  </si>
  <si>
    <t>Other Power Supply</t>
  </si>
  <si>
    <t>Transmission O&amp;M</t>
  </si>
  <si>
    <t>Distribution O&amp;M</t>
  </si>
  <si>
    <t>Customer Accounting</t>
  </si>
  <si>
    <t>Customer Service</t>
  </si>
  <si>
    <t>Sales</t>
  </si>
  <si>
    <t>Subtotal</t>
  </si>
  <si>
    <t>Subtotal Operating</t>
  </si>
  <si>
    <t>Remove:</t>
  </si>
  <si>
    <t>Fuel - Steam (FERC 501)</t>
  </si>
  <si>
    <t>Fuel - Other (FERC 547)</t>
  </si>
  <si>
    <t>Wheeling (FERC 565)</t>
  </si>
  <si>
    <t>Total O&amp;M for A&amp;G Calculation</t>
  </si>
  <si>
    <t>Administrative and General</t>
  </si>
  <si>
    <t>% A&amp;G to O&amp;M</t>
  </si>
  <si>
    <t>Total Maintenance</t>
  </si>
  <si>
    <t>Total</t>
  </si>
  <si>
    <t>Total Distribution Expense</t>
  </si>
  <si>
    <t>Subtotal 581-587</t>
  </si>
  <si>
    <t>Subtotal 591-597</t>
  </si>
  <si>
    <t>Total Direct O&amp;M</t>
  </si>
  <si>
    <t>Line</t>
  </si>
  <si>
    <t>FERC 366 &amp; 367</t>
  </si>
  <si>
    <t>No.</t>
  </si>
  <si>
    <t>Account Description</t>
  </si>
  <si>
    <t>UG Lines</t>
  </si>
  <si>
    <t>Distribution Ratebase</t>
  </si>
  <si>
    <t>(b)</t>
  </si>
  <si>
    <t>(c)</t>
  </si>
  <si>
    <t>(d)</t>
  </si>
  <si>
    <t>Direct Ratebase</t>
  </si>
  <si>
    <t>Direct Accumulated Depreciation</t>
  </si>
  <si>
    <t>Indirect Ratebase</t>
  </si>
  <si>
    <t>General / Other Ratebase</t>
  </si>
  <si>
    <t>Total Distribution Ratebase</t>
  </si>
  <si>
    <t>Return on Distribution Ratebase</t>
  </si>
  <si>
    <t>Distribution Expense</t>
  </si>
  <si>
    <t xml:space="preserve">Less:  </t>
  </si>
  <si>
    <t>Depreciation</t>
  </si>
  <si>
    <t>Property Tax</t>
  </si>
  <si>
    <t>FIT</t>
  </si>
  <si>
    <t>Subtotal Distribution Expense</t>
  </si>
  <si>
    <t>Direct Expense</t>
  </si>
  <si>
    <t>Indirect Expense</t>
  </si>
  <si>
    <t>Total Distribution Cost of Service</t>
  </si>
  <si>
    <t>% Expense to Distribution Plant</t>
  </si>
  <si>
    <t>O&amp;M Expense</t>
  </si>
  <si>
    <t>Production O&amp;M</t>
  </si>
  <si>
    <t>Customer Service / Sales</t>
  </si>
  <si>
    <t>Less:</t>
  </si>
  <si>
    <t>Fuel</t>
  </si>
  <si>
    <t>Purchased Power</t>
  </si>
  <si>
    <t>Other Purchase Power</t>
  </si>
  <si>
    <t>Wheeling</t>
  </si>
  <si>
    <t>Conservation Amortization</t>
  </si>
  <si>
    <t>Total A&amp;G</t>
  </si>
  <si>
    <t>A&amp;G % to Total</t>
  </si>
  <si>
    <t>Distribution Substation O&amp;M</t>
  </si>
  <si>
    <t>Substation Capacity</t>
  </si>
  <si>
    <t>Proposed Allocation</t>
  </si>
  <si>
    <t>Current Allocation</t>
  </si>
  <si>
    <t>CONVERSION FACTOR - ELECTRIC</t>
  </si>
  <si>
    <t>Schedule 62 Rate Components</t>
  </si>
  <si>
    <t>Substation O&amp;M and A&amp;G Overhead Charges</t>
  </si>
  <si>
    <t>Total Operating &amp; Maintenance Expens</t>
  </si>
  <si>
    <t>Source</t>
  </si>
  <si>
    <t>UTC</t>
  </si>
  <si>
    <t>FERC Form 1</t>
  </si>
  <si>
    <t>Electric Distribution Plant</t>
  </si>
  <si>
    <t>Description</t>
  </si>
  <si>
    <t>Average Depreciable Life (Years)</t>
  </si>
  <si>
    <t>Station Equipment</t>
  </si>
  <si>
    <t>Poles, Tower and Fixtures</t>
  </si>
  <si>
    <t>Overhead Conductors and Devices</t>
  </si>
  <si>
    <t>OH Lines</t>
  </si>
  <si>
    <t>Underground Conduit</t>
  </si>
  <si>
    <t>Underground Conductors and Devices</t>
  </si>
  <si>
    <t>Total OH &amp; UG Lines</t>
  </si>
  <si>
    <t>Annual Substation A&amp;G Charge</t>
  </si>
  <si>
    <t>SHORT &amp; LONG TERM DEBT</t>
  </si>
  <si>
    <t>TOTAL COST OF CAPITAL</t>
  </si>
  <si>
    <t>AFTER TAX DEBT</t>
  </si>
  <si>
    <t>STATE UTILITY TAX ( 3.8734% - ( LINE 1 * 3.8734% )  )</t>
  </si>
  <si>
    <t>CONVERSION FACTOR EXCLUDING FEDERAL INCOME TAX ( 1 - LINE 5 )</t>
  </si>
  <si>
    <t>p 426.9-427.9</t>
  </si>
  <si>
    <t>FERC 364 &amp; 365</t>
  </si>
  <si>
    <t>Distribution Feeder - Overhead</t>
  </si>
  <si>
    <t>Distribution Feeder - Underground</t>
  </si>
  <si>
    <t>Overhead Feeder O&amp;M + A&amp;G Charge</t>
  </si>
  <si>
    <t>Underground Feeder O&amp;M + A&amp;G Charge</t>
  </si>
  <si>
    <t>Substation Book Life</t>
  </si>
  <si>
    <t>Feeder Book Life</t>
  </si>
  <si>
    <t>Annual Proposed Accrual Rate</t>
  </si>
  <si>
    <t>Property Insurance Rate</t>
  </si>
  <si>
    <t xml:space="preserve"> Compliance </t>
  </si>
  <si>
    <t>PUGET SOUND ENERGY</t>
  </si>
  <si>
    <t>ELECTRIC PLANT</t>
  </si>
  <si>
    <t>TABLE 1.  SUMMARY OF ESTIMATED SURVIVOR CURVES, NET SALVAGE PERCENT, ORIGINAL COST, BOOK DEPRECIATION RESERVE</t>
  </si>
  <si>
    <t>PROBABLE</t>
  </si>
  <si>
    <t>NET</t>
  </si>
  <si>
    <t>ORIGINAL COST</t>
  </si>
  <si>
    <t>BOOK</t>
  </si>
  <si>
    <t xml:space="preserve">CALCULATED ANNUAL </t>
  </si>
  <si>
    <t>RETIREMENT</t>
  </si>
  <si>
    <t>SURVIVOR</t>
  </si>
  <si>
    <t>SALVAGE</t>
  </si>
  <si>
    <t>AS OF</t>
  </si>
  <si>
    <t>DEPRECIATION</t>
  </si>
  <si>
    <t>FUTURE</t>
  </si>
  <si>
    <t xml:space="preserve">ACCRUAL </t>
  </si>
  <si>
    <t>ACCRUAL</t>
  </si>
  <si>
    <t>REMOVAL</t>
  </si>
  <si>
    <t>ACCOUNT</t>
  </si>
  <si>
    <t>DATE</t>
  </si>
  <si>
    <t>CURVE</t>
  </si>
  <si>
    <t>PERCENT</t>
  </si>
  <si>
    <t>SEPTEMBER 30, 2016</t>
  </si>
  <si>
    <t>RESERVE</t>
  </si>
  <si>
    <t>ACCRUALS</t>
  </si>
  <si>
    <t>AMOUNT</t>
  </si>
  <si>
    <t>(9)=(8)/(5)</t>
  </si>
  <si>
    <t xml:space="preserve">ELECTRIC PLANT </t>
  </si>
  <si>
    <t xml:space="preserve">DISTRIBUTION PLANT </t>
  </si>
  <si>
    <t>EASEMENTS</t>
  </si>
  <si>
    <t xml:space="preserve">STRUCTURES AND IMPROVEMENTS          </t>
  </si>
  <si>
    <t xml:space="preserve">STATION EQUIPMENT                   </t>
  </si>
  <si>
    <t>BATTERY STORAGE EQUIPMENT</t>
  </si>
  <si>
    <t xml:space="preserve">POLES, TOWERS AND FIXTURES          </t>
  </si>
  <si>
    <t xml:space="preserve">OVERHEAD CONDUCTORS AND DEVICES     </t>
  </si>
  <si>
    <t xml:space="preserve">UNDERGROUND CONDUIT                 </t>
  </si>
  <si>
    <t xml:space="preserve">UNDERGROUND CONDUCTORS AND DEVICES  </t>
  </si>
  <si>
    <t xml:space="preserve">LINE TRANSFORMERS                   </t>
  </si>
  <si>
    <t xml:space="preserve">SERVICES                            </t>
  </si>
  <si>
    <t>METERS</t>
  </si>
  <si>
    <t xml:space="preserve">STREET LIGHTING AND SIGNAL SYSTEMS  </t>
  </si>
  <si>
    <t xml:space="preserve">    TOTAL DISTRIBUTION PLANT </t>
  </si>
  <si>
    <t xml:space="preserve">CAPITAL RECOVERY/GROSS </t>
  </si>
  <si>
    <r>
      <t xml:space="preserve">Docket No. </t>
    </r>
    <r>
      <rPr>
        <b/>
        <sz val="8"/>
        <color rgb="FF0033CC"/>
        <rFont val="Arial"/>
        <family val="2"/>
      </rPr>
      <t>UE-190529</t>
    </r>
    <r>
      <rPr>
        <b/>
        <sz val="8"/>
        <rFont val="Arial"/>
        <family val="2"/>
      </rPr>
      <t xml:space="preserve"> (Compliance)</t>
    </r>
  </si>
  <si>
    <r>
      <t xml:space="preserve">Docket No.
</t>
    </r>
    <r>
      <rPr>
        <b/>
        <sz val="8"/>
        <color rgb="FF0033CC"/>
        <rFont val="Arial"/>
        <family val="2"/>
      </rPr>
      <t xml:space="preserve">UE-190529 </t>
    </r>
    <r>
      <rPr>
        <b/>
        <sz val="8"/>
        <rFont val="Arial"/>
        <family val="2"/>
      </rPr>
      <t>Compliance Substation A&amp;G  %</t>
    </r>
  </si>
  <si>
    <t>COST OF CAPITAL</t>
  </si>
  <si>
    <t>FOR THE TWELVE MONTHS ENDED SEPTEMBER 30, 2018</t>
  </si>
  <si>
    <t>2019 GENERAL RATE INCREASE</t>
  </si>
  <si>
    <t xml:space="preserve">Puget Sound Energy </t>
  </si>
  <si>
    <r>
      <t xml:space="preserve">Source:  FERC Form 1, </t>
    </r>
    <r>
      <rPr>
        <b/>
        <sz val="8"/>
        <color rgb="FF0033CC"/>
        <rFont val="Arial"/>
        <family val="2"/>
      </rPr>
      <t>YE 2019</t>
    </r>
  </si>
  <si>
    <t>FERC Form 1
YE December 2019</t>
  </si>
  <si>
    <t>Sch Special Contract A&amp;G %</t>
  </si>
  <si>
    <r>
      <t xml:space="preserve">Docket No. </t>
    </r>
    <r>
      <rPr>
        <b/>
        <sz val="8"/>
        <color rgb="FF0033CC"/>
        <rFont val="Arial"/>
        <family val="2"/>
      </rPr>
      <t>UE-220066</t>
    </r>
    <r>
      <rPr>
        <b/>
        <sz val="8"/>
        <rFont val="Arial"/>
        <family val="2"/>
      </rPr>
      <t xml:space="preserve"> (Compliance)</t>
    </r>
  </si>
  <si>
    <t>Compliance Substation A&amp;G  %</t>
  </si>
  <si>
    <t>VARIANCE</t>
  </si>
  <si>
    <r>
      <t xml:space="preserve">Docket No.
</t>
    </r>
    <r>
      <rPr>
        <b/>
        <sz val="8"/>
        <color rgb="FF0033CC"/>
        <rFont val="Arial"/>
        <family val="2"/>
      </rPr>
      <t xml:space="preserve">UE-220066 </t>
    </r>
    <r>
      <rPr>
        <b/>
        <sz val="8"/>
        <rFont val="Arial"/>
        <family val="2"/>
      </rPr>
      <t>Compliance Substation A&amp;G  %</t>
    </r>
  </si>
  <si>
    <r>
      <t xml:space="preserve">Docket No. </t>
    </r>
    <r>
      <rPr>
        <b/>
        <sz val="8"/>
        <color rgb="FF0033CC"/>
        <rFont val="Arial"/>
        <family val="2"/>
      </rPr>
      <t>UE-190529</t>
    </r>
  </si>
  <si>
    <r>
      <t xml:space="preserve">Docket No. </t>
    </r>
    <r>
      <rPr>
        <b/>
        <sz val="8"/>
        <color rgb="FF0033CC"/>
        <rFont val="Arial"/>
        <family val="2"/>
      </rPr>
      <t>UE-220066</t>
    </r>
  </si>
  <si>
    <t>FOR THE TWELVE MONTHS ENDED JUNE 30, 2021</t>
  </si>
  <si>
    <t>2022 GENERAL RATE INCREASE</t>
  </si>
  <si>
    <t>AFTER TAX SHORT TERM DEBT ( (LINE 1)* 79%)</t>
  </si>
  <si>
    <r>
      <t>AND CALCULATED ANNUAL DEPRECIATION RATES BY COMPONENT AS OF</t>
    </r>
    <r>
      <rPr>
        <b/>
        <sz val="8"/>
        <color rgb="FF0033CC"/>
        <rFont val="Arial"/>
        <family val="2"/>
      </rPr>
      <t xml:space="preserve"> DECEMBER 31, 2018</t>
    </r>
  </si>
  <si>
    <r>
      <t xml:space="preserve">Source:  FERC Form 1, </t>
    </r>
    <r>
      <rPr>
        <b/>
        <sz val="8"/>
        <color rgb="FF0033CC"/>
        <rFont val="Arial"/>
        <family val="2"/>
      </rPr>
      <t>YE 2021</t>
    </r>
  </si>
  <si>
    <t>FERC Form 1
YE December 2021</t>
  </si>
  <si>
    <t>2019 GRC - Docket No. UE-190529 (Compliance)</t>
  </si>
  <si>
    <t>2022 GRC - Docket No. UE-220066 (Compliance)</t>
  </si>
  <si>
    <t>Proposed UE-220066 Compliance and 2021 FERC Form 1</t>
  </si>
  <si>
    <t>Current UE-190529 Compliance and 2019 FERC Form 1</t>
  </si>
  <si>
    <t>2022 General Rate Case, Docket No UE-220066, Effective January 11, 2023</t>
  </si>
  <si>
    <r>
      <t xml:space="preserve">Proposed Effective date as of </t>
    </r>
    <r>
      <rPr>
        <b/>
        <sz val="8"/>
        <color rgb="FF0000FF"/>
        <rFont val="Arial"/>
        <family val="2"/>
      </rPr>
      <t>April 1, 2023</t>
    </r>
  </si>
  <si>
    <t>FOR THE TWELVE MONTHS ENDED DECEMBER 31, 2018</t>
  </si>
  <si>
    <t xml:space="preserve">        2019 GENERAL RATE CASE</t>
  </si>
  <si>
    <t>12 MONTHS ENDED JUNE 30, 2021</t>
  </si>
  <si>
    <t>65-R4</t>
  </si>
  <si>
    <t>60-R2</t>
  </si>
  <si>
    <t>52-S0</t>
  </si>
  <si>
    <t>20-S3</t>
  </si>
  <si>
    <t>46-R1.5</t>
  </si>
  <si>
    <t>38-R2.5</t>
  </si>
  <si>
    <t>55-R3</t>
  </si>
  <si>
    <t>44-R2</t>
  </si>
  <si>
    <t>20-L1</t>
  </si>
  <si>
    <t>31-S0.5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</si>
</sst>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0_);_(&quot;$&quot;* \(#,##0.0000\);_(&quot;$&quot;* &quot;-&quot;??_);_(@_)"/>
    <numFmt numFmtId="166" formatCode="m/d/yy\ h:m\i\n"/>
    <numFmt numFmtId="167" formatCode="[$-F800]dddd\,\ mmmm\ dd\,\ yyyy"/>
    <numFmt numFmtId="168" formatCode="#,###"/>
    <numFmt numFmtId="169" formatCode="_(* #,##0.000000_);_(* \(#,##0.000000\);_(* &quot;-&quot;??_);_(@_)"/>
    <numFmt numFmtId="170" formatCode="_(* #,##0_);_(* \(#,##0\);_(* &quot;-&quot;??_);_(@_)"/>
    <numFmt numFmtId="171" formatCode="_(&quot;$&quot;* #,##0_);_(&quot;$&quot;* \(#,##0\);_(&quot;$&quot;* &quot;-&quot;??_);_(@_)"/>
    <numFmt numFmtId="172" formatCode="0.000000"/>
    <numFmt numFmtId="173" formatCode="0.000%"/>
    <numFmt numFmtId="174" formatCode="0.0000000"/>
    <numFmt numFmtId="175" formatCode="&quot;$&quot;#,##0.00"/>
    <numFmt numFmtId="176" formatCode="_(* #,##0.00000_);_(* \(#,##0.00000\);_(* &quot;-&quot;??_);_(@_)"/>
    <numFmt numFmtId="177" formatCode="d\.mmm\.yy"/>
    <numFmt numFmtId="178" formatCode="#."/>
    <numFmt numFmtId="179" formatCode="_-* #,##0.00\ &quot;DM&quot;_-;\-* #,##0.00\ &quot;DM&quot;_-;_-* &quot;-&quot;??\ &quot;DM&quot;_-;_-@_-"/>
    <numFmt numFmtId="180" formatCode="_(* ###0_);_(* \(###0\);_(* &quot;-&quot;_);_(@_)"/>
    <numFmt numFmtId="181" formatCode="mmmm\ d\,\ yyyy"/>
    <numFmt numFmtId="182" formatCode="[Blue]#,##0_);[Magenta]\(#,##0\)"/>
    <numFmt numFmtId="183" formatCode="_([$€-2]* #,##0.00_);_([$€-2]* \(#,##0.00\);_([$€-2]* &quot;-&quot;??_)"/>
    <numFmt numFmtId="184" formatCode="#,##0.00\ ;\(#,##0.00\)"/>
    <numFmt numFmtId="185" formatCode="&quot;$&quot;#,##0;\-&quot;$&quot;#,##0"/>
    <numFmt numFmtId="186" formatCode="0.00_)"/>
    <numFmt numFmtId="187" formatCode="_(&quot;$&quot;* #,##0.000000_);_(&quot;$&quot;* \(#,##0.000000\);_(&quot;$&quot;* &quot;-&quot;??????_);_(@_)"/>
    <numFmt numFmtId="188" formatCode="0000000"/>
    <numFmt numFmtId="189" formatCode="0.0000%"/>
    <numFmt numFmtId="190" formatCode="_(&quot;$&quot;* #,##0.0000_);_(&quot;$&quot;* \(#,##0.0000\);_(&quot;$&quot;* &quot;-&quot;????_);_(@_)"/>
    <numFmt numFmtId="191" formatCode="_(* #,##0.0_);_(* \(#,##0.0\);_(* &quot;-&quot;_);_(@_)"/>
    <numFmt numFmtId="192" formatCode="_(&quot;$&quot;* #,##0.000_);_(&quot;$&quot;* \(#,##0.000\);_(&quot;$&quot;* &quot;-&quot;??_);_(@_)"/>
    <numFmt numFmtId="193" formatCode="[$-409]d\-mmm\-yy;@"/>
    <numFmt numFmtId="194" formatCode="0.00_);\(0.00\)"/>
    <numFmt numFmtId="195" formatCode="0_);\(0\)"/>
    <numFmt numFmtId="196" formatCode="[$-409]mmmm\ d\,\ yyyy;@"/>
  </numFmts>
  <fonts count="1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Helv"/>
    </font>
    <font>
      <sz val="10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10"/>
      <name val="Courier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2"/>
      <color indexed="5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2"/>
      <name val="Arial"/>
      <family val="2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10"/>
      <name val="Geneva"/>
    </font>
    <font>
      <b/>
      <sz val="11"/>
      <color indexed="63"/>
      <name val="Calibri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4"/>
      <color indexed="56"/>
      <name val="Arial"/>
      <family val="2"/>
    </font>
    <font>
      <sz val="8"/>
      <color rgb="FF009999"/>
      <name val="Arial"/>
      <family val="2"/>
    </font>
    <font>
      <u/>
      <sz val="8"/>
      <color theme="1"/>
      <name val="Arial"/>
      <family val="2"/>
    </font>
    <font>
      <b/>
      <sz val="8"/>
      <color rgb="FF0033CC"/>
      <name val="Arial"/>
      <family val="2"/>
    </font>
    <font>
      <b/>
      <sz val="8"/>
      <color rgb="FF008080"/>
      <name val="Arial"/>
      <family val="2"/>
    </font>
    <font>
      <b/>
      <sz val="8"/>
      <color theme="1"/>
      <name val="Arial"/>
      <family val="2"/>
    </font>
    <font>
      <sz val="8"/>
      <color rgb="FF0033CC"/>
      <name val="Arial"/>
      <family val="2"/>
    </font>
    <font>
      <sz val="8"/>
      <color rgb="FF008080"/>
      <name val="Arial"/>
      <family val="2"/>
    </font>
    <font>
      <b/>
      <i/>
      <sz val="8"/>
      <name val="Arial"/>
      <family val="2"/>
    </font>
    <font>
      <b/>
      <u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8080"/>
      <name val="Calibri"/>
      <family val="2"/>
      <scheme val="minor"/>
    </font>
    <font>
      <b/>
      <sz val="8"/>
      <color rgb="FF0000FF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430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6" fillId="0" borderId="0"/>
    <xf numFmtId="0" fontId="9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0" fontId="27" fillId="36" borderId="0">
      <alignment horizontal="left" wrapText="1"/>
    </xf>
    <xf numFmtId="175" fontId="28" fillId="36" borderId="0">
      <alignment horizontal="left" vertical="center"/>
    </xf>
    <xf numFmtId="0" fontId="27" fillId="36" borderId="12" applyNumberFormat="0">
      <alignment horizontal="center" vertical="center" wrapText="1"/>
    </xf>
    <xf numFmtId="41" fontId="2" fillId="36" borderId="0"/>
    <xf numFmtId="10" fontId="2" fillId="0" borderId="32"/>
    <xf numFmtId="172" fontId="2" fillId="0" borderId="0">
      <alignment horizontal="left" wrapText="1"/>
    </xf>
    <xf numFmtId="0" fontId="2" fillId="0" borderId="0"/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4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9" fillId="0" borderId="0"/>
    <xf numFmtId="0" fontId="29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9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9" fillId="0" borderId="0"/>
    <xf numFmtId="0" fontId="29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9" fillId="0" borderId="0"/>
    <xf numFmtId="0" fontId="29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176" fontId="2" fillId="0" borderId="0">
      <alignment horizontal="left" wrapText="1"/>
    </xf>
    <xf numFmtId="0" fontId="29" fillId="0" borderId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37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0" fillId="4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0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4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30" fillId="46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0" fillId="43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0" fillId="3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5" fillId="15" borderId="0" applyNumberFormat="0" applyBorder="0" applyAlignment="0" applyProtection="0"/>
    <xf numFmtId="0" fontId="25" fillId="4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25" fillId="19" borderId="0" applyNumberFormat="0" applyBorder="0" applyAlignment="0" applyProtection="0"/>
    <xf numFmtId="0" fontId="25" fillId="5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5" fillId="23" borderId="0" applyNumberFormat="0" applyBorder="0" applyAlignment="0" applyProtection="0"/>
    <xf numFmtId="0" fontId="25" fillId="48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5" fillId="27" borderId="0" applyNumberFormat="0" applyBorder="0" applyAlignment="0" applyProtection="0"/>
    <xf numFmtId="0" fontId="25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5" fillId="31" borderId="0" applyNumberFormat="0" applyBorder="0" applyAlignment="0" applyProtection="0"/>
    <xf numFmtId="0" fontId="25" fillId="45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5" fillId="35" borderId="0" applyNumberFormat="0" applyBorder="0" applyAlignment="0" applyProtection="0"/>
    <xf numFmtId="0" fontId="25" fillId="40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25" fillId="12" borderId="0" applyNumberFormat="0" applyBorder="0" applyAlignment="0" applyProtection="0"/>
    <xf numFmtId="0" fontId="25" fillId="58" borderId="0" applyNumberFormat="0" applyBorder="0" applyAlignment="0" applyProtection="0"/>
    <xf numFmtId="0" fontId="25" fillId="12" borderId="0" applyNumberFormat="0" applyBorder="0" applyAlignment="0" applyProtection="0"/>
    <xf numFmtId="0" fontId="25" fillId="58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25" fillId="16" borderId="0" applyNumberFormat="0" applyBorder="0" applyAlignment="0" applyProtection="0"/>
    <xf numFmtId="0" fontId="25" fillId="50" borderId="0" applyNumberFormat="0" applyBorder="0" applyAlignment="0" applyProtection="0"/>
    <xf numFmtId="0" fontId="25" fillId="16" borderId="0" applyNumberFormat="0" applyBorder="0" applyAlignment="0" applyProtection="0"/>
    <xf numFmtId="0" fontId="25" fillId="50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25" fillId="20" borderId="0" applyNumberFormat="0" applyBorder="0" applyAlignment="0" applyProtection="0"/>
    <xf numFmtId="0" fontId="25" fillId="48" borderId="0" applyNumberFormat="0" applyBorder="0" applyAlignment="0" applyProtection="0"/>
    <xf numFmtId="0" fontId="25" fillId="20" borderId="0" applyNumberFormat="0" applyBorder="0" applyAlignment="0" applyProtection="0"/>
    <xf numFmtId="0" fontId="25" fillId="48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5" fillId="24" borderId="0" applyNumberFormat="0" applyBorder="0" applyAlignment="0" applyProtection="0"/>
    <xf numFmtId="0" fontId="25" fillId="67" borderId="0" applyNumberFormat="0" applyBorder="0" applyAlignment="0" applyProtection="0"/>
    <xf numFmtId="0" fontId="25" fillId="24" borderId="0" applyNumberFormat="0" applyBorder="0" applyAlignment="0" applyProtection="0"/>
    <xf numFmtId="0" fontId="25" fillId="67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1" fillId="5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31" fillId="52" borderId="0" applyNumberFormat="0" applyBorder="0" applyAlignment="0" applyProtection="0"/>
    <xf numFmtId="0" fontId="25" fillId="2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5" fillId="28" borderId="0" applyNumberFormat="0" applyBorder="0" applyAlignment="0" applyProtection="0"/>
    <xf numFmtId="0" fontId="31" fillId="52" borderId="0" applyNumberFormat="0" applyBorder="0" applyAlignment="0" applyProtection="0"/>
    <xf numFmtId="0" fontId="25" fillId="28" borderId="0" applyNumberFormat="0" applyBorder="0" applyAlignment="0" applyProtection="0"/>
    <xf numFmtId="0" fontId="31" fillId="52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30" fillId="68" borderId="0" applyNumberFormat="0" applyBorder="0" applyAlignment="0" applyProtection="0"/>
    <xf numFmtId="0" fontId="30" fillId="60" borderId="0" applyNumberFormat="0" applyBorder="0" applyAlignment="0" applyProtection="0"/>
    <xf numFmtId="0" fontId="31" fillId="6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5" fillId="32" borderId="0" applyNumberFormat="0" applyBorder="0" applyAlignment="0" applyProtection="0"/>
    <xf numFmtId="0" fontId="25" fillId="62" borderId="0" applyNumberFormat="0" applyBorder="0" applyAlignment="0" applyProtection="0"/>
    <xf numFmtId="0" fontId="25" fillId="32" borderId="0" applyNumberFormat="0" applyBorder="0" applyAlignment="0" applyProtection="0"/>
    <xf numFmtId="0" fontId="25" fillId="62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5" fillId="6" borderId="0" applyNumberFormat="0" applyBorder="0" applyAlignment="0" applyProtection="0"/>
    <xf numFmtId="0" fontId="15" fillId="43" borderId="0" applyNumberFormat="0" applyBorder="0" applyAlignment="0" applyProtection="0"/>
    <xf numFmtId="177" fontId="33" fillId="0" borderId="0" applyFill="0" applyBorder="0" applyAlignment="0"/>
    <xf numFmtId="0" fontId="34" fillId="70" borderId="33" applyNumberFormat="0" applyAlignment="0" applyProtection="0"/>
    <xf numFmtId="0" fontId="19" fillId="9" borderId="17" applyNumberFormat="0" applyAlignment="0" applyProtection="0"/>
    <xf numFmtId="0" fontId="35" fillId="71" borderId="17" applyNumberFormat="0" applyAlignment="0" applyProtection="0"/>
    <xf numFmtId="41" fontId="2" fillId="36" borderId="0"/>
    <xf numFmtId="0" fontId="19" fillId="9" borderId="17" applyNumberFormat="0" applyAlignment="0" applyProtection="0"/>
    <xf numFmtId="0" fontId="35" fillId="71" borderId="17" applyNumberFormat="0" applyAlignment="0" applyProtection="0"/>
    <xf numFmtId="41" fontId="2" fillId="36" borderId="0"/>
    <xf numFmtId="41" fontId="2" fillId="36" borderId="0"/>
    <xf numFmtId="41" fontId="2" fillId="36" borderId="0"/>
    <xf numFmtId="41" fontId="2" fillId="36" borderId="0"/>
    <xf numFmtId="41" fontId="2" fillId="36" borderId="0"/>
    <xf numFmtId="41" fontId="2" fillId="36" borderId="0"/>
    <xf numFmtId="41" fontId="2" fillId="36" borderId="0"/>
    <xf numFmtId="0" fontId="36" fillId="72" borderId="34" applyNumberFormat="0" applyAlignment="0" applyProtection="0"/>
    <xf numFmtId="0" fontId="36" fillId="72" borderId="34" applyNumberFormat="0" applyAlignment="0" applyProtection="0"/>
    <xf numFmtId="0" fontId="21" fillId="10" borderId="20" applyNumberFormat="0" applyAlignment="0" applyProtection="0"/>
    <xf numFmtId="41" fontId="2" fillId="4" borderId="0"/>
    <xf numFmtId="41" fontId="2" fillId="4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8" fillId="0" borderId="0" applyFill="0" applyBorder="0" applyAlignment="0" applyProtection="0"/>
    <xf numFmtId="0" fontId="5" fillId="0" borderId="0"/>
    <xf numFmtId="0" fontId="5" fillId="0" borderId="0"/>
    <xf numFmtId="0" fontId="39" fillId="0" borderId="0"/>
    <xf numFmtId="0" fontId="40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178" fontId="43" fillId="0" borderId="0">
      <protection locked="0"/>
    </xf>
    <xf numFmtId="0" fontId="39" fillId="0" borderId="0"/>
    <xf numFmtId="0" fontId="40" fillId="0" borderId="0"/>
    <xf numFmtId="0" fontId="44" fillId="0" borderId="0" applyNumberFormat="0" applyAlignment="0">
      <alignment horizontal="left"/>
    </xf>
    <xf numFmtId="0" fontId="45" fillId="0" borderId="0" applyNumberFormat="0" applyAlignment="0"/>
    <xf numFmtId="0" fontId="5" fillId="0" borderId="0"/>
    <xf numFmtId="0" fontId="39" fillId="0" borderId="0"/>
    <xf numFmtId="0" fontId="40" fillId="0" borderId="0"/>
    <xf numFmtId="0" fontId="5" fillId="0" borderId="0"/>
    <xf numFmtId="0" fontId="39" fillId="0" borderId="0"/>
    <xf numFmtId="0" fontId="4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7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38" fillId="0" borderId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38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73" borderId="0" applyNumberFormat="0" applyBorder="0" applyAlignment="0" applyProtection="0"/>
    <xf numFmtId="0" fontId="49" fillId="74" borderId="0" applyNumberFormat="0" applyBorder="0" applyAlignment="0" applyProtection="0"/>
    <xf numFmtId="0" fontId="49" fillId="75" borderId="0" applyNumberFormat="0" applyBorder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82" fontId="50" fillId="0" borderId="0"/>
    <xf numFmtId="172" fontId="2" fillId="0" borderId="0"/>
    <xf numFmtId="172" fontId="2" fillId="0" borderId="0"/>
    <xf numFmtId="172" fontId="2" fillId="0" borderId="0"/>
    <xf numFmtId="183" fontId="2" fillId="0" borderId="0" applyFont="0" applyFill="0" applyBorder="0" applyAlignment="0" applyProtection="0">
      <alignment horizontal="left" wrapText="1"/>
    </xf>
    <xf numFmtId="183" fontId="2" fillId="0" borderId="0" applyFont="0" applyFill="0" applyBorder="0" applyAlignment="0" applyProtection="0">
      <alignment horizontal="left" wrapText="1"/>
    </xf>
    <xf numFmtId="183" fontId="2" fillId="0" borderId="0" applyFont="0" applyFill="0" applyBorder="0" applyAlignment="0" applyProtection="0">
      <alignment horizontal="left" wrapText="1"/>
    </xf>
    <xf numFmtId="183" fontId="2" fillId="0" borderId="0" applyFont="0" applyFill="0" applyBorder="0" applyAlignment="0" applyProtection="0">
      <alignment horizontal="left" wrapText="1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" fontId="38" fillId="0" borderId="0" applyFill="0" applyBorder="0" applyAlignment="0" applyProtection="0"/>
    <xf numFmtId="2" fontId="41" fillId="0" borderId="0" applyFont="0" applyFill="0" applyBorder="0" applyAlignment="0" applyProtection="0"/>
    <xf numFmtId="0" fontId="5" fillId="0" borderId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4" fillId="5" borderId="0" applyNumberFormat="0" applyBorder="0" applyAlignment="0" applyProtection="0"/>
    <xf numFmtId="0" fontId="14" fillId="45" borderId="0" applyNumberFormat="0" applyBorder="0" applyAlignment="0" applyProtection="0"/>
    <xf numFmtId="38" fontId="3" fillId="4" borderId="0" applyNumberFormat="0" applyBorder="0" applyAlignment="0" applyProtection="0"/>
    <xf numFmtId="38" fontId="3" fillId="4" borderId="0" applyNumberFormat="0" applyBorder="0" applyAlignment="0" applyProtection="0"/>
    <xf numFmtId="38" fontId="3" fillId="4" borderId="0" applyNumberFormat="0" applyBorder="0" applyAlignment="0" applyProtection="0"/>
    <xf numFmtId="38" fontId="3" fillId="4" borderId="0" applyNumberFormat="0" applyBorder="0" applyAlignment="0" applyProtection="0"/>
    <xf numFmtId="38" fontId="3" fillId="4" borderId="0" applyNumberFormat="0" applyBorder="0" applyAlignment="0" applyProtection="0"/>
    <xf numFmtId="38" fontId="3" fillId="4" borderId="0" applyNumberFormat="0" applyBorder="0" applyAlignment="0" applyProtection="0"/>
    <xf numFmtId="38" fontId="3" fillId="4" borderId="0" applyNumberFormat="0" applyBorder="0" applyAlignment="0" applyProtection="0"/>
    <xf numFmtId="38" fontId="3" fillId="4" borderId="0" applyNumberFormat="0" applyBorder="0" applyAlignment="0" applyProtection="0"/>
    <xf numFmtId="38" fontId="3" fillId="4" borderId="0" applyNumberFormat="0" applyBorder="0" applyAlignment="0" applyProtection="0"/>
    <xf numFmtId="38" fontId="3" fillId="4" borderId="0" applyNumberFormat="0" applyBorder="0" applyAlignment="0" applyProtection="0"/>
    <xf numFmtId="38" fontId="3" fillId="4" borderId="0" applyNumberFormat="0" applyBorder="0" applyAlignment="0" applyProtection="0"/>
    <xf numFmtId="38" fontId="3" fillId="4" borderId="0" applyNumberFormat="0" applyBorder="0" applyAlignment="0" applyProtection="0"/>
    <xf numFmtId="0" fontId="53" fillId="0" borderId="35" applyNumberFormat="0" applyAlignment="0" applyProtection="0">
      <alignment horizontal="left"/>
    </xf>
    <xf numFmtId="0" fontId="53" fillId="0" borderId="35" applyNumberFormat="0" applyAlignment="0" applyProtection="0">
      <alignment horizontal="left"/>
    </xf>
    <xf numFmtId="0" fontId="53" fillId="0" borderId="2">
      <alignment horizontal="left"/>
    </xf>
    <xf numFmtId="0" fontId="53" fillId="0" borderId="2">
      <alignment horizontal="left"/>
    </xf>
    <xf numFmtId="0" fontId="41" fillId="0" borderId="0" applyNumberFormat="0" applyFill="0" applyBorder="0" applyAlignment="0" applyProtection="0"/>
    <xf numFmtId="0" fontId="54" fillId="0" borderId="36" applyNumberFormat="0" applyFill="0" applyAlignment="0" applyProtection="0"/>
    <xf numFmtId="0" fontId="11" fillId="0" borderId="14" applyNumberFormat="0" applyFill="0" applyAlignment="0" applyProtection="0"/>
    <xf numFmtId="0" fontId="55" fillId="0" borderId="37" applyNumberFormat="0" applyFill="0" applyAlignment="0" applyProtection="0"/>
    <xf numFmtId="0" fontId="11" fillId="0" borderId="14" applyNumberFormat="0" applyFill="0" applyAlignment="0" applyProtection="0"/>
    <xf numFmtId="0" fontId="55" fillId="0" borderId="37" applyNumberFormat="0" applyFill="0" applyAlignment="0" applyProtection="0"/>
    <xf numFmtId="0" fontId="5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7" fillId="0" borderId="38" applyNumberFormat="0" applyFill="0" applyAlignment="0" applyProtection="0"/>
    <xf numFmtId="0" fontId="12" fillId="0" borderId="15" applyNumberFormat="0" applyFill="0" applyAlignment="0" applyProtection="0"/>
    <xf numFmtId="0" fontId="58" fillId="0" borderId="39" applyNumberFormat="0" applyFill="0" applyAlignment="0" applyProtection="0"/>
    <xf numFmtId="0" fontId="12" fillId="0" borderId="15" applyNumberFormat="0" applyFill="0" applyAlignment="0" applyProtection="0"/>
    <xf numFmtId="0" fontId="58" fillId="0" borderId="39" applyNumberFormat="0" applyFill="0" applyAlignment="0" applyProtection="0"/>
    <xf numFmtId="0" fontId="3" fillId="0" borderId="0" applyNumberFormat="0" applyFill="0" applyBorder="0" applyAlignment="0" applyProtection="0"/>
    <xf numFmtId="0" fontId="59" fillId="0" borderId="40" applyNumberFormat="0" applyFill="0" applyAlignment="0" applyProtection="0"/>
    <xf numFmtId="0" fontId="59" fillId="0" borderId="40" applyNumberFormat="0" applyFill="0" applyAlignment="0" applyProtection="0"/>
    <xf numFmtId="0" fontId="13" fillId="0" borderId="16" applyNumberFormat="0" applyFill="0" applyAlignment="0" applyProtection="0"/>
    <xf numFmtId="0" fontId="60" fillId="0" borderId="41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61" fillId="0" borderId="0"/>
    <xf numFmtId="40" fontId="61" fillId="0" borderId="0"/>
    <xf numFmtId="0" fontId="62" fillId="0" borderId="0" applyNumberFormat="0" applyFill="0" applyBorder="0" applyAlignment="0" applyProtection="0">
      <alignment vertical="top"/>
      <protection locked="0"/>
    </xf>
    <xf numFmtId="10" fontId="3" fillId="36" borderId="42" applyNumberFormat="0" applyBorder="0" applyAlignment="0" applyProtection="0"/>
    <xf numFmtId="10" fontId="3" fillId="36" borderId="42" applyNumberFormat="0" applyBorder="0" applyAlignment="0" applyProtection="0"/>
    <xf numFmtId="10" fontId="3" fillId="36" borderId="42" applyNumberFormat="0" applyBorder="0" applyAlignment="0" applyProtection="0"/>
    <xf numFmtId="10" fontId="3" fillId="36" borderId="42" applyNumberFormat="0" applyBorder="0" applyAlignment="0" applyProtection="0"/>
    <xf numFmtId="10" fontId="3" fillId="36" borderId="42" applyNumberFormat="0" applyBorder="0" applyAlignment="0" applyProtection="0"/>
    <xf numFmtId="10" fontId="3" fillId="36" borderId="42" applyNumberFormat="0" applyBorder="0" applyAlignment="0" applyProtection="0"/>
    <xf numFmtId="10" fontId="3" fillId="36" borderId="42" applyNumberFormat="0" applyBorder="0" applyAlignment="0" applyProtection="0"/>
    <xf numFmtId="10" fontId="3" fillId="36" borderId="42" applyNumberFormat="0" applyBorder="0" applyAlignment="0" applyProtection="0"/>
    <xf numFmtId="10" fontId="3" fillId="36" borderId="42" applyNumberFormat="0" applyBorder="0" applyAlignment="0" applyProtection="0"/>
    <xf numFmtId="10" fontId="3" fillId="36" borderId="42" applyNumberFormat="0" applyBorder="0" applyAlignment="0" applyProtection="0"/>
    <xf numFmtId="10" fontId="3" fillId="36" borderId="42" applyNumberFormat="0" applyBorder="0" applyAlignment="0" applyProtection="0"/>
    <xf numFmtId="10" fontId="3" fillId="36" borderId="42" applyNumberFormat="0" applyBorder="0" applyAlignment="0" applyProtection="0"/>
    <xf numFmtId="0" fontId="63" fillId="44" borderId="33" applyNumberFormat="0" applyAlignment="0" applyProtection="0"/>
    <xf numFmtId="0" fontId="63" fillId="44" borderId="33" applyNumberFormat="0" applyAlignment="0" applyProtection="0"/>
    <xf numFmtId="0" fontId="17" fillId="8" borderId="17" applyNumberFormat="0" applyAlignment="0" applyProtection="0"/>
    <xf numFmtId="0" fontId="17" fillId="47" borderId="17" applyNumberFormat="0" applyAlignment="0" applyProtection="0"/>
    <xf numFmtId="0" fontId="63" fillId="44" borderId="33" applyNumberFormat="0" applyAlignment="0" applyProtection="0"/>
    <xf numFmtId="0" fontId="17" fillId="8" borderId="17" applyNumberFormat="0" applyAlignment="0" applyProtection="0"/>
    <xf numFmtId="0" fontId="17" fillId="47" borderId="17" applyNumberFormat="0" applyAlignment="0" applyProtection="0"/>
    <xf numFmtId="0" fontId="63" fillId="44" borderId="33" applyNumberFormat="0" applyAlignment="0" applyProtection="0"/>
    <xf numFmtId="0" fontId="63" fillId="44" borderId="33" applyNumberFormat="0" applyAlignment="0" applyProtection="0"/>
    <xf numFmtId="0" fontId="63" fillId="44" borderId="33" applyNumberFormat="0" applyAlignment="0" applyProtection="0"/>
    <xf numFmtId="0" fontId="63" fillId="44" borderId="33" applyNumberFormat="0" applyAlignment="0" applyProtection="0"/>
    <xf numFmtId="0" fontId="63" fillId="44" borderId="33" applyNumberFormat="0" applyAlignment="0" applyProtection="0"/>
    <xf numFmtId="0" fontId="63" fillId="44" borderId="33" applyNumberFormat="0" applyAlignment="0" applyProtection="0"/>
    <xf numFmtId="41" fontId="64" fillId="2" borderId="32">
      <alignment horizontal="left"/>
      <protection locked="0"/>
    </xf>
    <xf numFmtId="10" fontId="64" fillId="2" borderId="32">
      <alignment horizontal="right"/>
      <protection locked="0"/>
    </xf>
    <xf numFmtId="41" fontId="64" fillId="2" borderId="32">
      <alignment horizontal="left"/>
      <protection locked="0"/>
    </xf>
    <xf numFmtId="0" fontId="3" fillId="4" borderId="0"/>
    <xf numFmtId="0" fontId="3" fillId="4" borderId="0"/>
    <xf numFmtId="0" fontId="3" fillId="4" borderId="0"/>
    <xf numFmtId="3" fontId="65" fillId="0" borderId="0" applyFill="0" applyBorder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20" fillId="0" borderId="19" applyNumberFormat="0" applyFill="0" applyAlignment="0" applyProtection="0"/>
    <xf numFmtId="0" fontId="67" fillId="0" borderId="44" applyNumberFormat="0" applyFill="0" applyAlignment="0" applyProtection="0"/>
    <xf numFmtId="44" fontId="27" fillId="0" borderId="45" applyNumberFormat="0" applyFont="0" applyAlignment="0">
      <alignment horizontal="center"/>
    </xf>
    <xf numFmtId="44" fontId="27" fillId="0" borderId="45" applyNumberFormat="0" applyFont="0" applyAlignment="0">
      <alignment horizontal="center"/>
    </xf>
    <xf numFmtId="44" fontId="27" fillId="0" borderId="45" applyNumberFormat="0" applyFont="0" applyAlignment="0">
      <alignment horizontal="center"/>
    </xf>
    <xf numFmtId="44" fontId="27" fillId="0" borderId="45" applyNumberFormat="0" applyFont="0" applyAlignment="0">
      <alignment horizontal="center"/>
    </xf>
    <xf numFmtId="44" fontId="27" fillId="0" borderId="45" applyNumberFormat="0" applyFont="0" applyAlignment="0">
      <alignment horizontal="center"/>
    </xf>
    <xf numFmtId="44" fontId="27" fillId="0" borderId="46" applyNumberFormat="0" applyFont="0" applyAlignment="0">
      <alignment horizontal="center"/>
    </xf>
    <xf numFmtId="44" fontId="27" fillId="0" borderId="46" applyNumberFormat="0" applyFont="0" applyAlignment="0">
      <alignment horizontal="center"/>
    </xf>
    <xf numFmtId="44" fontId="27" fillId="0" borderId="46" applyNumberFormat="0" applyFont="0" applyAlignment="0">
      <alignment horizontal="center"/>
    </xf>
    <xf numFmtId="44" fontId="27" fillId="0" borderId="46" applyNumberFormat="0" applyFont="0" applyAlignment="0">
      <alignment horizontal="center"/>
    </xf>
    <xf numFmtId="44" fontId="27" fillId="0" borderId="46" applyNumberFormat="0" applyFont="0" applyAlignment="0">
      <alignment horizontal="center"/>
    </xf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16" fillId="7" borderId="0" applyNumberFormat="0" applyBorder="0" applyAlignment="0" applyProtection="0"/>
    <xf numFmtId="0" fontId="69" fillId="7" borderId="0" applyNumberFormat="0" applyBorder="0" applyAlignment="0" applyProtection="0"/>
    <xf numFmtId="37" fontId="70" fillId="0" borderId="0"/>
    <xf numFmtId="184" fontId="2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186" fontId="71" fillId="0" borderId="0"/>
    <xf numFmtId="187" fontId="4" fillId="0" borderId="0"/>
    <xf numFmtId="186" fontId="71" fillId="0" borderId="0"/>
    <xf numFmtId="184" fontId="2" fillId="0" borderId="0"/>
    <xf numFmtId="188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85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5" fontId="4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85" fontId="4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85" fontId="4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30" fillId="0" borderId="0"/>
    <xf numFmtId="0" fontId="30" fillId="0" borderId="0"/>
    <xf numFmtId="0" fontId="2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89" fontId="2" fillId="0" borderId="0">
      <alignment horizontal="left" wrapText="1"/>
    </xf>
    <xf numFmtId="189" fontId="2" fillId="0" borderId="0">
      <alignment horizontal="left" wrapText="1"/>
    </xf>
    <xf numFmtId="189" fontId="2" fillId="0" borderId="0">
      <alignment horizontal="left" wrapText="1"/>
    </xf>
    <xf numFmtId="172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4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46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39" fontId="8" fillId="0" borderId="0" applyNumberFormat="0" applyFill="0" applyBorder="0" applyAlignment="0" applyProtection="0"/>
    <xf numFmtId="39" fontId="8" fillId="0" borderId="0" applyNumberFormat="0" applyFill="0" applyBorder="0" applyAlignment="0" applyProtection="0"/>
    <xf numFmtId="39" fontId="8" fillId="0" borderId="0" applyNumberFormat="0" applyFill="0" applyBorder="0" applyAlignment="0" applyProtection="0"/>
    <xf numFmtId="172" fontId="2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" fillId="0" borderId="0">
      <alignment horizontal="left" wrapText="1"/>
    </xf>
    <xf numFmtId="172" fontId="2" fillId="0" borderId="0">
      <alignment horizontal="left" wrapText="1"/>
    </xf>
    <xf numFmtId="0" fontId="6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0" fontId="6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30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30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30" fillId="0" borderId="0"/>
    <xf numFmtId="0" fontId="2" fillId="0" borderId="0"/>
    <xf numFmtId="0" fontId="2" fillId="0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0" fontId="30" fillId="42" borderId="47" applyNumberFormat="0" applyFont="0" applyAlignment="0" applyProtection="0"/>
    <xf numFmtId="0" fontId="30" fillId="11" borderId="21" applyNumberFormat="0" applyFont="0" applyAlignment="0" applyProtection="0"/>
    <xf numFmtId="0" fontId="30" fillId="42" borderId="47" applyNumberFormat="0" applyFont="0" applyAlignment="0" applyProtection="0"/>
    <xf numFmtId="0" fontId="30" fillId="11" borderId="21" applyNumberFormat="0" applyFont="0" applyAlignment="0" applyProtection="0"/>
    <xf numFmtId="0" fontId="2" fillId="42" borderId="47" applyNumberFormat="0" applyFont="0" applyAlignment="0" applyProtection="0"/>
    <xf numFmtId="0" fontId="30" fillId="11" borderId="21" applyNumberFormat="0" applyFont="0" applyAlignment="0" applyProtection="0"/>
    <xf numFmtId="0" fontId="2" fillId="42" borderId="47" applyNumberFormat="0" applyFont="0" applyAlignment="0" applyProtection="0"/>
    <xf numFmtId="0" fontId="30" fillId="42" borderId="47" applyNumberFormat="0" applyFont="0" applyAlignment="0" applyProtection="0"/>
    <xf numFmtId="0" fontId="30" fillId="42" borderId="47" applyNumberFormat="0" applyFont="0" applyAlignment="0" applyProtection="0"/>
    <xf numFmtId="0" fontId="30" fillId="42" borderId="47" applyNumberFormat="0" applyFont="0" applyAlignment="0" applyProtection="0"/>
    <xf numFmtId="0" fontId="30" fillId="42" borderId="47" applyNumberFormat="0" applyFont="0" applyAlignment="0" applyProtection="0"/>
    <xf numFmtId="0" fontId="30" fillId="42" borderId="47" applyNumberFormat="0" applyFont="0" applyAlignment="0" applyProtection="0"/>
    <xf numFmtId="0" fontId="30" fillId="42" borderId="47" applyNumberFormat="0" applyFont="0" applyAlignment="0" applyProtection="0"/>
    <xf numFmtId="0" fontId="30" fillId="42" borderId="47" applyNumberFormat="0" applyFont="0" applyAlignment="0" applyProtection="0"/>
    <xf numFmtId="0" fontId="30" fillId="42" borderId="47" applyNumberFormat="0" applyFont="0" applyAlignment="0" applyProtection="0"/>
    <xf numFmtId="0" fontId="30" fillId="42" borderId="47" applyNumberFormat="0" applyFont="0" applyAlignment="0" applyProtection="0"/>
    <xf numFmtId="0" fontId="73" fillId="70" borderId="48" applyNumberFormat="0" applyAlignment="0" applyProtection="0"/>
    <xf numFmtId="0" fontId="73" fillId="70" borderId="48" applyNumberFormat="0" applyAlignment="0" applyProtection="0"/>
    <xf numFmtId="0" fontId="18" fillId="9" borderId="18" applyNumberFormat="0" applyAlignment="0" applyProtection="0"/>
    <xf numFmtId="0" fontId="18" fillId="71" borderId="18" applyNumberFormat="0" applyAlignment="0" applyProtection="0"/>
    <xf numFmtId="0" fontId="5" fillId="0" borderId="0"/>
    <xf numFmtId="0" fontId="5" fillId="0" borderId="0"/>
    <xf numFmtId="0" fontId="39" fillId="0" borderId="0"/>
    <xf numFmtId="0" fontId="40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32"/>
    <xf numFmtId="9" fontId="37" fillId="0" borderId="0" applyFont="0" applyFill="0" applyBorder="0" applyAlignment="0" applyProtection="0"/>
    <xf numFmtId="10" fontId="2" fillId="0" borderId="32"/>
    <xf numFmtId="9" fontId="2" fillId="0" borderId="0" applyFont="0" applyFill="0" applyBorder="0" applyAlignment="0" applyProtection="0"/>
    <xf numFmtId="10" fontId="2" fillId="0" borderId="32"/>
    <xf numFmtId="10" fontId="2" fillId="0" borderId="32"/>
    <xf numFmtId="10" fontId="2" fillId="0" borderId="32"/>
    <xf numFmtId="10" fontId="2" fillId="0" borderId="32"/>
    <xf numFmtId="9" fontId="2" fillId="0" borderId="0" applyFont="0" applyFill="0" applyBorder="0" applyAlignment="0" applyProtection="0"/>
    <xf numFmtId="10" fontId="2" fillId="0" borderId="32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2"/>
    <xf numFmtId="10" fontId="2" fillId="0" borderId="32"/>
    <xf numFmtId="9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10" fontId="2" fillId="0" borderId="32"/>
    <xf numFmtId="9" fontId="47" fillId="0" borderId="0" applyFont="0" applyFill="0" applyBorder="0" applyAlignment="0" applyProtection="0"/>
    <xf numFmtId="10" fontId="2" fillId="0" borderId="32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2" fillId="0" borderId="32"/>
    <xf numFmtId="10" fontId="2" fillId="0" borderId="32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0" fontId="2" fillId="0" borderId="32"/>
    <xf numFmtId="9" fontId="30" fillId="0" borderId="0" applyFont="0" applyFill="0" applyBorder="0" applyAlignment="0" applyProtection="0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10" fontId="2" fillId="0" borderId="32"/>
    <xf numFmtId="9" fontId="6" fillId="0" borderId="0" applyFont="0" applyFill="0" applyBorder="0" applyAlignment="0" applyProtection="0"/>
    <xf numFmtId="10" fontId="2" fillId="0" borderId="32"/>
    <xf numFmtId="10" fontId="2" fillId="0" borderId="32"/>
    <xf numFmtId="9" fontId="6" fillId="0" borderId="0" applyFont="0" applyFill="0" applyBorder="0" applyAlignment="0" applyProtection="0"/>
    <xf numFmtId="10" fontId="2" fillId="0" borderId="32"/>
    <xf numFmtId="10" fontId="2" fillId="0" borderId="32"/>
    <xf numFmtId="9" fontId="2" fillId="0" borderId="0" applyFont="0" applyFill="0" applyBorder="0" applyAlignment="0" applyProtection="0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2"/>
    <xf numFmtId="10" fontId="2" fillId="0" borderId="32"/>
    <xf numFmtId="10" fontId="2" fillId="0" borderId="32"/>
    <xf numFmtId="10" fontId="2" fillId="0" borderId="32"/>
    <xf numFmtId="9" fontId="2" fillId="0" borderId="0" applyFont="0" applyFill="0" applyBorder="0" applyAlignment="0" applyProtection="0"/>
    <xf numFmtId="10" fontId="2" fillId="0" borderId="32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2"/>
    <xf numFmtId="10" fontId="2" fillId="0" borderId="32"/>
    <xf numFmtId="10" fontId="2" fillId="0" borderId="32"/>
    <xf numFmtId="10" fontId="2" fillId="0" borderId="32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9" fontId="30" fillId="0" borderId="0" applyFont="0" applyFill="0" applyBorder="0" applyAlignment="0" applyProtection="0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10" fontId="2" fillId="0" borderId="32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2"/>
    <xf numFmtId="10" fontId="2" fillId="0" borderId="32"/>
    <xf numFmtId="41" fontId="2" fillId="3" borderId="32"/>
    <xf numFmtId="41" fontId="2" fillId="3" borderId="32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8">
      <alignment horizontal="center"/>
    </xf>
    <xf numFmtId="3" fontId="6" fillId="0" borderId="0" applyFont="0" applyFill="0" applyBorder="0" applyAlignment="0" applyProtection="0"/>
    <xf numFmtId="0" fontId="6" fillId="76" borderId="0" applyNumberFormat="0" applyFont="0" applyBorder="0" applyAlignment="0" applyProtection="0"/>
    <xf numFmtId="0" fontId="39" fillId="0" borderId="0"/>
    <xf numFmtId="0" fontId="40" fillId="0" borderId="0"/>
    <xf numFmtId="3" fontId="74" fillId="0" borderId="0" applyFill="0" applyBorder="0" applyAlignment="0" applyProtection="0"/>
    <xf numFmtId="0" fontId="75" fillId="0" borderId="0"/>
    <xf numFmtId="0" fontId="76" fillId="0" borderId="0"/>
    <xf numFmtId="3" fontId="74" fillId="0" borderId="0" applyFill="0" applyBorder="0" applyAlignment="0" applyProtection="0"/>
    <xf numFmtId="42" fontId="2" fillId="36" borderId="0"/>
    <xf numFmtId="42" fontId="2" fillId="36" borderId="0"/>
    <xf numFmtId="42" fontId="2" fillId="36" borderId="1">
      <alignment vertical="center"/>
    </xf>
    <xf numFmtId="42" fontId="2" fillId="36" borderId="1">
      <alignment vertical="center"/>
    </xf>
    <xf numFmtId="0" fontId="27" fillId="36" borderId="12" applyNumberFormat="0">
      <alignment horizontal="center" vertical="center" wrapText="1"/>
    </xf>
    <xf numFmtId="10" fontId="2" fillId="36" borderId="0"/>
    <xf numFmtId="10" fontId="2" fillId="36" borderId="0"/>
    <xf numFmtId="10" fontId="2" fillId="36" borderId="0"/>
    <xf numFmtId="10" fontId="2" fillId="36" borderId="0"/>
    <xf numFmtId="10" fontId="2" fillId="36" borderId="0"/>
    <xf numFmtId="10" fontId="2" fillId="36" borderId="0"/>
    <xf numFmtId="10" fontId="2" fillId="36" borderId="0"/>
    <xf numFmtId="10" fontId="2" fillId="36" borderId="0"/>
    <xf numFmtId="10" fontId="2" fillId="36" borderId="0"/>
    <xf numFmtId="190" fontId="2" fillId="36" borderId="0"/>
    <xf numFmtId="190" fontId="2" fillId="36" borderId="0"/>
    <xf numFmtId="190" fontId="2" fillId="36" borderId="0"/>
    <xf numFmtId="190" fontId="2" fillId="36" borderId="0"/>
    <xf numFmtId="190" fontId="2" fillId="36" borderId="0"/>
    <xf numFmtId="190" fontId="2" fillId="36" borderId="0"/>
    <xf numFmtId="190" fontId="2" fillId="36" borderId="0"/>
    <xf numFmtId="190" fontId="2" fillId="36" borderId="0"/>
    <xf numFmtId="190" fontId="2" fillId="36" borderId="0"/>
    <xf numFmtId="42" fontId="2" fillId="36" borderId="0"/>
    <xf numFmtId="170" fontId="61" fillId="0" borderId="0" applyBorder="0" applyAlignment="0"/>
    <xf numFmtId="170" fontId="61" fillId="0" borderId="0" applyBorder="0" applyAlignment="0"/>
    <xf numFmtId="42" fontId="2" fillId="36" borderId="13">
      <alignment horizontal="left"/>
    </xf>
    <xf numFmtId="42" fontId="2" fillId="36" borderId="13">
      <alignment horizontal="left"/>
    </xf>
    <xf numFmtId="190" fontId="77" fillId="36" borderId="13">
      <alignment horizontal="left"/>
    </xf>
    <xf numFmtId="170" fontId="61" fillId="0" borderId="0" applyBorder="0" applyAlignment="0"/>
    <xf numFmtId="14" fontId="4" fillId="0" borderId="0" applyNumberFormat="0" applyFill="0" applyBorder="0" applyAlignment="0" applyProtection="0">
      <alignment horizontal="left"/>
    </xf>
    <xf numFmtId="191" fontId="2" fillId="0" borderId="0" applyFont="0" applyFill="0" applyAlignment="0">
      <alignment horizontal="right"/>
    </xf>
    <xf numFmtId="191" fontId="2" fillId="0" borderId="0" applyFont="0" applyFill="0" applyAlignment="0">
      <alignment horizontal="right"/>
    </xf>
    <xf numFmtId="191" fontId="2" fillId="0" borderId="0" applyFont="0" applyFill="0" applyAlignment="0">
      <alignment horizontal="right"/>
    </xf>
    <xf numFmtId="191" fontId="2" fillId="0" borderId="0" applyFont="0" applyFill="0" applyAlignment="0">
      <alignment horizontal="right"/>
    </xf>
    <xf numFmtId="191" fontId="2" fillId="0" borderId="0" applyFont="0" applyFill="0" applyAlignment="0">
      <alignment horizontal="right"/>
    </xf>
    <xf numFmtId="191" fontId="2" fillId="0" borderId="0" applyFont="0" applyFill="0" applyAlignment="0">
      <alignment horizontal="right"/>
    </xf>
    <xf numFmtId="191" fontId="2" fillId="0" borderId="0" applyFont="0" applyFill="0" applyAlignment="0">
      <alignment horizontal="right"/>
    </xf>
    <xf numFmtId="191" fontId="2" fillId="0" borderId="0" applyFont="0" applyFill="0" applyAlignment="0">
      <alignment horizontal="right"/>
    </xf>
    <xf numFmtId="191" fontId="2" fillId="0" borderId="0" applyFont="0" applyFill="0" applyAlignment="0">
      <alignment horizontal="right"/>
    </xf>
    <xf numFmtId="4" fontId="78" fillId="2" borderId="48" applyNumberFormat="0" applyProtection="0">
      <alignment vertical="center"/>
    </xf>
    <xf numFmtId="4" fontId="79" fillId="2" borderId="48" applyNumberFormat="0" applyProtection="0">
      <alignment vertical="center"/>
    </xf>
    <xf numFmtId="4" fontId="78" fillId="2" borderId="48" applyNumberFormat="0" applyProtection="0">
      <alignment horizontal="left" vertical="center" indent="1"/>
    </xf>
    <xf numFmtId="4" fontId="78" fillId="2" borderId="48" applyNumberFormat="0" applyProtection="0">
      <alignment horizontal="left" vertical="center" indent="1"/>
    </xf>
    <xf numFmtId="0" fontId="2" fillId="77" borderId="48" applyNumberFormat="0" applyProtection="0">
      <alignment horizontal="left" vertical="center" indent="1"/>
    </xf>
    <xf numFmtId="0" fontId="2" fillId="77" borderId="48" applyNumberFormat="0" applyProtection="0">
      <alignment horizontal="left" vertical="center" indent="1"/>
    </xf>
    <xf numFmtId="0" fontId="2" fillId="77" borderId="48" applyNumberFormat="0" applyProtection="0">
      <alignment horizontal="left" vertical="center" indent="1"/>
    </xf>
    <xf numFmtId="0" fontId="2" fillId="77" borderId="48" applyNumberFormat="0" applyProtection="0">
      <alignment horizontal="left" vertical="center" indent="1"/>
    </xf>
    <xf numFmtId="0" fontId="2" fillId="77" borderId="48" applyNumberFormat="0" applyProtection="0">
      <alignment horizontal="left" vertical="center" indent="1"/>
    </xf>
    <xf numFmtId="0" fontId="2" fillId="77" borderId="48" applyNumberFormat="0" applyProtection="0">
      <alignment horizontal="left" vertical="center" indent="1"/>
    </xf>
    <xf numFmtId="0" fontId="2" fillId="77" borderId="48" applyNumberFormat="0" applyProtection="0">
      <alignment horizontal="left" vertical="center" indent="1"/>
    </xf>
    <xf numFmtId="0" fontId="2" fillId="77" borderId="48" applyNumberFormat="0" applyProtection="0">
      <alignment horizontal="left" vertical="center" indent="1"/>
    </xf>
    <xf numFmtId="0" fontId="2" fillId="77" borderId="48" applyNumberFormat="0" applyProtection="0">
      <alignment horizontal="left" vertical="center" indent="1"/>
    </xf>
    <xf numFmtId="4" fontId="78" fillId="78" borderId="48" applyNumberFormat="0" applyProtection="0">
      <alignment horizontal="right" vertical="center"/>
    </xf>
    <xf numFmtId="4" fontId="78" fillId="79" borderId="48" applyNumberFormat="0" applyProtection="0">
      <alignment horizontal="right" vertical="center"/>
    </xf>
    <xf numFmtId="4" fontId="78" fillId="80" borderId="48" applyNumberFormat="0" applyProtection="0">
      <alignment horizontal="right" vertical="center"/>
    </xf>
    <xf numFmtId="4" fontId="78" fillId="81" borderId="48" applyNumberFormat="0" applyProtection="0">
      <alignment horizontal="right" vertical="center"/>
    </xf>
    <xf numFmtId="4" fontId="78" fillId="82" borderId="48" applyNumberFormat="0" applyProtection="0">
      <alignment horizontal="right" vertical="center"/>
    </xf>
    <xf numFmtId="4" fontId="78" fillId="83" borderId="48" applyNumberFormat="0" applyProtection="0">
      <alignment horizontal="right" vertical="center"/>
    </xf>
    <xf numFmtId="4" fontId="78" fillId="84" borderId="48" applyNumberFormat="0" applyProtection="0">
      <alignment horizontal="right" vertical="center"/>
    </xf>
    <xf numFmtId="4" fontId="78" fillId="85" borderId="48" applyNumberFormat="0" applyProtection="0">
      <alignment horizontal="right" vertical="center"/>
    </xf>
    <xf numFmtId="4" fontId="78" fillId="86" borderId="48" applyNumberFormat="0" applyProtection="0">
      <alignment horizontal="right" vertical="center"/>
    </xf>
    <xf numFmtId="4" fontId="80" fillId="87" borderId="48" applyNumberFormat="0" applyProtection="0">
      <alignment horizontal="left" vertical="center" indent="1"/>
    </xf>
    <xf numFmtId="4" fontId="78" fillId="88" borderId="49" applyNumberFormat="0" applyProtection="0">
      <alignment horizontal="left" vertical="center" indent="1"/>
    </xf>
    <xf numFmtId="4" fontId="81" fillId="89" borderId="0" applyNumberFormat="0" applyProtection="0">
      <alignment horizontal="left" vertical="center" indent="1"/>
    </xf>
    <xf numFmtId="0" fontId="2" fillId="77" borderId="48" applyNumberFormat="0" applyProtection="0">
      <alignment horizontal="left" vertical="center" indent="1"/>
    </xf>
    <xf numFmtId="0" fontId="2" fillId="77" borderId="48" applyNumberFormat="0" applyProtection="0">
      <alignment horizontal="left" vertical="center" indent="1"/>
    </xf>
    <xf numFmtId="4" fontId="78" fillId="88" borderId="48" applyNumberFormat="0" applyProtection="0">
      <alignment horizontal="left" vertical="center" indent="1"/>
    </xf>
    <xf numFmtId="4" fontId="78" fillId="90" borderId="48" applyNumberFormat="0" applyProtection="0">
      <alignment horizontal="left" vertical="center" indent="1"/>
    </xf>
    <xf numFmtId="0" fontId="2" fillId="90" borderId="48" applyNumberFormat="0" applyProtection="0">
      <alignment horizontal="left" vertical="center" indent="1"/>
    </xf>
    <xf numFmtId="0" fontId="2" fillId="90" borderId="48" applyNumberFormat="0" applyProtection="0">
      <alignment horizontal="left" vertical="center" indent="1"/>
    </xf>
    <xf numFmtId="0" fontId="2" fillId="90" borderId="48" applyNumberFormat="0" applyProtection="0">
      <alignment horizontal="left" vertical="center" indent="1"/>
    </xf>
    <xf numFmtId="0" fontId="2" fillId="90" borderId="48" applyNumberFormat="0" applyProtection="0">
      <alignment horizontal="left" vertical="center" indent="1"/>
    </xf>
    <xf numFmtId="0" fontId="2" fillId="90" borderId="48" applyNumberFormat="0" applyProtection="0">
      <alignment horizontal="left" vertical="center" indent="1"/>
    </xf>
    <xf numFmtId="0" fontId="2" fillId="90" borderId="48" applyNumberFormat="0" applyProtection="0">
      <alignment horizontal="left" vertical="center" indent="1"/>
    </xf>
    <xf numFmtId="0" fontId="2" fillId="90" borderId="48" applyNumberFormat="0" applyProtection="0">
      <alignment horizontal="left" vertical="center" indent="1"/>
    </xf>
    <xf numFmtId="0" fontId="2" fillId="90" borderId="48" applyNumberFormat="0" applyProtection="0">
      <alignment horizontal="left" vertical="center" indent="1"/>
    </xf>
    <xf numFmtId="0" fontId="2" fillId="90" borderId="48" applyNumberFormat="0" applyProtection="0">
      <alignment horizontal="left" vertical="center" indent="1"/>
    </xf>
    <xf numFmtId="0" fontId="2" fillId="90" borderId="48" applyNumberFormat="0" applyProtection="0">
      <alignment horizontal="left" vertical="center" indent="1"/>
    </xf>
    <xf numFmtId="0" fontId="2" fillId="90" borderId="48" applyNumberFormat="0" applyProtection="0">
      <alignment horizontal="left" vertical="center" indent="1"/>
    </xf>
    <xf numFmtId="0" fontId="2" fillId="91" borderId="48" applyNumberFormat="0" applyProtection="0">
      <alignment horizontal="left" vertical="center" indent="1"/>
    </xf>
    <xf numFmtId="0" fontId="2" fillId="91" borderId="48" applyNumberFormat="0" applyProtection="0">
      <alignment horizontal="left" vertical="center" indent="1"/>
    </xf>
    <xf numFmtId="0" fontId="2" fillId="91" borderId="48" applyNumberFormat="0" applyProtection="0">
      <alignment horizontal="left" vertical="center" indent="1"/>
    </xf>
    <xf numFmtId="0" fontId="2" fillId="91" borderId="48" applyNumberFormat="0" applyProtection="0">
      <alignment horizontal="left" vertical="center" indent="1"/>
    </xf>
    <xf numFmtId="0" fontId="2" fillId="4" borderId="48" applyNumberFormat="0" applyProtection="0">
      <alignment horizontal="left" vertical="center" indent="1"/>
    </xf>
    <xf numFmtId="0" fontId="2" fillId="4" borderId="48" applyNumberFormat="0" applyProtection="0">
      <alignment horizontal="left" vertical="center" indent="1"/>
    </xf>
    <xf numFmtId="0" fontId="2" fillId="4" borderId="48" applyNumberFormat="0" applyProtection="0">
      <alignment horizontal="left" vertical="center" indent="1"/>
    </xf>
    <xf numFmtId="0" fontId="2" fillId="4" borderId="48" applyNumberFormat="0" applyProtection="0">
      <alignment horizontal="left" vertical="center" indent="1"/>
    </xf>
    <xf numFmtId="0" fontId="2" fillId="77" borderId="48" applyNumberFormat="0" applyProtection="0">
      <alignment horizontal="left" vertical="center" indent="1"/>
    </xf>
    <xf numFmtId="0" fontId="2" fillId="77" borderId="48" applyNumberFormat="0" applyProtection="0">
      <alignment horizontal="left" vertical="center" indent="1"/>
    </xf>
    <xf numFmtId="0" fontId="2" fillId="77" borderId="48" applyNumberFormat="0" applyProtection="0">
      <alignment horizontal="left" vertical="center" indent="1"/>
    </xf>
    <xf numFmtId="0" fontId="2" fillId="77" borderId="48" applyNumberFormat="0" applyProtection="0">
      <alignment horizontal="left" vertical="center" indent="1"/>
    </xf>
    <xf numFmtId="0" fontId="2" fillId="71" borderId="42" applyNumberFormat="0">
      <protection locked="0"/>
    </xf>
    <xf numFmtId="0" fontId="2" fillId="71" borderId="42" applyNumberFormat="0">
      <protection locked="0"/>
    </xf>
    <xf numFmtId="4" fontId="78" fillId="92" borderId="48" applyNumberFormat="0" applyProtection="0">
      <alignment vertical="center"/>
    </xf>
    <xf numFmtId="4" fontId="79" fillId="92" borderId="48" applyNumberFormat="0" applyProtection="0">
      <alignment vertical="center"/>
    </xf>
    <xf numFmtId="4" fontId="78" fillId="92" borderId="48" applyNumberFormat="0" applyProtection="0">
      <alignment horizontal="left" vertical="center" indent="1"/>
    </xf>
    <xf numFmtId="4" fontId="78" fillId="92" borderId="48" applyNumberFormat="0" applyProtection="0">
      <alignment horizontal="left" vertical="center" indent="1"/>
    </xf>
    <xf numFmtId="4" fontId="78" fillId="88" borderId="48" applyNumberFormat="0" applyProtection="0">
      <alignment horizontal="right" vertical="center"/>
    </xf>
    <xf numFmtId="4" fontId="79" fillId="88" borderId="48" applyNumberFormat="0" applyProtection="0">
      <alignment horizontal="right" vertical="center"/>
    </xf>
    <xf numFmtId="0" fontId="2" fillId="77" borderId="48" applyNumberFormat="0" applyProtection="0">
      <alignment horizontal="left" vertical="center" indent="1"/>
    </xf>
    <xf numFmtId="0" fontId="2" fillId="77" borderId="48" applyNumberFormat="0" applyProtection="0">
      <alignment horizontal="left" vertical="center" indent="1"/>
    </xf>
    <xf numFmtId="0" fontId="2" fillId="77" borderId="48" applyNumberFormat="0" applyProtection="0">
      <alignment horizontal="left" vertical="center" indent="1"/>
    </xf>
    <xf numFmtId="0" fontId="2" fillId="77" borderId="48" applyNumberFormat="0" applyProtection="0">
      <alignment horizontal="left" vertical="center" indent="1"/>
    </xf>
    <xf numFmtId="0" fontId="2" fillId="77" borderId="48" applyNumberFormat="0" applyProtection="0">
      <alignment horizontal="left" vertical="center" indent="1"/>
    </xf>
    <xf numFmtId="0" fontId="2" fillId="77" borderId="48" applyNumberFormat="0" applyProtection="0">
      <alignment horizontal="left" vertical="center" indent="1"/>
    </xf>
    <xf numFmtId="0" fontId="2" fillId="77" borderId="48" applyNumberFormat="0" applyProtection="0">
      <alignment horizontal="left" vertical="center" indent="1"/>
    </xf>
    <xf numFmtId="0" fontId="2" fillId="77" borderId="48" applyNumberFormat="0" applyProtection="0">
      <alignment horizontal="left" vertical="center" indent="1"/>
    </xf>
    <xf numFmtId="0" fontId="2" fillId="77" borderId="48" applyNumberFormat="0" applyProtection="0">
      <alignment horizontal="left" vertical="center" indent="1"/>
    </xf>
    <xf numFmtId="0" fontId="2" fillId="77" borderId="48" applyNumberFormat="0" applyProtection="0">
      <alignment horizontal="left" vertical="center" indent="1"/>
    </xf>
    <xf numFmtId="0" fontId="2" fillId="77" borderId="48" applyNumberFormat="0" applyProtection="0">
      <alignment horizontal="left" vertical="center" indent="1"/>
    </xf>
    <xf numFmtId="0" fontId="2" fillId="77" borderId="48" applyNumberFormat="0" applyProtection="0">
      <alignment horizontal="left" vertical="center" indent="1"/>
    </xf>
    <xf numFmtId="0" fontId="2" fillId="77" borderId="48" applyNumberFormat="0" applyProtection="0">
      <alignment horizontal="left" vertical="center" indent="1"/>
    </xf>
    <xf numFmtId="0" fontId="2" fillId="77" borderId="48" applyNumberFormat="0" applyProtection="0">
      <alignment horizontal="left" vertical="center" indent="1"/>
    </xf>
    <xf numFmtId="0" fontId="2" fillId="77" borderId="48" applyNumberFormat="0" applyProtection="0">
      <alignment horizontal="left" vertical="center" indent="1"/>
    </xf>
    <xf numFmtId="0" fontId="2" fillId="77" borderId="48" applyNumberFormat="0" applyProtection="0">
      <alignment horizontal="left" vertical="center" indent="1"/>
    </xf>
    <xf numFmtId="0" fontId="2" fillId="77" borderId="48" applyNumberFormat="0" applyProtection="0">
      <alignment horizontal="left" vertical="center" indent="1"/>
    </xf>
    <xf numFmtId="0" fontId="2" fillId="77" borderId="48" applyNumberFormat="0" applyProtection="0">
      <alignment horizontal="left" vertical="center" indent="1"/>
    </xf>
    <xf numFmtId="0" fontId="82" fillId="0" borderId="0"/>
    <xf numFmtId="4" fontId="83" fillId="88" borderId="48" applyNumberFormat="0" applyProtection="0">
      <alignment horizontal="right" vertical="center"/>
    </xf>
    <xf numFmtId="39" fontId="2" fillId="93" borderId="0"/>
    <xf numFmtId="39" fontId="2" fillId="93" borderId="0"/>
    <xf numFmtId="39" fontId="2" fillId="93" borderId="0"/>
    <xf numFmtId="39" fontId="2" fillId="93" borderId="0"/>
    <xf numFmtId="39" fontId="2" fillId="93" borderId="0"/>
    <xf numFmtId="39" fontId="2" fillId="93" borderId="0"/>
    <xf numFmtId="39" fontId="2" fillId="93" borderId="0"/>
    <xf numFmtId="39" fontId="2" fillId="93" borderId="0"/>
    <xf numFmtId="39" fontId="2" fillId="93" borderId="0"/>
    <xf numFmtId="0" fontId="84" fillId="0" borderId="0" applyNumberFormat="0" applyFill="0" applyBorder="0" applyAlignment="0" applyProtection="0"/>
    <xf numFmtId="38" fontId="3" fillId="0" borderId="50"/>
    <xf numFmtId="38" fontId="3" fillId="0" borderId="50"/>
    <xf numFmtId="38" fontId="3" fillId="0" borderId="50"/>
    <xf numFmtId="38" fontId="3" fillId="0" borderId="50"/>
    <xf numFmtId="38" fontId="3" fillId="0" borderId="50"/>
    <xf numFmtId="38" fontId="3" fillId="0" borderId="50"/>
    <xf numFmtId="38" fontId="3" fillId="0" borderId="50"/>
    <xf numFmtId="38" fontId="3" fillId="0" borderId="50"/>
    <xf numFmtId="38" fontId="3" fillId="0" borderId="50"/>
    <xf numFmtId="38" fontId="3" fillId="0" borderId="50"/>
    <xf numFmtId="38" fontId="3" fillId="0" borderId="50"/>
    <xf numFmtId="38" fontId="3" fillId="0" borderId="50"/>
    <xf numFmtId="38" fontId="61" fillId="0" borderId="13"/>
    <xf numFmtId="39" fontId="4" fillId="94" borderId="0"/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72" fontId="2" fillId="0" borderId="0">
      <alignment horizontal="left" wrapText="1"/>
    </xf>
    <xf numFmtId="192" fontId="2" fillId="0" borderId="0">
      <alignment horizontal="left" wrapText="1"/>
    </xf>
    <xf numFmtId="192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93" fontId="2" fillId="0" borderId="0">
      <alignment horizontal="left" wrapText="1"/>
    </xf>
    <xf numFmtId="40" fontId="85" fillId="0" borderId="0" applyBorder="0">
      <alignment horizontal="right"/>
    </xf>
    <xf numFmtId="41" fontId="86" fillId="36" borderId="0">
      <alignment horizontal="left"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7" fillId="36" borderId="0">
      <alignment horizontal="left" wrapText="1"/>
    </xf>
    <xf numFmtId="0" fontId="88" fillId="0" borderId="0">
      <alignment horizontal="left" vertical="center"/>
    </xf>
    <xf numFmtId="0" fontId="41" fillId="0" borderId="51" applyNumberFormat="0" applyFont="0" applyFill="0" applyAlignment="0" applyProtection="0"/>
    <xf numFmtId="0" fontId="49" fillId="0" borderId="52" applyNumberFormat="0" applyFill="0" applyAlignment="0" applyProtection="0"/>
    <xf numFmtId="0" fontId="24" fillId="0" borderId="22" applyNumberFormat="0" applyFill="0" applyAlignment="0" applyProtection="0"/>
    <xf numFmtId="0" fontId="24" fillId="0" borderId="53" applyNumberFormat="0" applyFill="0" applyAlignment="0" applyProtection="0"/>
    <xf numFmtId="0" fontId="24" fillId="0" borderId="22" applyNumberFormat="0" applyFill="0" applyAlignment="0" applyProtection="0"/>
    <xf numFmtId="0" fontId="24" fillId="0" borderId="53" applyNumberFormat="0" applyFill="0" applyAlignment="0" applyProtection="0"/>
    <xf numFmtId="41" fontId="27" fillId="36" borderId="0">
      <alignment horizontal="left"/>
    </xf>
    <xf numFmtId="0" fontId="39" fillId="0" borderId="54"/>
    <xf numFmtId="0" fontId="40" fillId="0" borderId="54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</cellStyleXfs>
  <cellXfs count="770">
    <xf numFmtId="0" fontId="0" fillId="0" borderId="0" xfId="0"/>
    <xf numFmtId="0" fontId="3" fillId="0" borderId="0" xfId="4" applyFont="1" applyFill="1" applyBorder="1" applyAlignment="1">
      <alignment horizontal="center" vertical="top" wrapText="1"/>
    </xf>
    <xf numFmtId="3" fontId="3" fillId="0" borderId="0" xfId="4" quotePrefix="1" applyNumberFormat="1" applyFont="1" applyFill="1" applyBorder="1" applyAlignment="1">
      <alignment horizontal="left" vertical="top" wrapText="1"/>
    </xf>
    <xf numFmtId="168" fontId="3" fillId="0" borderId="4" xfId="4" applyNumberFormat="1" applyFont="1" applyFill="1" applyBorder="1"/>
    <xf numFmtId="41" fontId="3" fillId="0" borderId="0" xfId="4" applyNumberFormat="1" applyFont="1" applyFill="1" applyAlignment="1">
      <alignment horizontal="right" vertical="top" wrapText="1"/>
    </xf>
    <xf numFmtId="0" fontId="3" fillId="0" borderId="0" xfId="4" applyFont="1" applyFill="1" applyAlignment="1">
      <alignment vertical="top" wrapText="1"/>
    </xf>
    <xf numFmtId="0" fontId="3" fillId="0" borderId="0" xfId="4" applyFont="1" applyFill="1" applyBorder="1" applyAlignment="1">
      <alignment horizontal="left" vertical="top" wrapText="1"/>
    </xf>
    <xf numFmtId="0" fontId="3" fillId="0" borderId="4" xfId="4" applyFont="1" applyFill="1" applyBorder="1" applyAlignment="1">
      <alignment vertical="top" wrapText="1"/>
    </xf>
    <xf numFmtId="0" fontId="3" fillId="0" borderId="0" xfId="4" quotePrefix="1" applyFont="1" applyFill="1" applyBorder="1" applyAlignment="1">
      <alignment horizontal="left" vertical="top" wrapText="1" indent="1"/>
    </xf>
    <xf numFmtId="0" fontId="3" fillId="0" borderId="0" xfId="4" quotePrefix="1" applyFont="1" applyFill="1" applyBorder="1" applyAlignment="1">
      <alignment horizontal="left" vertical="top" wrapText="1"/>
    </xf>
    <xf numFmtId="0" fontId="3" fillId="0" borderId="0" xfId="4" quotePrefix="1" applyFont="1" applyFill="1" applyBorder="1" applyAlignment="1">
      <alignment horizontal="left" vertical="top" wrapText="1" indent="2"/>
    </xf>
    <xf numFmtId="0" fontId="3" fillId="0" borderId="0" xfId="4" applyFont="1" applyFill="1" applyAlignment="1">
      <alignment vertical="top"/>
    </xf>
    <xf numFmtId="0" fontId="3" fillId="0" borderId="0" xfId="4" quotePrefix="1" applyFont="1" applyFill="1" applyAlignment="1">
      <alignment horizontal="left" vertical="top" wrapText="1"/>
    </xf>
    <xf numFmtId="0" fontId="3" fillId="0" borderId="9" xfId="4" applyFont="1" applyFill="1" applyBorder="1" applyAlignment="1">
      <alignment vertical="top"/>
    </xf>
    <xf numFmtId="0" fontId="3" fillId="0" borderId="0" xfId="4" applyFont="1" applyFill="1" applyAlignment="1">
      <alignment horizontal="center" vertical="top"/>
    </xf>
    <xf numFmtId="0" fontId="46" fillId="0" borderId="0" xfId="0" applyFont="1" applyBorder="1"/>
    <xf numFmtId="6" fontId="3" fillId="0" borderId="0" xfId="7" applyNumberFormat="1" applyFont="1"/>
    <xf numFmtId="0" fontId="46" fillId="0" borderId="0" xfId="0" applyFont="1"/>
    <xf numFmtId="0" fontId="93" fillId="0" borderId="0" xfId="0" applyFont="1"/>
    <xf numFmtId="0" fontId="46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3" fillId="0" borderId="0" xfId="14" applyNumberFormat="1" applyFont="1" applyFill="1" applyAlignment="1"/>
    <xf numFmtId="0" fontId="3" fillId="0" borderId="0" xfId="15" applyFont="1" applyFill="1"/>
    <xf numFmtId="0" fontId="3" fillId="0" borderId="0" xfId="16" applyNumberFormat="1" applyFont="1" applyFill="1" applyAlignment="1"/>
    <xf numFmtId="0" fontId="61" fillId="0" borderId="0" xfId="17" applyFont="1" applyFill="1">
      <alignment horizontal="left" wrapText="1"/>
    </xf>
    <xf numFmtId="43" fontId="61" fillId="0" borderId="0" xfId="12" applyFont="1" applyFill="1" applyAlignment="1">
      <alignment horizontal="left" wrapText="1"/>
    </xf>
    <xf numFmtId="0" fontId="61" fillId="0" borderId="0" xfId="17" applyFont="1" applyFill="1" applyAlignment="1">
      <alignment horizontal="center" wrapText="1"/>
    </xf>
    <xf numFmtId="0" fontId="3" fillId="0" borderId="0" xfId="16" applyNumberFormat="1" applyFont="1" applyFill="1" applyAlignment="1">
      <alignment horizontal="center" wrapText="1"/>
    </xf>
    <xf numFmtId="175" fontId="61" fillId="0" borderId="12" xfId="18" applyFont="1" applyFill="1" applyBorder="1" applyAlignment="1">
      <alignment horizontal="center" vertical="center"/>
    </xf>
    <xf numFmtId="0" fontId="61" fillId="0" borderId="0" xfId="14" applyNumberFormat="1" applyFont="1" applyFill="1" applyAlignment="1">
      <alignment horizontal="center"/>
    </xf>
    <xf numFmtId="0" fontId="3" fillId="0" borderId="0" xfId="14" applyNumberFormat="1" applyFont="1" applyFill="1" applyAlignment="1">
      <alignment horizontal="left"/>
    </xf>
    <xf numFmtId="0" fontId="3" fillId="0" borderId="0" xfId="15" applyFont="1" applyFill="1" applyAlignment="1">
      <alignment horizontal="left"/>
    </xf>
    <xf numFmtId="41" fontId="3" fillId="0" borderId="0" xfId="20" applyFont="1" applyFill="1"/>
    <xf numFmtId="0" fontId="3" fillId="0" borderId="0" xfId="14" applyNumberFormat="1" applyFont="1" applyFill="1" applyAlignment="1">
      <alignment horizontal="left" indent="1"/>
    </xf>
    <xf numFmtId="0" fontId="3" fillId="0" borderId="0" xfId="15" applyFont="1" applyFill="1" applyAlignment="1">
      <alignment horizontal="left" indent="1"/>
    </xf>
    <xf numFmtId="0" fontId="3" fillId="0" borderId="0" xfId="14" quotePrefix="1" applyNumberFormat="1" applyFont="1" applyFill="1" applyAlignment="1">
      <alignment horizontal="left" indent="1"/>
    </xf>
    <xf numFmtId="0" fontId="3" fillId="0" borderId="0" xfId="15" quotePrefix="1" applyFont="1" applyFill="1" applyAlignment="1">
      <alignment horizontal="left" indent="1"/>
    </xf>
    <xf numFmtId="0" fontId="3" fillId="0" borderId="0" xfId="14" applyNumberFormat="1" applyFont="1" applyFill="1" applyAlignment="1">
      <alignment horizontal="left" indent="2"/>
    </xf>
    <xf numFmtId="0" fontId="3" fillId="0" borderId="0" xfId="15" applyFont="1" applyFill="1" applyAlignment="1">
      <alignment horizontal="left" indent="2"/>
    </xf>
    <xf numFmtId="0" fontId="3" fillId="0" borderId="0" xfId="14" quotePrefix="1" applyNumberFormat="1" applyFont="1" applyFill="1" applyAlignment="1">
      <alignment horizontal="left" indent="2"/>
    </xf>
    <xf numFmtId="0" fontId="3" fillId="0" borderId="0" xfId="15" quotePrefix="1" applyFont="1" applyFill="1" applyAlignment="1">
      <alignment horizontal="left" indent="2"/>
    </xf>
    <xf numFmtId="0" fontId="3" fillId="0" borderId="0" xfId="14" applyNumberFormat="1" applyFont="1" applyFill="1" applyAlignment="1">
      <alignment horizontal="left" indent="3"/>
    </xf>
    <xf numFmtId="0" fontId="3" fillId="0" borderId="0" xfId="15" applyFont="1" applyFill="1" applyAlignment="1">
      <alignment horizontal="left" indent="3"/>
    </xf>
    <xf numFmtId="0" fontId="3" fillId="0" borderId="0" xfId="14" applyNumberFormat="1" applyFont="1" applyFill="1" applyAlignment="1">
      <alignment horizontal="left" indent="4"/>
    </xf>
    <xf numFmtId="0" fontId="3" fillId="0" borderId="0" xfId="15" applyFont="1" applyFill="1" applyAlignment="1">
      <alignment horizontal="left" indent="4"/>
    </xf>
    <xf numFmtId="0" fontId="3" fillId="0" borderId="0" xfId="14" quotePrefix="1" applyNumberFormat="1" applyFont="1" applyFill="1" applyAlignment="1">
      <alignment horizontal="left" indent="5"/>
    </xf>
    <xf numFmtId="0" fontId="3" fillId="0" borderId="0" xfId="15" quotePrefix="1" applyFont="1" applyFill="1" applyAlignment="1">
      <alignment horizontal="left" indent="5"/>
    </xf>
    <xf numFmtId="0" fontId="3" fillId="0" borderId="0" xfId="14" quotePrefix="1" applyNumberFormat="1" applyFont="1" applyFill="1" applyAlignment="1">
      <alignment horizontal="left" indent="6"/>
    </xf>
    <xf numFmtId="0" fontId="3" fillId="0" borderId="0" xfId="15" quotePrefix="1" applyFont="1" applyFill="1" applyAlignment="1">
      <alignment horizontal="left" indent="6"/>
    </xf>
    <xf numFmtId="0" fontId="3" fillId="0" borderId="0" xfId="14" quotePrefix="1" applyNumberFormat="1" applyFont="1" applyFill="1" applyAlignment="1">
      <alignment horizontal="left"/>
    </xf>
    <xf numFmtId="0" fontId="3" fillId="0" borderId="0" xfId="15" quotePrefix="1" applyFont="1" applyFill="1" applyAlignment="1">
      <alignment horizontal="left"/>
    </xf>
    <xf numFmtId="0" fontId="61" fillId="0" borderId="12" xfId="17" applyFont="1" applyFill="1" applyBorder="1" applyAlignment="1">
      <alignment horizontal="left" wrapText="1"/>
    </xf>
    <xf numFmtId="0" fontId="3" fillId="0" borderId="0" xfId="16" applyNumberFormat="1" applyFont="1" applyFill="1" applyAlignment="1">
      <alignment wrapText="1"/>
    </xf>
    <xf numFmtId="0" fontId="3" fillId="0" borderId="0" xfId="16" applyNumberFormat="1" applyFont="1" applyFill="1" applyAlignment="1">
      <alignment horizontal="center"/>
    </xf>
    <xf numFmtId="41" fontId="3" fillId="0" borderId="0" xfId="20" applyFont="1" applyFill="1" applyAlignment="1">
      <alignment horizontal="left" indent="1"/>
    </xf>
    <xf numFmtId="41" fontId="3" fillId="0" borderId="0" xfId="20" applyFont="1" applyFill="1" applyAlignment="1">
      <alignment horizontal="left" indent="2"/>
    </xf>
    <xf numFmtId="41" fontId="3" fillId="0" borderId="0" xfId="20" quotePrefix="1" applyFont="1" applyFill="1" applyAlignment="1">
      <alignment horizontal="left" indent="3"/>
    </xf>
    <xf numFmtId="0" fontId="3" fillId="0" borderId="0" xfId="16" applyNumberFormat="1" applyFont="1" applyFill="1" applyAlignment="1">
      <alignment horizontal="left" indent="1"/>
    </xf>
    <xf numFmtId="0" fontId="3" fillId="0" borderId="0" xfId="16" applyNumberFormat="1" applyFont="1" applyFill="1" applyAlignment="1">
      <alignment horizontal="left" indent="2"/>
    </xf>
    <xf numFmtId="0" fontId="46" fillId="0" borderId="0" xfId="0" applyNumberFormat="1" applyFont="1" applyAlignment="1"/>
    <xf numFmtId="0" fontId="61" fillId="95" borderId="5" xfId="0" applyNumberFormat="1" applyFont="1" applyFill="1" applyBorder="1" applyAlignment="1"/>
    <xf numFmtId="0" fontId="3" fillId="95" borderId="6" xfId="0" applyNumberFormat="1" applyFont="1" applyFill="1" applyBorder="1" applyAlignment="1"/>
    <xf numFmtId="0" fontId="61" fillId="95" borderId="55" xfId="0" applyNumberFormat="1" applyFont="1" applyFill="1" applyBorder="1" applyAlignment="1">
      <alignment horizontal="right"/>
    </xf>
    <xf numFmtId="0" fontId="3" fillId="95" borderId="29" xfId="0" applyNumberFormat="1" applyFont="1" applyFill="1" applyBorder="1" applyAlignment="1"/>
    <xf numFmtId="0" fontId="3" fillId="95" borderId="0" xfId="0" applyNumberFormat="1" applyFont="1" applyFill="1" applyBorder="1" applyAlignment="1"/>
    <xf numFmtId="0" fontId="61" fillId="95" borderId="30" xfId="0" applyNumberFormat="1" applyFont="1" applyFill="1" applyBorder="1" applyAlignment="1">
      <alignment horizontal="right"/>
    </xf>
    <xf numFmtId="0" fontId="61" fillId="95" borderId="29" xfId="0" applyNumberFormat="1" applyFont="1" applyFill="1" applyBorder="1" applyAlignment="1" applyProtection="1">
      <alignment horizontal="centerContinuous"/>
      <protection locked="0"/>
    </xf>
    <xf numFmtId="0" fontId="3" fillId="95" borderId="0" xfId="0" applyNumberFormat="1" applyFont="1" applyFill="1" applyBorder="1" applyAlignment="1">
      <alignment horizontal="centerContinuous"/>
    </xf>
    <xf numFmtId="0" fontId="61" fillId="95" borderId="0" xfId="0" applyNumberFormat="1" applyFont="1" applyFill="1" applyBorder="1" applyAlignment="1">
      <alignment horizontal="centerContinuous"/>
    </xf>
    <xf numFmtId="0" fontId="61" fillId="95" borderId="30" xfId="0" applyNumberFormat="1" applyFont="1" applyFill="1" applyBorder="1" applyAlignment="1">
      <alignment horizontal="centerContinuous"/>
    </xf>
    <xf numFmtId="0" fontId="61" fillId="95" borderId="29" xfId="0" applyNumberFormat="1" applyFont="1" applyFill="1" applyBorder="1" applyAlignment="1">
      <alignment horizontal="centerContinuous"/>
    </xf>
    <xf numFmtId="0" fontId="3" fillId="95" borderId="29" xfId="0" applyNumberFormat="1" applyFont="1" applyFill="1" applyBorder="1" applyAlignment="1" applyProtection="1">
      <protection locked="0"/>
    </xf>
    <xf numFmtId="0" fontId="3" fillId="95" borderId="30" xfId="0" applyNumberFormat="1" applyFont="1" applyFill="1" applyBorder="1" applyAlignment="1"/>
    <xf numFmtId="0" fontId="61" fillId="95" borderId="29" xfId="0" applyNumberFormat="1" applyFont="1" applyFill="1" applyBorder="1" applyAlignment="1">
      <alignment horizontal="center"/>
    </xf>
    <xf numFmtId="0" fontId="3" fillId="95" borderId="0" xfId="0" applyNumberFormat="1" applyFont="1" applyFill="1" applyBorder="1" applyAlignment="1">
      <alignment horizontal="center"/>
    </xf>
    <xf numFmtId="0" fontId="3" fillId="95" borderId="30" xfId="0" applyNumberFormat="1" applyFont="1" applyFill="1" applyBorder="1" applyAlignment="1">
      <alignment horizontal="center"/>
    </xf>
    <xf numFmtId="0" fontId="61" fillId="95" borderId="56" xfId="0" applyNumberFormat="1" applyFont="1" applyFill="1" applyBorder="1" applyAlignment="1">
      <alignment horizontal="center"/>
    </xf>
    <xf numFmtId="0" fontId="61" fillId="95" borderId="12" xfId="0" applyNumberFormat="1" applyFont="1" applyFill="1" applyBorder="1" applyAlignment="1">
      <alignment horizontal="left"/>
    </xf>
    <xf numFmtId="0" fontId="3" fillId="95" borderId="12" xfId="0" applyNumberFormat="1" applyFont="1" applyFill="1" applyBorder="1" applyAlignment="1">
      <alignment horizontal="center"/>
    </xf>
    <xf numFmtId="0" fontId="3" fillId="95" borderId="57" xfId="0" applyNumberFormat="1" applyFont="1" applyFill="1" applyBorder="1" applyAlignment="1">
      <alignment horizontal="center"/>
    </xf>
    <xf numFmtId="0" fontId="3" fillId="95" borderId="29" xfId="0" applyNumberFormat="1" applyFont="1" applyFill="1" applyBorder="1" applyAlignment="1">
      <alignment horizontal="fill"/>
    </xf>
    <xf numFmtId="0" fontId="3" fillId="95" borderId="0" xfId="0" applyNumberFormat="1" applyFont="1" applyFill="1" applyBorder="1" applyAlignment="1">
      <alignment horizontal="fill"/>
    </xf>
    <xf numFmtId="0" fontId="3" fillId="95" borderId="30" xfId="0" applyNumberFormat="1" applyFont="1" applyFill="1" applyBorder="1" applyAlignment="1">
      <alignment horizontal="fill"/>
    </xf>
    <xf numFmtId="0" fontId="3" fillId="95" borderId="29" xfId="0" applyNumberFormat="1" applyFont="1" applyFill="1" applyBorder="1" applyAlignment="1">
      <alignment horizontal="center"/>
    </xf>
    <xf numFmtId="10" fontId="95" fillId="95" borderId="0" xfId="0" applyNumberFormat="1" applyFont="1" applyFill="1" applyAlignment="1" applyProtection="1">
      <protection locked="0"/>
    </xf>
    <xf numFmtId="10" fontId="95" fillId="95" borderId="30" xfId="0" applyNumberFormat="1" applyFont="1" applyFill="1" applyBorder="1" applyAlignment="1"/>
    <xf numFmtId="10" fontId="95" fillId="95" borderId="12" xfId="0" applyNumberFormat="1" applyFont="1" applyFill="1" applyBorder="1" applyAlignment="1"/>
    <xf numFmtId="10" fontId="3" fillId="95" borderId="13" xfId="0" applyNumberFormat="1" applyFont="1" applyFill="1" applyBorder="1" applyAlignment="1"/>
    <xf numFmtId="10" fontId="3" fillId="95" borderId="0" xfId="0" applyNumberFormat="1" applyFont="1" applyFill="1" applyAlignment="1"/>
    <xf numFmtId="10" fontId="3" fillId="95" borderId="58" xfId="0" applyNumberFormat="1" applyFont="1" applyFill="1" applyBorder="1" applyAlignment="1"/>
    <xf numFmtId="10" fontId="3" fillId="95" borderId="30" xfId="0" applyNumberFormat="1" applyFont="1" applyFill="1" applyBorder="1" applyAlignment="1"/>
    <xf numFmtId="10" fontId="95" fillId="95" borderId="0" xfId="0" applyNumberFormat="1" applyFont="1" applyFill="1" applyAlignment="1"/>
    <xf numFmtId="10" fontId="95" fillId="95" borderId="0" xfId="0" applyNumberFormat="1" applyFont="1" applyFill="1" applyBorder="1" applyAlignment="1"/>
    <xf numFmtId="0" fontId="3" fillId="95" borderId="7" xfId="0" applyNumberFormat="1" applyFont="1" applyFill="1" applyBorder="1" applyAlignment="1">
      <alignment horizontal="center"/>
    </xf>
    <xf numFmtId="0" fontId="3" fillId="95" borderId="8" xfId="0" applyNumberFormat="1" applyFont="1" applyFill="1" applyBorder="1" applyAlignment="1"/>
    <xf numFmtId="10" fontId="3" fillId="95" borderId="8" xfId="0" applyNumberFormat="1" applyFont="1" applyFill="1" applyBorder="1" applyAlignment="1"/>
    <xf numFmtId="10" fontId="3" fillId="95" borderId="31" xfId="0" applyNumberFormat="1" applyFont="1" applyFill="1" applyBorder="1" applyAlignment="1"/>
    <xf numFmtId="0" fontId="3" fillId="95" borderId="5" xfId="3877" applyNumberFormat="1" applyFont="1" applyFill="1" applyBorder="1" applyAlignment="1"/>
    <xf numFmtId="0" fontId="3" fillId="95" borderId="6" xfId="3877" applyNumberFormat="1" applyFont="1" applyFill="1" applyBorder="1" applyAlignment="1"/>
    <xf numFmtId="0" fontId="3" fillId="95" borderId="29" xfId="3877" applyNumberFormat="1" applyFont="1" applyFill="1" applyBorder="1" applyAlignment="1"/>
    <xf numFmtId="0" fontId="3" fillId="95" borderId="0" xfId="3877" applyNumberFormat="1" applyFont="1" applyFill="1" applyBorder="1" applyAlignment="1"/>
    <xf numFmtId="0" fontId="61" fillId="95" borderId="29" xfId="3877" applyNumberFormat="1" applyFont="1" applyFill="1" applyBorder="1" applyAlignment="1"/>
    <xf numFmtId="0" fontId="61" fillId="95" borderId="0" xfId="3877" applyNumberFormat="1" applyFont="1" applyFill="1" applyBorder="1" applyAlignment="1"/>
    <xf numFmtId="0" fontId="61" fillId="95" borderId="30" xfId="0" quotePrefix="1" applyNumberFormat="1" applyFont="1" applyFill="1" applyBorder="1" applyAlignment="1">
      <alignment horizontal="right"/>
    </xf>
    <xf numFmtId="0" fontId="61" fillId="95" borderId="29" xfId="3877" applyNumberFormat="1" applyFont="1" applyFill="1" applyBorder="1" applyAlignment="1">
      <alignment horizontal="center"/>
    </xf>
    <xf numFmtId="0" fontId="61" fillId="95" borderId="29" xfId="3877" applyNumberFormat="1" applyFont="1" applyFill="1" applyBorder="1" applyAlignment="1" applyProtection="1">
      <alignment horizontal="center"/>
      <protection locked="0"/>
    </xf>
    <xf numFmtId="0" fontId="61" fillId="95" borderId="30" xfId="3877" applyNumberFormat="1" applyFont="1" applyFill="1" applyBorder="1" applyAlignment="1"/>
    <xf numFmtId="0" fontId="61" fillId="95" borderId="56" xfId="3877" applyNumberFormat="1" applyFont="1" applyFill="1" applyBorder="1" applyAlignment="1">
      <alignment horizontal="center"/>
    </xf>
    <xf numFmtId="0" fontId="61" fillId="95" borderId="12" xfId="3877" applyNumberFormat="1" applyFont="1" applyFill="1" applyBorder="1" applyAlignment="1" applyProtection="1">
      <protection locked="0"/>
    </xf>
    <xf numFmtId="0" fontId="61" fillId="95" borderId="12" xfId="3877" applyNumberFormat="1" applyFont="1" applyFill="1" applyBorder="1" applyAlignment="1"/>
    <xf numFmtId="0" fontId="61" fillId="95" borderId="57" xfId="3877" applyNumberFormat="1" applyFont="1" applyFill="1" applyBorder="1" applyAlignment="1">
      <alignment horizontal="right"/>
    </xf>
    <xf numFmtId="0" fontId="3" fillId="95" borderId="30" xfId="3877" applyNumberFormat="1" applyFont="1" applyFill="1" applyBorder="1" applyAlignment="1">
      <alignment horizontal="center"/>
    </xf>
    <xf numFmtId="0" fontId="3" fillId="95" borderId="29" xfId="3877" applyNumberFormat="1" applyFont="1" applyFill="1" applyBorder="1" applyAlignment="1">
      <alignment horizontal="center"/>
    </xf>
    <xf numFmtId="0" fontId="3" fillId="95" borderId="0" xfId="3877" applyNumberFormat="1" applyFont="1" applyFill="1" applyBorder="1" applyAlignment="1">
      <alignment horizontal="left"/>
    </xf>
    <xf numFmtId="0" fontId="95" fillId="95" borderId="0" xfId="3877" applyNumberFormat="1" applyFont="1" applyFill="1" applyBorder="1" applyAlignment="1"/>
    <xf numFmtId="172" fontId="95" fillId="95" borderId="30" xfId="3877" applyNumberFormat="1" applyFont="1" applyFill="1" applyBorder="1" applyAlignment="1"/>
    <xf numFmtId="189" fontId="95" fillId="95" borderId="0" xfId="3877" applyNumberFormat="1" applyFont="1" applyFill="1" applyBorder="1" applyAlignment="1"/>
    <xf numFmtId="172" fontId="95" fillId="95" borderId="57" xfId="3877" applyNumberFormat="1" applyFont="1" applyFill="1" applyBorder="1" applyAlignment="1"/>
    <xf numFmtId="172" fontId="3" fillId="95" borderId="30" xfId="3877" applyNumberFormat="1" applyFont="1" applyFill="1" applyBorder="1" applyAlignment="1"/>
    <xf numFmtId="9" fontId="95" fillId="95" borderId="0" xfId="3877" applyNumberFormat="1" applyFont="1" applyFill="1" applyBorder="1" applyAlignment="1"/>
    <xf numFmtId="172" fontId="95" fillId="95" borderId="59" xfId="3877" applyNumberFormat="1" applyFont="1" applyFill="1" applyBorder="1" applyAlignment="1" applyProtection="1">
      <protection locked="0"/>
    </xf>
    <xf numFmtId="0" fontId="46" fillId="95" borderId="7" xfId="0" applyFont="1" applyFill="1" applyBorder="1"/>
    <xf numFmtId="0" fontId="46" fillId="95" borderId="8" xfId="0" applyFont="1" applyFill="1" applyBorder="1"/>
    <xf numFmtId="0" fontId="46" fillId="95" borderId="31" xfId="0" applyFont="1" applyFill="1" applyBorder="1"/>
    <xf numFmtId="0" fontId="61" fillId="0" borderId="0" xfId="4" applyFont="1" applyFill="1" applyAlignment="1">
      <alignment horizontal="center"/>
    </xf>
    <xf numFmtId="0" fontId="61" fillId="0" borderId="0" xfId="4" applyFont="1" applyFill="1"/>
    <xf numFmtId="22" fontId="61" fillId="0" borderId="0" xfId="4" applyNumberFormat="1" applyFont="1" applyFill="1" applyAlignment="1">
      <alignment horizontal="center" vertical="top" wrapText="1"/>
    </xf>
    <xf numFmtId="166" fontId="61" fillId="0" borderId="5" xfId="4" applyNumberFormat="1" applyFont="1" applyFill="1" applyBorder="1" applyAlignment="1">
      <alignment horizontal="left" wrapText="1"/>
    </xf>
    <xf numFmtId="166" fontId="61" fillId="0" borderId="6" xfId="4" applyNumberFormat="1" applyFont="1" applyFill="1" applyBorder="1" applyAlignment="1">
      <alignment horizontal="left" wrapText="1"/>
    </xf>
    <xf numFmtId="0" fontId="61" fillId="0" borderId="0" xfId="4" applyFont="1" applyFill="1" applyAlignment="1">
      <alignment horizontal="center" wrapText="1"/>
    </xf>
    <xf numFmtId="167" fontId="61" fillId="0" borderId="7" xfId="4" applyNumberFormat="1" applyFont="1" applyFill="1" applyBorder="1" applyAlignment="1">
      <alignment horizontal="left" wrapText="1"/>
    </xf>
    <xf numFmtId="167" fontId="61" fillId="0" borderId="8" xfId="4" applyNumberFormat="1" applyFont="1" applyFill="1" applyBorder="1" applyAlignment="1">
      <alignment horizontal="left" wrapText="1"/>
    </xf>
    <xf numFmtId="10" fontId="3" fillId="95" borderId="0" xfId="3" applyNumberFormat="1" applyFont="1" applyFill="1" applyAlignment="1">
      <alignment vertical="top"/>
    </xf>
    <xf numFmtId="171" fontId="95" fillId="95" borderId="4" xfId="2" applyNumberFormat="1" applyFont="1" applyFill="1" applyBorder="1"/>
    <xf numFmtId="171" fontId="94" fillId="95" borderId="4" xfId="2" applyNumberFormat="1" applyFont="1" applyFill="1" applyBorder="1"/>
    <xf numFmtId="0" fontId="3" fillId="0" borderId="0" xfId="4301" applyFont="1"/>
    <xf numFmtId="0" fontId="61" fillId="0" borderId="0" xfId="4301" applyFont="1"/>
    <xf numFmtId="9" fontId="95" fillId="95" borderId="4" xfId="3" applyFont="1" applyFill="1" applyBorder="1" applyAlignment="1">
      <alignment vertical="top"/>
    </xf>
    <xf numFmtId="170" fontId="95" fillId="95" borderId="4" xfId="1" applyNumberFormat="1" applyFont="1" applyFill="1" applyBorder="1" applyAlignment="1">
      <alignment vertical="top"/>
    </xf>
    <xf numFmtId="0" fontId="46" fillId="0" borderId="2" xfId="0" quotePrefix="1" applyFont="1" applyBorder="1" applyAlignment="1">
      <alignment horizontal="left"/>
    </xf>
    <xf numFmtId="0" fontId="46" fillId="0" borderId="1" xfId="0" applyFont="1" applyBorder="1"/>
    <xf numFmtId="0" fontId="46" fillId="0" borderId="0" xfId="0" quotePrefix="1" applyFont="1" applyAlignment="1">
      <alignment horizontal="left"/>
    </xf>
    <xf numFmtId="0" fontId="46" fillId="0" borderId="0" xfId="0" applyFont="1" applyFill="1"/>
    <xf numFmtId="0" fontId="46" fillId="0" borderId="0" xfId="0" applyFont="1" applyAlignment="1">
      <alignment horizontal="left"/>
    </xf>
    <xf numFmtId="0" fontId="97" fillId="0" borderId="0" xfId="0" applyFont="1" applyAlignment="1">
      <alignment wrapText="1"/>
    </xf>
    <xf numFmtId="10" fontId="95" fillId="95" borderId="0" xfId="0" applyNumberFormat="1" applyFont="1" applyFill="1" applyBorder="1" applyProtection="1"/>
    <xf numFmtId="3" fontId="95" fillId="95" borderId="26" xfId="5" applyNumberFormat="1" applyFont="1" applyFill="1" applyBorder="1"/>
    <xf numFmtId="10" fontId="46" fillId="95" borderId="2" xfId="0" applyNumberFormat="1" applyFont="1" applyFill="1" applyBorder="1"/>
    <xf numFmtId="0" fontId="46" fillId="95" borderId="1" xfId="0" applyFont="1" applyFill="1" applyBorder="1"/>
    <xf numFmtId="175" fontId="61" fillId="95" borderId="12" xfId="18" applyFont="1" applyFill="1" applyBorder="1" applyAlignment="1">
      <alignment horizontal="center" vertical="center"/>
    </xf>
    <xf numFmtId="0" fontId="61" fillId="95" borderId="0" xfId="19" quotePrefix="1" applyFont="1" applyFill="1" applyBorder="1" applyAlignment="1">
      <alignment horizontal="center" wrapText="1"/>
    </xf>
    <xf numFmtId="171" fontId="95" fillId="95" borderId="0" xfId="10" applyNumberFormat="1" applyFont="1" applyFill="1" applyBorder="1"/>
    <xf numFmtId="10" fontId="95" fillId="95" borderId="0" xfId="21" applyNumberFormat="1" applyFont="1" applyFill="1" applyBorder="1"/>
    <xf numFmtId="10" fontId="3" fillId="95" borderId="0" xfId="21" applyNumberFormat="1" applyFont="1" applyFill="1" applyBorder="1"/>
    <xf numFmtId="0" fontId="95" fillId="95" borderId="0" xfId="14" applyNumberFormat="1" applyFont="1" applyFill="1" applyBorder="1" applyAlignment="1"/>
    <xf numFmtId="0" fontId="3" fillId="95" borderId="0" xfId="14" applyNumberFormat="1" applyFont="1" applyFill="1" applyBorder="1" applyAlignment="1"/>
    <xf numFmtId="10" fontId="95" fillId="95" borderId="0" xfId="21" applyFont="1" applyFill="1" applyBorder="1"/>
    <xf numFmtId="10" fontId="3" fillId="95" borderId="0" xfId="21" applyFont="1" applyFill="1" applyBorder="1"/>
    <xf numFmtId="171" fontId="3" fillId="95" borderId="2" xfId="10" applyNumberFormat="1" applyFont="1" applyFill="1" applyBorder="1"/>
    <xf numFmtId="10" fontId="3" fillId="95" borderId="2" xfId="21" applyFont="1" applyFill="1" applyBorder="1"/>
    <xf numFmtId="0" fontId="3" fillId="95" borderId="2" xfId="14" applyNumberFormat="1" applyFont="1" applyFill="1" applyBorder="1" applyAlignment="1"/>
    <xf numFmtId="0" fontId="93" fillId="0" borderId="0" xfId="0" applyFont="1" applyBorder="1" applyAlignment="1">
      <alignment horizontal="center"/>
    </xf>
    <xf numFmtId="0" fontId="93" fillId="0" borderId="0" xfId="0" applyFont="1" applyBorder="1"/>
    <xf numFmtId="0" fontId="97" fillId="0" borderId="0" xfId="0" applyFont="1" applyBorder="1" applyAlignment="1">
      <alignment wrapText="1"/>
    </xf>
    <xf numFmtId="0" fontId="46" fillId="0" borderId="0" xfId="0" quotePrefix="1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0" xfId="0" applyFont="1" applyFill="1" applyBorder="1"/>
    <xf numFmtId="0" fontId="61" fillId="0" borderId="29" xfId="17" applyFont="1" applyFill="1" applyBorder="1" applyAlignment="1">
      <alignment horizontal="center" vertical="center" wrapText="1"/>
    </xf>
    <xf numFmtId="0" fontId="61" fillId="0" borderId="56" xfId="14" applyNumberFormat="1" applyFont="1" applyFill="1" applyBorder="1" applyAlignment="1">
      <alignment horizontal="center" vertical="center"/>
    </xf>
    <xf numFmtId="175" fontId="61" fillId="0" borderId="57" xfId="18" applyFont="1" applyFill="1" applyBorder="1" applyAlignment="1">
      <alignment horizontal="center" vertical="center"/>
    </xf>
    <xf numFmtId="41" fontId="3" fillId="0" borderId="29" xfId="20" applyFont="1" applyFill="1" applyBorder="1"/>
    <xf numFmtId="41" fontId="3" fillId="0" borderId="0" xfId="20" applyFont="1" applyFill="1" applyBorder="1"/>
    <xf numFmtId="41" fontId="3" fillId="0" borderId="30" xfId="20" applyFont="1" applyFill="1" applyBorder="1"/>
    <xf numFmtId="171" fontId="98" fillId="0" borderId="29" xfId="10" applyNumberFormat="1" applyFont="1" applyFill="1" applyBorder="1"/>
    <xf numFmtId="10" fontId="98" fillId="0" borderId="0" xfId="21" applyNumberFormat="1" applyFont="1" applyFill="1" applyBorder="1"/>
    <xf numFmtId="171" fontId="98" fillId="0" borderId="0" xfId="10" applyNumberFormat="1" applyFont="1" applyFill="1" applyBorder="1"/>
    <xf numFmtId="171" fontId="98" fillId="0" borderId="30" xfId="10" applyNumberFormat="1" applyFont="1" applyFill="1" applyBorder="1"/>
    <xf numFmtId="42" fontId="98" fillId="0" borderId="29" xfId="14" applyNumberFormat="1" applyFont="1" applyFill="1" applyBorder="1" applyAlignment="1"/>
    <xf numFmtId="0" fontId="98" fillId="0" borderId="0" xfId="14" applyNumberFormat="1" applyFont="1" applyFill="1" applyBorder="1" applyAlignment="1"/>
    <xf numFmtId="10" fontId="98" fillId="0" borderId="29" xfId="21" applyFont="1" applyFill="1" applyBorder="1"/>
    <xf numFmtId="10" fontId="98" fillId="0" borderId="0" xfId="21" applyFont="1" applyFill="1" applyBorder="1"/>
    <xf numFmtId="10" fontId="98" fillId="0" borderId="30" xfId="3" applyNumberFormat="1" applyFont="1" applyFill="1" applyBorder="1"/>
    <xf numFmtId="171" fontId="98" fillId="0" borderId="62" xfId="10" applyNumberFormat="1" applyFont="1" applyFill="1" applyBorder="1"/>
    <xf numFmtId="10" fontId="98" fillId="0" borderId="2" xfId="21" applyFont="1" applyFill="1" applyBorder="1"/>
    <xf numFmtId="171" fontId="98" fillId="0" borderId="2" xfId="10" applyNumberFormat="1" applyFont="1" applyFill="1" applyBorder="1"/>
    <xf numFmtId="171" fontId="98" fillId="0" borderId="63" xfId="10" applyNumberFormat="1" applyFont="1" applyFill="1" applyBorder="1"/>
    <xf numFmtId="0" fontId="98" fillId="0" borderId="29" xfId="14" applyNumberFormat="1" applyFont="1" applyFill="1" applyBorder="1" applyAlignment="1"/>
    <xf numFmtId="0" fontId="98" fillId="0" borderId="30" xfId="14" applyNumberFormat="1" applyFont="1" applyFill="1" applyBorder="1" applyAlignment="1"/>
    <xf numFmtId="171" fontId="98" fillId="0" borderId="56" xfId="10" applyNumberFormat="1" applyFont="1" applyFill="1" applyBorder="1"/>
    <xf numFmtId="10" fontId="98" fillId="0" borderId="0" xfId="14" applyNumberFormat="1" applyFont="1" applyFill="1" applyBorder="1" applyAlignment="1"/>
    <xf numFmtId="0" fontId="98" fillId="0" borderId="2" xfId="14" applyNumberFormat="1" applyFont="1" applyFill="1" applyBorder="1" applyAlignment="1"/>
    <xf numFmtId="10" fontId="99" fillId="0" borderId="64" xfId="3936" applyFont="1" applyFill="1" applyBorder="1" applyAlignment="1">
      <alignment horizontal="right"/>
    </xf>
    <xf numFmtId="10" fontId="99" fillId="0" borderId="65" xfId="3936" applyFont="1" applyFill="1" applyBorder="1" applyAlignment="1">
      <alignment horizontal="right"/>
    </xf>
    <xf numFmtId="10" fontId="99" fillId="0" borderId="66" xfId="3936" applyFont="1" applyFill="1" applyBorder="1" applyAlignment="1">
      <alignment horizontal="right"/>
    </xf>
    <xf numFmtId="0" fontId="99" fillId="0" borderId="3" xfId="16" applyNumberFormat="1" applyFont="1" applyFill="1" applyBorder="1" applyAlignment="1">
      <alignment horizontal="center" wrapText="1"/>
    </xf>
    <xf numFmtId="0" fontId="61" fillId="0" borderId="67" xfId="22" quotePrefix="1" applyNumberFormat="1" applyFont="1" applyFill="1" applyBorder="1" applyAlignment="1">
      <alignment horizontal="center" wrapText="1"/>
    </xf>
    <xf numFmtId="41" fontId="98" fillId="0" borderId="4" xfId="20" applyFont="1" applyFill="1" applyBorder="1"/>
    <xf numFmtId="171" fontId="98" fillId="0" borderId="4" xfId="10" applyNumberFormat="1" applyFont="1" applyFill="1" applyBorder="1"/>
    <xf numFmtId="171" fontId="99" fillId="0" borderId="10" xfId="3204" applyNumberFormat="1" applyFont="1" applyFill="1" applyBorder="1" applyAlignment="1"/>
    <xf numFmtId="171" fontId="98" fillId="0" borderId="4" xfId="10" applyNumberFormat="1" applyFont="1" applyFill="1" applyBorder="1" applyAlignment="1"/>
    <xf numFmtId="171" fontId="98" fillId="0" borderId="10" xfId="10" applyNumberFormat="1" applyFont="1" applyFill="1" applyBorder="1"/>
    <xf numFmtId="0" fontId="98" fillId="0" borderId="4" xfId="22" applyNumberFormat="1" applyFont="1" applyFill="1" applyBorder="1" applyAlignment="1"/>
    <xf numFmtId="9" fontId="99" fillId="0" borderId="68" xfId="3936" applyNumberFormat="1" applyFont="1" applyFill="1" applyBorder="1" applyAlignment="1">
      <alignment horizontal="right"/>
    </xf>
    <xf numFmtId="0" fontId="91" fillId="95" borderId="29" xfId="0" applyNumberFormat="1" applyFont="1" applyFill="1" applyBorder="1" applyAlignment="1">
      <alignment horizontal="centerContinuous"/>
    </xf>
    <xf numFmtId="0" fontId="94" fillId="95" borderId="0" xfId="0" applyNumberFormat="1" applyFont="1" applyFill="1" applyBorder="1" applyAlignment="1">
      <alignment horizontal="centerContinuous"/>
    </xf>
    <xf numFmtId="0" fontId="91" fillId="95" borderId="0" xfId="0" applyNumberFormat="1" applyFont="1" applyFill="1" applyBorder="1" applyAlignment="1">
      <alignment horizontal="centerContinuous"/>
    </xf>
    <xf numFmtId="0" fontId="91" fillId="95" borderId="30" xfId="0" applyNumberFormat="1" applyFont="1" applyFill="1" applyBorder="1" applyAlignment="1">
      <alignment horizontal="centerContinuous"/>
    </xf>
    <xf numFmtId="0" fontId="91" fillId="95" borderId="29" xfId="0" applyNumberFormat="1" applyFont="1" applyFill="1" applyBorder="1" applyAlignment="1" applyProtection="1">
      <alignment horizontal="centerContinuous"/>
      <protection locked="0"/>
    </xf>
    <xf numFmtId="171" fontId="95" fillId="95" borderId="26" xfId="7" applyNumberFormat="1" applyFont="1" applyFill="1" applyBorder="1"/>
    <xf numFmtId="0" fontId="3" fillId="95" borderId="25" xfId="4301" applyFont="1" applyFill="1" applyBorder="1"/>
    <xf numFmtId="0" fontId="3" fillId="95" borderId="26" xfId="4301" applyFont="1" applyFill="1" applyBorder="1"/>
    <xf numFmtId="0" fontId="61" fillId="95" borderId="25" xfId="4301" applyFont="1" applyFill="1" applyBorder="1"/>
    <xf numFmtId="0" fontId="61" fillId="95" borderId="25" xfId="4301" quotePrefix="1" applyFont="1" applyFill="1" applyBorder="1" applyAlignment="1">
      <alignment horizontal="left"/>
    </xf>
    <xf numFmtId="0" fontId="3" fillId="95" borderId="27" xfId="4301" quotePrefix="1" applyFont="1" applyFill="1" applyBorder="1" applyAlignment="1">
      <alignment horizontal="left" indent="1"/>
    </xf>
    <xf numFmtId="3" fontId="3" fillId="95" borderId="28" xfId="5" applyNumberFormat="1" applyFont="1" applyFill="1" applyBorder="1"/>
    <xf numFmtId="0" fontId="3" fillId="95" borderId="25" xfId="4301" quotePrefix="1" applyFont="1" applyFill="1" applyBorder="1" applyAlignment="1">
      <alignment horizontal="left"/>
    </xf>
    <xf numFmtId="0" fontId="3" fillId="95" borderId="25" xfId="4301" applyFont="1" applyFill="1" applyBorder="1" applyAlignment="1">
      <alignment horizontal="left"/>
    </xf>
    <xf numFmtId="171" fontId="3" fillId="95" borderId="26" xfId="7" applyNumberFormat="1" applyFont="1" applyFill="1" applyBorder="1"/>
    <xf numFmtId="171" fontId="61" fillId="95" borderId="26" xfId="7" applyNumberFormat="1" applyFont="1" applyFill="1" applyBorder="1"/>
    <xf numFmtId="0" fontId="3" fillId="95" borderId="25" xfId="4301" quotePrefix="1" applyFont="1" applyFill="1" applyBorder="1" applyAlignment="1">
      <alignment horizontal="left" indent="1"/>
    </xf>
    <xf numFmtId="0" fontId="3" fillId="95" borderId="25" xfId="4301" applyFont="1" applyFill="1" applyBorder="1" applyAlignment="1">
      <alignment horizontal="left" indent="1"/>
    </xf>
    <xf numFmtId="0" fontId="61" fillId="95" borderId="25" xfId="4301" applyFont="1" applyFill="1" applyBorder="1" applyAlignment="1">
      <alignment horizontal="left" indent="1"/>
    </xf>
    <xf numFmtId="171" fontId="3" fillId="95" borderId="26" xfId="4301" applyNumberFormat="1" applyFont="1" applyFill="1" applyBorder="1"/>
    <xf numFmtId="0" fontId="3" fillId="95" borderId="27" xfId="4301" applyFont="1" applyFill="1" applyBorder="1"/>
    <xf numFmtId="171" fontId="96" fillId="95" borderId="26" xfId="4301" applyNumberFormat="1" applyFont="1" applyFill="1" applyBorder="1"/>
    <xf numFmtId="171" fontId="96" fillId="95" borderId="24" xfId="4301" applyNumberFormat="1" applyFont="1" applyFill="1" applyBorder="1"/>
    <xf numFmtId="0" fontId="3" fillId="0" borderId="0" xfId="4301" applyFont="1" applyFill="1"/>
    <xf numFmtId="0" fontId="61" fillId="0" borderId="0" xfId="4301" applyFont="1" applyFill="1"/>
    <xf numFmtId="0" fontId="61" fillId="95" borderId="0" xfId="4301" applyFont="1" applyFill="1" applyBorder="1"/>
    <xf numFmtId="0" fontId="3" fillId="95" borderId="29" xfId="4301" applyFont="1" applyFill="1" applyBorder="1"/>
    <xf numFmtId="0" fontId="3" fillId="95" borderId="0" xfId="4301" applyFont="1" applyFill="1" applyBorder="1"/>
    <xf numFmtId="0" fontId="3" fillId="95" borderId="30" xfId="4301" applyFont="1" applyFill="1" applyBorder="1"/>
    <xf numFmtId="0" fontId="61" fillId="95" borderId="29" xfId="4301" applyFont="1" applyFill="1" applyBorder="1"/>
    <xf numFmtId="171" fontId="95" fillId="95" borderId="30" xfId="7" applyNumberFormat="1" applyFont="1" applyFill="1" applyBorder="1"/>
    <xf numFmtId="0" fontId="3" fillId="95" borderId="0" xfId="4301" applyFont="1" applyFill="1" applyBorder="1" applyAlignment="1">
      <alignment horizontal="left" indent="2"/>
    </xf>
    <xf numFmtId="3" fontId="3" fillId="95" borderId="0" xfId="5" applyNumberFormat="1" applyFont="1" applyFill="1" applyBorder="1"/>
    <xf numFmtId="171" fontId="3" fillId="95" borderId="30" xfId="7" applyNumberFormat="1" applyFont="1" applyFill="1" applyBorder="1"/>
    <xf numFmtId="171" fontId="61" fillId="95" borderId="30" xfId="7" applyNumberFormat="1" applyFont="1" applyFill="1" applyBorder="1"/>
    <xf numFmtId="171" fontId="3" fillId="95" borderId="30" xfId="4301" applyNumberFormat="1" applyFont="1" applyFill="1" applyBorder="1"/>
    <xf numFmtId="6" fontId="3" fillId="95" borderId="57" xfId="7" applyNumberFormat="1" applyFont="1" applyFill="1" applyBorder="1"/>
    <xf numFmtId="6" fontId="3" fillId="95" borderId="30" xfId="7" applyNumberFormat="1" applyFont="1" applyFill="1" applyBorder="1"/>
    <xf numFmtId="0" fontId="96" fillId="95" borderId="29" xfId="4301" applyFont="1" applyFill="1" applyBorder="1"/>
    <xf numFmtId="0" fontId="96" fillId="95" borderId="29" xfId="4301" quotePrefix="1" applyFont="1" applyFill="1" applyBorder="1" applyAlignment="1">
      <alignment horizontal="left"/>
    </xf>
    <xf numFmtId="0" fontId="3" fillId="95" borderId="7" xfId="4301" applyFont="1" applyFill="1" applyBorder="1"/>
    <xf numFmtId="171" fontId="3" fillId="95" borderId="71" xfId="4301" applyNumberFormat="1" applyFont="1" applyFill="1" applyBorder="1"/>
    <xf numFmtId="0" fontId="3" fillId="95" borderId="8" xfId="4301" applyFont="1" applyFill="1" applyBorder="1"/>
    <xf numFmtId="6" fontId="3" fillId="95" borderId="31" xfId="7" applyNumberFormat="1" applyFont="1" applyFill="1" applyBorder="1"/>
    <xf numFmtId="0" fontId="61" fillId="95" borderId="72" xfId="22" quotePrefix="1" applyNumberFormat="1" applyFont="1" applyFill="1" applyBorder="1" applyAlignment="1">
      <alignment horizontal="center" wrapText="1"/>
    </xf>
    <xf numFmtId="41" fontId="3" fillId="95" borderId="4" xfId="20" applyFont="1" applyFill="1" applyBorder="1"/>
    <xf numFmtId="171" fontId="95" fillId="95" borderId="4" xfId="10" applyNumberFormat="1" applyFont="1" applyFill="1" applyBorder="1"/>
    <xf numFmtId="171" fontId="3" fillId="95" borderId="4" xfId="10" applyNumberFormat="1" applyFont="1" applyFill="1" applyBorder="1"/>
    <xf numFmtId="171" fontId="61" fillId="95" borderId="10" xfId="3204" applyNumberFormat="1" applyFont="1" applyFill="1" applyBorder="1" applyAlignment="1"/>
    <xf numFmtId="171" fontId="3" fillId="95" borderId="4" xfId="10" applyNumberFormat="1" applyFont="1" applyFill="1" applyBorder="1" applyAlignment="1"/>
    <xf numFmtId="171" fontId="95" fillId="95" borderId="10" xfId="10" applyNumberFormat="1" applyFont="1" applyFill="1" applyBorder="1"/>
    <xf numFmtId="0" fontId="3" fillId="95" borderId="4" xfId="22" applyNumberFormat="1" applyFont="1" applyFill="1" applyBorder="1" applyAlignment="1"/>
    <xf numFmtId="9" fontId="61" fillId="95" borderId="68" xfId="3936" applyNumberFormat="1" applyFont="1" applyFill="1" applyBorder="1" applyAlignment="1">
      <alignment horizontal="right"/>
    </xf>
    <xf numFmtId="0" fontId="61" fillId="95" borderId="29" xfId="17" applyFont="1" applyFill="1" applyBorder="1" applyAlignment="1">
      <alignment horizontal="center" wrapText="1"/>
    </xf>
    <xf numFmtId="0" fontId="61" fillId="95" borderId="56" xfId="14" applyNumberFormat="1" applyFont="1" applyFill="1" applyBorder="1" applyAlignment="1">
      <alignment horizontal="center"/>
    </xf>
    <xf numFmtId="175" fontId="61" fillId="95" borderId="57" xfId="18" applyFont="1" applyFill="1" applyBorder="1" applyAlignment="1">
      <alignment horizontal="center" vertical="center"/>
    </xf>
    <xf numFmtId="0" fontId="61" fillId="95" borderId="29" xfId="19" quotePrefix="1" applyFont="1" applyFill="1" applyBorder="1" applyAlignment="1">
      <alignment horizontal="center" wrapText="1"/>
    </xf>
    <xf numFmtId="0" fontId="61" fillId="95" borderId="30" xfId="19" quotePrefix="1" applyFont="1" applyFill="1" applyBorder="1" applyAlignment="1">
      <alignment horizontal="center" wrapText="1"/>
    </xf>
    <xf numFmtId="171" fontId="95" fillId="95" borderId="29" xfId="10" applyNumberFormat="1" applyFont="1" applyFill="1" applyBorder="1"/>
    <xf numFmtId="171" fontId="95" fillId="95" borderId="30" xfId="10" applyNumberFormat="1" applyFont="1" applyFill="1" applyBorder="1"/>
    <xf numFmtId="42" fontId="95" fillId="95" borderId="29" xfId="14" applyNumberFormat="1" applyFont="1" applyFill="1" applyBorder="1" applyAlignment="1"/>
    <xf numFmtId="10" fontId="95" fillId="95" borderId="29" xfId="21" applyFont="1" applyFill="1" applyBorder="1"/>
    <xf numFmtId="10" fontId="95" fillId="95" borderId="30" xfId="3" applyNumberFormat="1" applyFont="1" applyFill="1" applyBorder="1"/>
    <xf numFmtId="171" fontId="3" fillId="95" borderId="62" xfId="10" applyNumberFormat="1" applyFont="1" applyFill="1" applyBorder="1"/>
    <xf numFmtId="171" fontId="3" fillId="95" borderId="63" xfId="10" applyNumberFormat="1" applyFont="1" applyFill="1" applyBorder="1"/>
    <xf numFmtId="0" fontId="3" fillId="95" borderId="29" xfId="14" applyNumberFormat="1" applyFont="1" applyFill="1" applyBorder="1" applyAlignment="1"/>
    <xf numFmtId="0" fontId="3" fillId="95" borderId="30" xfId="14" applyNumberFormat="1" applyFont="1" applyFill="1" applyBorder="1" applyAlignment="1"/>
    <xf numFmtId="171" fontId="3" fillId="95" borderId="0" xfId="10" applyNumberFormat="1" applyFont="1" applyFill="1" applyBorder="1"/>
    <xf numFmtId="171" fontId="3" fillId="95" borderId="30" xfId="10" applyNumberFormat="1" applyFont="1" applyFill="1" applyBorder="1"/>
    <xf numFmtId="171" fontId="95" fillId="95" borderId="56" xfId="10" applyNumberFormat="1" applyFont="1" applyFill="1" applyBorder="1"/>
    <xf numFmtId="10" fontId="95" fillId="95" borderId="0" xfId="14" applyNumberFormat="1" applyFont="1" applyFill="1" applyBorder="1" applyAlignment="1"/>
    <xf numFmtId="171" fontId="3" fillId="95" borderId="29" xfId="10" applyNumberFormat="1" applyFont="1" applyFill="1" applyBorder="1"/>
    <xf numFmtId="10" fontId="61" fillId="95" borderId="64" xfId="3936" applyFont="1" applyFill="1" applyBorder="1" applyAlignment="1">
      <alignment horizontal="right"/>
    </xf>
    <xf numFmtId="10" fontId="61" fillId="95" borderId="65" xfId="3936" applyFont="1" applyFill="1" applyBorder="1" applyAlignment="1">
      <alignment horizontal="right"/>
    </xf>
    <xf numFmtId="10" fontId="61" fillId="95" borderId="66" xfId="3936" applyFont="1" applyFill="1" applyBorder="1" applyAlignment="1">
      <alignment horizontal="right"/>
    </xf>
    <xf numFmtId="0" fontId="61" fillId="0" borderId="0" xfId="4301" applyFont="1" applyFill="1" applyBorder="1"/>
    <xf numFmtId="0" fontId="3" fillId="0" borderId="29" xfId="4301" applyFont="1" applyFill="1" applyBorder="1"/>
    <xf numFmtId="0" fontId="3" fillId="0" borderId="26" xfId="4301" applyFont="1" applyFill="1" applyBorder="1"/>
    <xf numFmtId="0" fontId="3" fillId="0" borderId="0" xfId="4301" applyFont="1" applyFill="1" applyBorder="1"/>
    <xf numFmtId="0" fontId="3" fillId="0" borderId="25" xfId="4301" applyFont="1" applyFill="1" applyBorder="1"/>
    <xf numFmtId="0" fontId="3" fillId="0" borderId="30" xfId="4301" applyFont="1" applyFill="1" applyBorder="1"/>
    <xf numFmtId="0" fontId="61" fillId="0" borderId="29" xfId="4301" applyFont="1" applyFill="1" applyBorder="1"/>
    <xf numFmtId="0" fontId="61" fillId="0" borderId="25" xfId="4301" quotePrefix="1" applyFont="1" applyFill="1" applyBorder="1" applyAlignment="1">
      <alignment horizontal="left"/>
    </xf>
    <xf numFmtId="171" fontId="98" fillId="0" borderId="26" xfId="7" applyNumberFormat="1" applyFont="1" applyFill="1" applyBorder="1"/>
    <xf numFmtId="0" fontId="3" fillId="0" borderId="27" xfId="4301" quotePrefix="1" applyFont="1" applyFill="1" applyBorder="1" applyAlignment="1">
      <alignment horizontal="left" indent="1"/>
    </xf>
    <xf numFmtId="3" fontId="3" fillId="0" borderId="28" xfId="5" applyNumberFormat="1" applyFont="1" applyFill="1" applyBorder="1"/>
    <xf numFmtId="0" fontId="3" fillId="0" borderId="25" xfId="4301" quotePrefix="1" applyFont="1" applyFill="1" applyBorder="1" applyAlignment="1">
      <alignment horizontal="left"/>
    </xf>
    <xf numFmtId="0" fontId="3" fillId="0" borderId="0" xfId="4301" applyFont="1" applyFill="1" applyBorder="1" applyAlignment="1">
      <alignment horizontal="left" indent="2"/>
    </xf>
    <xf numFmtId="3" fontId="3" fillId="0" borderId="0" xfId="5" applyNumberFormat="1" applyFont="1" applyFill="1" applyBorder="1"/>
    <xf numFmtId="0" fontId="3" fillId="0" borderId="25" xfId="4301" applyFont="1" applyFill="1" applyBorder="1" applyAlignment="1">
      <alignment horizontal="left"/>
    </xf>
    <xf numFmtId="0" fontId="61" fillId="0" borderId="25" xfId="4301" applyFont="1" applyFill="1" applyBorder="1"/>
    <xf numFmtId="0" fontId="3" fillId="0" borderId="25" xfId="4301" quotePrefix="1" applyFont="1" applyFill="1" applyBorder="1" applyAlignment="1">
      <alignment horizontal="left" indent="1"/>
    </xf>
    <xf numFmtId="0" fontId="3" fillId="0" borderId="25" xfId="4301" applyFont="1" applyFill="1" applyBorder="1" applyAlignment="1">
      <alignment horizontal="left" indent="1"/>
    </xf>
    <xf numFmtId="0" fontId="61" fillId="0" borderId="25" xfId="4301" applyFont="1" applyFill="1" applyBorder="1" applyAlignment="1">
      <alignment horizontal="left" indent="1"/>
    </xf>
    <xf numFmtId="0" fontId="3" fillId="0" borderId="27" xfId="4301" applyFont="1" applyFill="1" applyBorder="1"/>
    <xf numFmtId="6" fontId="3" fillId="0" borderId="57" xfId="7" applyNumberFormat="1" applyFont="1" applyFill="1" applyBorder="1"/>
    <xf numFmtId="6" fontId="3" fillId="0" borderId="30" xfId="7" applyNumberFormat="1" applyFont="1" applyFill="1" applyBorder="1"/>
    <xf numFmtId="0" fontId="96" fillId="0" borderId="29" xfId="4301" applyFont="1" applyFill="1" applyBorder="1"/>
    <xf numFmtId="0" fontId="96" fillId="0" borderId="29" xfId="4301" quotePrefix="1" applyFont="1" applyFill="1" applyBorder="1" applyAlignment="1">
      <alignment horizontal="left"/>
    </xf>
    <xf numFmtId="0" fontId="3" fillId="0" borderId="7" xfId="4301" applyFont="1" applyFill="1" applyBorder="1"/>
    <xf numFmtId="171" fontId="3" fillId="0" borderId="71" xfId="4301" applyNumberFormat="1" applyFont="1" applyFill="1" applyBorder="1"/>
    <xf numFmtId="0" fontId="3" fillId="0" borderId="8" xfId="4301" applyFont="1" applyFill="1" applyBorder="1"/>
    <xf numFmtId="6" fontId="3" fillId="0" borderId="31" xfId="7" applyNumberFormat="1" applyFont="1" applyFill="1" applyBorder="1"/>
    <xf numFmtId="3" fontId="98" fillId="0" borderId="26" xfId="5" applyNumberFormat="1" applyFont="1" applyFill="1" applyBorder="1"/>
    <xf numFmtId="171" fontId="98" fillId="0" borderId="30" xfId="7" applyNumberFormat="1" applyFont="1" applyFill="1" applyBorder="1"/>
    <xf numFmtId="9" fontId="98" fillId="0" borderId="30" xfId="3" applyFont="1" applyFill="1" applyBorder="1"/>
    <xf numFmtId="171" fontId="98" fillId="0" borderId="28" xfId="7" applyNumberFormat="1" applyFont="1" applyFill="1" applyBorder="1"/>
    <xf numFmtId="171" fontId="98" fillId="0" borderId="57" xfId="7" applyNumberFormat="1" applyFont="1" applyFill="1" applyBorder="1"/>
    <xf numFmtId="171" fontId="95" fillId="95" borderId="57" xfId="7" applyNumberFormat="1" applyFont="1" applyFill="1" applyBorder="1"/>
    <xf numFmtId="171" fontId="95" fillId="95" borderId="28" xfId="7" applyNumberFormat="1" applyFont="1" applyFill="1" applyBorder="1"/>
    <xf numFmtId="171" fontId="99" fillId="0" borderId="26" xfId="7" applyNumberFormat="1" applyFont="1" applyFill="1" applyBorder="1"/>
    <xf numFmtId="171" fontId="98" fillId="0" borderId="26" xfId="4301" applyNumberFormat="1" applyFont="1" applyFill="1" applyBorder="1"/>
    <xf numFmtId="171" fontId="100" fillId="0" borderId="26" xfId="4301" applyNumberFormat="1" applyFont="1" applyFill="1" applyBorder="1"/>
    <xf numFmtId="171" fontId="100" fillId="0" borderId="24" xfId="4301" applyNumberFormat="1" applyFont="1" applyFill="1" applyBorder="1"/>
    <xf numFmtId="171" fontId="99" fillId="0" borderId="30" xfId="7" applyNumberFormat="1" applyFont="1" applyFill="1" applyBorder="1"/>
    <xf numFmtId="171" fontId="98" fillId="0" borderId="30" xfId="4301" applyNumberFormat="1" applyFont="1" applyFill="1" applyBorder="1"/>
    <xf numFmtId="9" fontId="61" fillId="95" borderId="30" xfId="3" applyFont="1" applyFill="1" applyBorder="1"/>
    <xf numFmtId="0" fontId="99" fillId="0" borderId="0" xfId="4" applyFont="1" applyFill="1" applyAlignment="1">
      <alignment horizontal="center"/>
    </xf>
    <xf numFmtId="171" fontId="98" fillId="0" borderId="4" xfId="2" applyNumberFormat="1" applyFont="1" applyFill="1" applyBorder="1"/>
    <xf numFmtId="171" fontId="98" fillId="0" borderId="10" xfId="2" applyNumberFormat="1" applyFont="1" applyFill="1" applyBorder="1"/>
    <xf numFmtId="168" fontId="98" fillId="0" borderId="4" xfId="4" applyNumberFormat="1" applyFont="1" applyFill="1" applyBorder="1"/>
    <xf numFmtId="10" fontId="98" fillId="0" borderId="10" xfId="3" applyNumberFormat="1" applyFont="1" applyFill="1" applyBorder="1"/>
    <xf numFmtId="10" fontId="98" fillId="0" borderId="4" xfId="6" applyNumberFormat="1" applyFont="1" applyFill="1" applyBorder="1"/>
    <xf numFmtId="171" fontId="98" fillId="0" borderId="11" xfId="2" applyNumberFormat="1" applyFont="1" applyFill="1" applyBorder="1"/>
    <xf numFmtId="0" fontId="98" fillId="0" borderId="4" xfId="4" applyFont="1" applyFill="1" applyBorder="1" applyAlignment="1">
      <alignment vertical="top"/>
    </xf>
    <xf numFmtId="9" fontId="98" fillId="0" borderId="4" xfId="3" applyFont="1" applyFill="1" applyBorder="1"/>
    <xf numFmtId="165" fontId="98" fillId="0" borderId="4" xfId="2" applyNumberFormat="1" applyFont="1" applyFill="1" applyBorder="1"/>
    <xf numFmtId="10" fontId="98" fillId="0" borderId="0" xfId="3" applyNumberFormat="1" applyFont="1" applyFill="1" applyAlignment="1">
      <alignment vertical="top"/>
    </xf>
    <xf numFmtId="10" fontId="98" fillId="0" borderId="0" xfId="4" applyNumberFormat="1" applyFont="1" applyFill="1" applyAlignment="1">
      <alignment vertical="top"/>
    </xf>
    <xf numFmtId="3" fontId="91" fillId="95" borderId="3" xfId="5" quotePrefix="1" applyNumberFormat="1" applyFont="1" applyFill="1" applyBorder="1" applyAlignment="1" applyProtection="1">
      <alignment horizontal="center" wrapText="1"/>
      <protection locked="0"/>
    </xf>
    <xf numFmtId="3" fontId="61" fillId="95" borderId="9" xfId="5" quotePrefix="1" applyNumberFormat="1" applyFont="1" applyFill="1" applyBorder="1" applyAlignment="1" applyProtection="1">
      <alignment horizontal="center" wrapText="1"/>
      <protection locked="0"/>
    </xf>
    <xf numFmtId="168" fontId="3" fillId="95" borderId="4" xfId="4" applyNumberFormat="1" applyFont="1" applyFill="1" applyBorder="1"/>
    <xf numFmtId="0" fontId="3" fillId="95" borderId="4" xfId="4" applyFont="1" applyFill="1" applyBorder="1" applyAlignment="1">
      <alignment vertical="top" wrapText="1"/>
    </xf>
    <xf numFmtId="171" fontId="3" fillId="95" borderId="10" xfId="2" applyNumberFormat="1" applyFont="1" applyFill="1" applyBorder="1"/>
    <xf numFmtId="171" fontId="3" fillId="95" borderId="4" xfId="2" applyNumberFormat="1" applyFont="1" applyFill="1" applyBorder="1"/>
    <xf numFmtId="10" fontId="3" fillId="95" borderId="10" xfId="3" applyNumberFormat="1" applyFont="1" applyFill="1" applyBorder="1"/>
    <xf numFmtId="10" fontId="3" fillId="95" borderId="4" xfId="6" applyNumberFormat="1" applyFont="1" applyFill="1" applyBorder="1"/>
    <xf numFmtId="171" fontId="3" fillId="95" borderId="11" xfId="2" applyNumberFormat="1" applyFont="1" applyFill="1" applyBorder="1"/>
    <xf numFmtId="0" fontId="3" fillId="95" borderId="4" xfId="4" applyFont="1" applyFill="1" applyBorder="1" applyAlignment="1">
      <alignment vertical="top"/>
    </xf>
    <xf numFmtId="165" fontId="3" fillId="95" borderId="4" xfId="2" applyNumberFormat="1" applyFont="1" applyFill="1" applyBorder="1" applyAlignment="1">
      <alignment vertical="top"/>
    </xf>
    <xf numFmtId="0" fontId="3" fillId="95" borderId="9" xfId="4" applyFont="1" applyFill="1" applyBorder="1" applyAlignment="1">
      <alignment vertical="top"/>
    </xf>
    <xf numFmtId="0" fontId="3" fillId="95" borderId="0" xfId="4" applyFont="1" applyFill="1" applyAlignment="1">
      <alignment vertical="top"/>
    </xf>
    <xf numFmtId="0" fontId="99" fillId="0" borderId="3" xfId="4" applyFont="1" applyFill="1" applyBorder="1" applyAlignment="1">
      <alignment horizontal="center"/>
    </xf>
    <xf numFmtId="0" fontId="97" fillId="95" borderId="29" xfId="0" applyFont="1" applyFill="1" applyBorder="1" applyAlignment="1">
      <alignment horizontal="center" wrapText="1"/>
    </xf>
    <xf numFmtId="0" fontId="97" fillId="95" borderId="0" xfId="0" applyFont="1" applyFill="1" applyBorder="1" applyAlignment="1">
      <alignment horizontal="center" wrapText="1"/>
    </xf>
    <xf numFmtId="0" fontId="97" fillId="95" borderId="30" xfId="0" applyFont="1" applyFill="1" applyBorder="1" applyAlignment="1">
      <alignment horizontal="center" wrapText="1"/>
    </xf>
    <xf numFmtId="0" fontId="97" fillId="0" borderId="29" xfId="0" applyFont="1" applyFill="1" applyBorder="1" applyAlignment="1">
      <alignment horizontal="center" wrapText="1"/>
    </xf>
    <xf numFmtId="0" fontId="97" fillId="0" borderId="0" xfId="0" applyFont="1" applyFill="1" applyBorder="1" applyAlignment="1">
      <alignment horizontal="center" wrapText="1"/>
    </xf>
    <xf numFmtId="0" fontId="97" fillId="0" borderId="30" xfId="0" applyFont="1" applyFill="1" applyBorder="1" applyAlignment="1">
      <alignment horizontal="center" wrapText="1"/>
    </xf>
    <xf numFmtId="10" fontId="98" fillId="0" borderId="29" xfId="0" applyNumberFormat="1" applyFont="1" applyFill="1" applyBorder="1" applyProtection="1"/>
    <xf numFmtId="10" fontId="98" fillId="0" borderId="0" xfId="0" applyNumberFormat="1" applyFont="1" applyFill="1" applyBorder="1" applyProtection="1"/>
    <xf numFmtId="10" fontId="98" fillId="0" borderId="30" xfId="0" applyNumberFormat="1" applyFont="1" applyFill="1" applyBorder="1"/>
    <xf numFmtId="10" fontId="98" fillId="0" borderId="30" xfId="0" applyNumberFormat="1" applyFont="1" applyFill="1" applyBorder="1" applyProtection="1"/>
    <xf numFmtId="10" fontId="98" fillId="0" borderId="62" xfId="0" applyNumberFormat="1" applyFont="1" applyFill="1" applyBorder="1"/>
    <xf numFmtId="10" fontId="98" fillId="0" borderId="2" xfId="0" applyNumberFormat="1" applyFont="1" applyFill="1" applyBorder="1"/>
    <xf numFmtId="10" fontId="98" fillId="0" borderId="63" xfId="0" applyNumberFormat="1" applyFont="1" applyFill="1" applyBorder="1"/>
    <xf numFmtId="10" fontId="98" fillId="0" borderId="76" xfId="0" applyNumberFormat="1" applyFont="1" applyFill="1" applyBorder="1"/>
    <xf numFmtId="0" fontId="98" fillId="0" borderId="1" xfId="0" applyFont="1" applyFill="1" applyBorder="1"/>
    <xf numFmtId="10" fontId="98" fillId="0" borderId="69" xfId="0" applyNumberFormat="1" applyFont="1" applyFill="1" applyBorder="1"/>
    <xf numFmtId="0" fontId="98" fillId="0" borderId="29" xfId="0" applyFont="1" applyFill="1" applyBorder="1"/>
    <xf numFmtId="0" fontId="98" fillId="0" borderId="0" xfId="0" applyFont="1" applyFill="1" applyBorder="1"/>
    <xf numFmtId="0" fontId="98" fillId="0" borderId="30" xfId="0" applyFont="1" applyFill="1" applyBorder="1"/>
    <xf numFmtId="170" fontId="98" fillId="0" borderId="30" xfId="1" applyNumberFormat="1" applyFont="1" applyFill="1" applyBorder="1" applyProtection="1"/>
    <xf numFmtId="169" fontId="98" fillId="0" borderId="30" xfId="1" applyNumberFormat="1" applyFont="1" applyFill="1" applyBorder="1" applyProtection="1"/>
    <xf numFmtId="164" fontId="98" fillId="0" borderId="30" xfId="0" applyNumberFormat="1" applyFont="1" applyFill="1" applyBorder="1" applyProtection="1"/>
    <xf numFmtId="171" fontId="98" fillId="0" borderId="30" xfId="2" applyNumberFormat="1" applyFont="1" applyFill="1" applyBorder="1" applyProtection="1"/>
    <xf numFmtId="165" fontId="98" fillId="0" borderId="30" xfId="2" applyNumberFormat="1" applyFont="1" applyFill="1" applyBorder="1"/>
    <xf numFmtId="9" fontId="98" fillId="0" borderId="30" xfId="0" applyNumberFormat="1" applyFont="1" applyFill="1" applyBorder="1" applyProtection="1"/>
    <xf numFmtId="0" fontId="98" fillId="0" borderId="7" xfId="0" applyFont="1" applyFill="1" applyBorder="1"/>
    <xf numFmtId="0" fontId="98" fillId="0" borderId="8" xfId="0" applyFont="1" applyFill="1" applyBorder="1"/>
    <xf numFmtId="10" fontId="98" fillId="0" borderId="31" xfId="0" applyNumberFormat="1" applyFont="1" applyFill="1" applyBorder="1" applyProtection="1"/>
    <xf numFmtId="10" fontId="95" fillId="95" borderId="29" xfId="0" applyNumberFormat="1" applyFont="1" applyFill="1" applyBorder="1" applyProtection="1"/>
    <xf numFmtId="10" fontId="46" fillId="95" borderId="30" xfId="0" applyNumberFormat="1" applyFont="1" applyFill="1" applyBorder="1"/>
    <xf numFmtId="10" fontId="46" fillId="95" borderId="62" xfId="0" applyNumberFormat="1" applyFont="1" applyFill="1" applyBorder="1"/>
    <xf numFmtId="10" fontId="46" fillId="95" borderId="63" xfId="0" applyNumberFormat="1" applyFont="1" applyFill="1" applyBorder="1"/>
    <xf numFmtId="10" fontId="46" fillId="95" borderId="76" xfId="0" applyNumberFormat="1" applyFont="1" applyFill="1" applyBorder="1"/>
    <xf numFmtId="10" fontId="46" fillId="95" borderId="69" xfId="0" applyNumberFormat="1" applyFont="1" applyFill="1" applyBorder="1"/>
    <xf numFmtId="0" fontId="46" fillId="95" borderId="29" xfId="0" applyFont="1" applyFill="1" applyBorder="1"/>
    <xf numFmtId="0" fontId="46" fillId="95" borderId="0" xfId="0" applyFont="1" applyFill="1" applyBorder="1"/>
    <xf numFmtId="0" fontId="46" fillId="95" borderId="30" xfId="0" applyFont="1" applyFill="1" applyBorder="1"/>
    <xf numFmtId="10" fontId="95" fillId="95" borderId="30" xfId="0" applyNumberFormat="1" applyFont="1" applyFill="1" applyBorder="1" applyProtection="1"/>
    <xf numFmtId="170" fontId="95" fillId="95" borderId="30" xfId="1" applyNumberFormat="1" applyFont="1" applyFill="1" applyBorder="1" applyProtection="1"/>
    <xf numFmtId="169" fontId="95" fillId="95" borderId="30" xfId="1" applyNumberFormat="1" applyFont="1" applyFill="1" applyBorder="1" applyProtection="1"/>
    <xf numFmtId="10" fontId="46" fillId="95" borderId="30" xfId="3" applyNumberFormat="1" applyFont="1" applyFill="1" applyBorder="1"/>
    <xf numFmtId="164" fontId="3" fillId="95" borderId="30" xfId="0" applyNumberFormat="1" applyFont="1" applyFill="1" applyBorder="1" applyProtection="1"/>
    <xf numFmtId="171" fontId="95" fillId="95" borderId="30" xfId="2" applyNumberFormat="1" applyFont="1" applyFill="1" applyBorder="1" applyProtection="1"/>
    <xf numFmtId="165" fontId="46" fillId="95" borderId="30" xfId="2" applyNumberFormat="1" applyFont="1" applyFill="1" applyBorder="1"/>
    <xf numFmtId="0" fontId="95" fillId="95" borderId="30" xfId="0" applyFont="1" applyFill="1" applyBorder="1"/>
    <xf numFmtId="9" fontId="95" fillId="95" borderId="30" xfId="0" applyNumberFormat="1" applyFont="1" applyFill="1" applyBorder="1" applyProtection="1"/>
    <xf numFmtId="10" fontId="95" fillId="95" borderId="31" xfId="0" applyNumberFormat="1" applyFont="1" applyFill="1" applyBorder="1" applyProtection="1"/>
    <xf numFmtId="0" fontId="61" fillId="95" borderId="0" xfId="0" applyNumberFormat="1" applyFont="1" applyFill="1" applyBorder="1" applyAlignment="1">
      <alignment horizontal="center"/>
    </xf>
    <xf numFmtId="0" fontId="61" fillId="96" borderId="29" xfId="17" applyFont="1" applyFill="1" applyBorder="1" applyAlignment="1">
      <alignment horizontal="center" wrapText="1"/>
    </xf>
    <xf numFmtId="0" fontId="61" fillId="96" borderId="56" xfId="14" applyNumberFormat="1" applyFont="1" applyFill="1" applyBorder="1" applyAlignment="1">
      <alignment horizontal="center"/>
    </xf>
    <xf numFmtId="175" fontId="61" fillId="96" borderId="12" xfId="18" applyFont="1" applyFill="1" applyBorder="1" applyAlignment="1">
      <alignment horizontal="center" vertical="center"/>
    </xf>
    <xf numFmtId="175" fontId="61" fillId="96" borderId="57" xfId="18" applyFont="1" applyFill="1" applyBorder="1" applyAlignment="1">
      <alignment horizontal="center" vertical="center"/>
    </xf>
    <xf numFmtId="0" fontId="61" fillId="96" borderId="29" xfId="19" quotePrefix="1" applyFont="1" applyFill="1" applyBorder="1" applyAlignment="1">
      <alignment horizontal="center" wrapText="1"/>
    </xf>
    <xf numFmtId="0" fontId="61" fillId="96" borderId="0" xfId="19" quotePrefix="1" applyFont="1" applyFill="1" applyBorder="1" applyAlignment="1">
      <alignment horizontal="center" wrapText="1"/>
    </xf>
    <xf numFmtId="0" fontId="61" fillId="96" borderId="30" xfId="19" quotePrefix="1" applyFont="1" applyFill="1" applyBorder="1" applyAlignment="1">
      <alignment horizontal="center" wrapText="1"/>
    </xf>
    <xf numFmtId="171" fontId="95" fillId="96" borderId="29" xfId="10" applyNumberFormat="1" applyFont="1" applyFill="1" applyBorder="1"/>
    <xf numFmtId="10" fontId="95" fillId="96" borderId="0" xfId="21" applyNumberFormat="1" applyFont="1" applyFill="1" applyBorder="1"/>
    <xf numFmtId="171" fontId="95" fillId="96" borderId="0" xfId="10" applyNumberFormat="1" applyFont="1" applyFill="1" applyBorder="1"/>
    <xf numFmtId="171" fontId="95" fillId="96" borderId="30" xfId="10" applyNumberFormat="1" applyFont="1" applyFill="1" applyBorder="1"/>
    <xf numFmtId="171" fontId="94" fillId="96" borderId="29" xfId="10" applyNumberFormat="1" applyFont="1" applyFill="1" applyBorder="1"/>
    <xf numFmtId="171" fontId="94" fillId="96" borderId="0" xfId="10" applyNumberFormat="1" applyFont="1" applyFill="1" applyBorder="1"/>
    <xf numFmtId="10" fontId="3" fillId="96" borderId="0" xfId="21" applyNumberFormat="1" applyFont="1" applyFill="1" applyBorder="1"/>
    <xf numFmtId="171" fontId="94" fillId="96" borderId="30" xfId="10" applyNumberFormat="1" applyFont="1" applyFill="1" applyBorder="1"/>
    <xf numFmtId="42" fontId="95" fillId="96" borderId="29" xfId="14" applyNumberFormat="1" applyFont="1" applyFill="1" applyBorder="1" applyAlignment="1"/>
    <xf numFmtId="0" fontId="95" fillId="96" borderId="0" xfId="14" applyNumberFormat="1" applyFont="1" applyFill="1" applyBorder="1" applyAlignment="1"/>
    <xf numFmtId="42" fontId="95" fillId="96" borderId="0" xfId="14" applyNumberFormat="1" applyFont="1" applyFill="1" applyBorder="1" applyAlignment="1"/>
    <xf numFmtId="0" fontId="3" fillId="96" borderId="0" xfId="14" applyNumberFormat="1" applyFont="1" applyFill="1" applyBorder="1" applyAlignment="1"/>
    <xf numFmtId="42" fontId="95" fillId="96" borderId="30" xfId="14" applyNumberFormat="1" applyFont="1" applyFill="1" applyBorder="1" applyAlignment="1"/>
    <xf numFmtId="10" fontId="95" fillId="96" borderId="29" xfId="21" applyFont="1" applyFill="1" applyBorder="1"/>
    <xf numFmtId="10" fontId="95" fillId="96" borderId="0" xfId="21" applyFont="1" applyFill="1" applyBorder="1"/>
    <xf numFmtId="10" fontId="3" fillId="96" borderId="0" xfId="21" applyFont="1" applyFill="1" applyBorder="1"/>
    <xf numFmtId="10" fontId="95" fillId="96" borderId="30" xfId="21" applyFont="1" applyFill="1" applyBorder="1"/>
    <xf numFmtId="171" fontId="3" fillId="96" borderId="62" xfId="10" applyNumberFormat="1" applyFont="1" applyFill="1" applyBorder="1"/>
    <xf numFmtId="10" fontId="3" fillId="96" borderId="2" xfId="21" applyFont="1" applyFill="1" applyBorder="1"/>
    <xf numFmtId="171" fontId="3" fillId="96" borderId="2" xfId="10" applyNumberFormat="1" applyFont="1" applyFill="1" applyBorder="1"/>
    <xf numFmtId="171" fontId="3" fillId="96" borderId="63" xfId="10" applyNumberFormat="1" applyFont="1" applyFill="1" applyBorder="1"/>
    <xf numFmtId="0" fontId="3" fillId="96" borderId="29" xfId="14" applyNumberFormat="1" applyFont="1" applyFill="1" applyBorder="1" applyAlignment="1"/>
    <xf numFmtId="0" fontId="3" fillId="96" borderId="30" xfId="14" applyNumberFormat="1" applyFont="1" applyFill="1" applyBorder="1" applyAlignment="1"/>
    <xf numFmtId="171" fontId="3" fillId="96" borderId="0" xfId="10" applyNumberFormat="1" applyFont="1" applyFill="1" applyBorder="1"/>
    <xf numFmtId="171" fontId="3" fillId="96" borderId="30" xfId="10" applyNumberFormat="1" applyFont="1" applyFill="1" applyBorder="1"/>
    <xf numFmtId="171" fontId="95" fillId="96" borderId="56" xfId="10" applyNumberFormat="1" applyFont="1" applyFill="1" applyBorder="1"/>
    <xf numFmtId="10" fontId="95" fillId="96" borderId="0" xfId="14" applyNumberFormat="1" applyFont="1" applyFill="1" applyBorder="1" applyAlignment="1"/>
    <xf numFmtId="0" fontId="3" fillId="96" borderId="2" xfId="14" applyNumberFormat="1" applyFont="1" applyFill="1" applyBorder="1" applyAlignment="1"/>
    <xf numFmtId="171" fontId="3" fillId="96" borderId="29" xfId="10" applyNumberFormat="1" applyFont="1" applyFill="1" applyBorder="1"/>
    <xf numFmtId="10" fontId="61" fillId="96" borderId="64" xfId="3936" applyFont="1" applyFill="1" applyBorder="1" applyAlignment="1">
      <alignment horizontal="right"/>
    </xf>
    <xf numFmtId="10" fontId="61" fillId="96" borderId="65" xfId="3936" applyFont="1" applyFill="1" applyBorder="1" applyAlignment="1">
      <alignment horizontal="right"/>
    </xf>
    <xf numFmtId="10" fontId="61" fillId="96" borderId="66" xfId="3936" applyFont="1" applyFill="1" applyBorder="1" applyAlignment="1">
      <alignment horizontal="right"/>
    </xf>
    <xf numFmtId="0" fontId="61" fillId="96" borderId="72" xfId="22" quotePrefix="1" applyNumberFormat="1" applyFont="1" applyFill="1" applyBorder="1" applyAlignment="1">
      <alignment horizontal="center" wrapText="1"/>
    </xf>
    <xf numFmtId="41" fontId="3" fillId="96" borderId="4" xfId="20" applyFont="1" applyFill="1" applyBorder="1"/>
    <xf numFmtId="171" fontId="95" fillId="96" borderId="4" xfId="10" applyNumberFormat="1" applyFont="1" applyFill="1" applyBorder="1"/>
    <xf numFmtId="171" fontId="3" fillId="96" borderId="4" xfId="10" applyNumberFormat="1" applyFont="1" applyFill="1" applyBorder="1"/>
    <xf numFmtId="171" fontId="94" fillId="96" borderId="4" xfId="10" applyNumberFormat="1" applyFont="1" applyFill="1" applyBorder="1"/>
    <xf numFmtId="171" fontId="61" fillId="96" borderId="10" xfId="3204" applyNumberFormat="1" applyFont="1" applyFill="1" applyBorder="1" applyAlignment="1"/>
    <xf numFmtId="171" fontId="3" fillId="96" borderId="4" xfId="10" applyNumberFormat="1" applyFont="1" applyFill="1" applyBorder="1" applyAlignment="1"/>
    <xf numFmtId="171" fontId="95" fillId="96" borderId="10" xfId="10" applyNumberFormat="1" applyFont="1" applyFill="1" applyBorder="1"/>
    <xf numFmtId="0" fontId="3" fillId="96" borderId="4" xfId="22" applyNumberFormat="1" applyFont="1" applyFill="1" applyBorder="1" applyAlignment="1"/>
    <xf numFmtId="9" fontId="61" fillId="96" borderId="68" xfId="3936" applyNumberFormat="1" applyFont="1" applyFill="1" applyBorder="1" applyAlignment="1">
      <alignment horizontal="right"/>
    </xf>
    <xf numFmtId="0" fontId="61" fillId="96" borderId="5" xfId="0" applyNumberFormat="1" applyFont="1" applyFill="1" applyBorder="1" applyAlignment="1"/>
    <xf numFmtId="0" fontId="3" fillId="96" borderId="6" xfId="0" applyNumberFormat="1" applyFont="1" applyFill="1" applyBorder="1" applyAlignment="1"/>
    <xf numFmtId="0" fontId="61" fillId="96" borderId="55" xfId="0" applyNumberFormat="1" applyFont="1" applyFill="1" applyBorder="1" applyAlignment="1">
      <alignment horizontal="right"/>
    </xf>
    <xf numFmtId="0" fontId="3" fillId="96" borderId="29" xfId="0" applyNumberFormat="1" applyFont="1" applyFill="1" applyBorder="1" applyAlignment="1"/>
    <xf numFmtId="0" fontId="3" fillId="96" borderId="0" xfId="0" applyNumberFormat="1" applyFont="1" applyFill="1" applyBorder="1" applyAlignment="1"/>
    <xf numFmtId="0" fontId="61" fillId="96" borderId="30" xfId="0" applyNumberFormat="1" applyFont="1" applyFill="1" applyBorder="1" applyAlignment="1">
      <alignment horizontal="right"/>
    </xf>
    <xf numFmtId="0" fontId="61" fillId="96" borderId="29" xfId="0" applyNumberFormat="1" applyFont="1" applyFill="1" applyBorder="1" applyAlignment="1" applyProtection="1">
      <alignment horizontal="centerContinuous"/>
      <protection locked="0"/>
    </xf>
    <xf numFmtId="0" fontId="3" fillId="96" borderId="0" xfId="0" applyNumberFormat="1" applyFont="1" applyFill="1" applyBorder="1" applyAlignment="1">
      <alignment horizontal="centerContinuous"/>
    </xf>
    <xf numFmtId="0" fontId="61" fillId="96" borderId="0" xfId="0" applyNumberFormat="1" applyFont="1" applyFill="1" applyBorder="1" applyAlignment="1">
      <alignment horizontal="centerContinuous"/>
    </xf>
    <xf numFmtId="0" fontId="61" fillId="96" borderId="30" xfId="0" applyNumberFormat="1" applyFont="1" applyFill="1" applyBorder="1" applyAlignment="1">
      <alignment horizontal="centerContinuous"/>
    </xf>
    <xf numFmtId="0" fontId="61" fillId="96" borderId="29" xfId="0" applyNumberFormat="1" applyFont="1" applyFill="1" applyBorder="1" applyAlignment="1">
      <alignment horizontal="centerContinuous"/>
    </xf>
    <xf numFmtId="0" fontId="91" fillId="96" borderId="29" xfId="0" applyNumberFormat="1" applyFont="1" applyFill="1" applyBorder="1" applyAlignment="1">
      <alignment horizontal="centerContinuous"/>
    </xf>
    <xf numFmtId="0" fontId="94" fillId="96" borderId="0" xfId="0" applyNumberFormat="1" applyFont="1" applyFill="1" applyBorder="1" applyAlignment="1">
      <alignment horizontal="centerContinuous"/>
    </xf>
    <xf numFmtId="0" fontId="91" fillId="96" borderId="0" xfId="0" applyNumberFormat="1" applyFont="1" applyFill="1" applyBorder="1" applyAlignment="1">
      <alignment horizontal="centerContinuous"/>
    </xf>
    <xf numFmtId="0" fontId="91" fillId="96" borderId="30" xfId="0" applyNumberFormat="1" applyFont="1" applyFill="1" applyBorder="1" applyAlignment="1">
      <alignment horizontal="centerContinuous"/>
    </xf>
    <xf numFmtId="0" fontId="91" fillId="96" borderId="29" xfId="0" applyNumberFormat="1" applyFont="1" applyFill="1" applyBorder="1" applyAlignment="1" applyProtection="1">
      <alignment horizontal="centerContinuous"/>
      <protection locked="0"/>
    </xf>
    <xf numFmtId="0" fontId="92" fillId="96" borderId="29" xfId="0" applyNumberFormat="1" applyFont="1" applyFill="1" applyBorder="1" applyAlignment="1" applyProtection="1">
      <alignment horizontal="centerContinuous"/>
      <protection locked="0"/>
    </xf>
    <xf numFmtId="0" fontId="91" fillId="96" borderId="4" xfId="0" applyNumberFormat="1" applyFont="1" applyFill="1" applyBorder="1" applyAlignment="1" applyProtection="1">
      <alignment horizontal="centerContinuous"/>
      <protection locked="0"/>
    </xf>
    <xf numFmtId="0" fontId="3" fillId="96" borderId="30" xfId="0" applyNumberFormat="1" applyFont="1" applyFill="1" applyBorder="1" applyAlignment="1"/>
    <xf numFmtId="0" fontId="61" fillId="96" borderId="29" xfId="0" applyNumberFormat="1" applyFont="1" applyFill="1" applyBorder="1" applyAlignment="1">
      <alignment horizontal="center"/>
    </xf>
    <xf numFmtId="0" fontId="3" fillId="96" borderId="0" xfId="0" applyNumberFormat="1" applyFont="1" applyFill="1" applyBorder="1" applyAlignment="1">
      <alignment horizontal="center"/>
    </xf>
    <xf numFmtId="0" fontId="3" fillId="96" borderId="30" xfId="0" applyNumberFormat="1" applyFont="1" applyFill="1" applyBorder="1" applyAlignment="1">
      <alignment horizontal="center"/>
    </xf>
    <xf numFmtId="0" fontId="61" fillId="96" borderId="56" xfId="0" applyNumberFormat="1" applyFont="1" applyFill="1" applyBorder="1" applyAlignment="1">
      <alignment horizontal="center"/>
    </xf>
    <xf numFmtId="0" fontId="61" fillId="96" borderId="12" xfId="0" applyNumberFormat="1" applyFont="1" applyFill="1" applyBorder="1" applyAlignment="1">
      <alignment horizontal="left"/>
    </xf>
    <xf numFmtId="0" fontId="3" fillId="96" borderId="12" xfId="0" applyNumberFormat="1" applyFont="1" applyFill="1" applyBorder="1" applyAlignment="1">
      <alignment horizontal="center"/>
    </xf>
    <xf numFmtId="0" fontId="3" fillId="96" borderId="57" xfId="0" applyNumberFormat="1" applyFont="1" applyFill="1" applyBorder="1" applyAlignment="1">
      <alignment horizontal="center"/>
    </xf>
    <xf numFmtId="0" fontId="3" fillId="96" borderId="29" xfId="0" applyNumberFormat="1" applyFont="1" applyFill="1" applyBorder="1" applyAlignment="1">
      <alignment horizontal="fill"/>
    </xf>
    <xf numFmtId="0" fontId="3" fillId="96" borderId="0" xfId="0" applyNumberFormat="1" applyFont="1" applyFill="1" applyBorder="1" applyAlignment="1">
      <alignment horizontal="fill"/>
    </xf>
    <xf numFmtId="0" fontId="3" fillId="96" borderId="30" xfId="0" applyNumberFormat="1" applyFont="1" applyFill="1" applyBorder="1" applyAlignment="1">
      <alignment horizontal="fill"/>
    </xf>
    <xf numFmtId="0" fontId="3" fillId="96" borderId="29" xfId="0" applyNumberFormat="1" applyFont="1" applyFill="1" applyBorder="1" applyAlignment="1">
      <alignment horizontal="center"/>
    </xf>
    <xf numFmtId="10" fontId="95" fillId="96" borderId="0" xfId="0" applyNumberFormat="1" applyFont="1" applyFill="1" applyBorder="1" applyAlignment="1" applyProtection="1">
      <protection locked="0"/>
    </xf>
    <xf numFmtId="10" fontId="95" fillId="96" borderId="30" xfId="0" applyNumberFormat="1" applyFont="1" applyFill="1" applyBorder="1" applyAlignment="1"/>
    <xf numFmtId="10" fontId="95" fillId="96" borderId="12" xfId="0" applyNumberFormat="1" applyFont="1" applyFill="1" applyBorder="1" applyAlignment="1"/>
    <xf numFmtId="10" fontId="3" fillId="96" borderId="13" xfId="0" applyNumberFormat="1" applyFont="1" applyFill="1" applyBorder="1" applyAlignment="1"/>
    <xf numFmtId="10" fontId="3" fillId="96" borderId="0" xfId="0" applyNumberFormat="1" applyFont="1" applyFill="1" applyBorder="1" applyAlignment="1"/>
    <xf numFmtId="10" fontId="3" fillId="96" borderId="58" xfId="0" applyNumberFormat="1" applyFont="1" applyFill="1" applyBorder="1" applyAlignment="1"/>
    <xf numFmtId="10" fontId="3" fillId="96" borderId="30" xfId="0" applyNumberFormat="1" applyFont="1" applyFill="1" applyBorder="1" applyAlignment="1"/>
    <xf numFmtId="10" fontId="46" fillId="96" borderId="0" xfId="0" applyNumberFormat="1" applyFont="1" applyFill="1" applyBorder="1"/>
    <xf numFmtId="10" fontId="46" fillId="96" borderId="30" xfId="0" applyNumberFormat="1" applyFont="1" applyFill="1" applyBorder="1"/>
    <xf numFmtId="0" fontId="3" fillId="96" borderId="7" xfId="0" applyNumberFormat="1" applyFont="1" applyFill="1" applyBorder="1" applyAlignment="1">
      <alignment horizontal="center"/>
    </xf>
    <xf numFmtId="0" fontId="3" fillId="96" borderId="8" xfId="0" applyNumberFormat="1" applyFont="1" applyFill="1" applyBorder="1" applyAlignment="1"/>
    <xf numFmtId="10" fontId="3" fillId="96" borderId="8" xfId="0" applyNumberFormat="1" applyFont="1" applyFill="1" applyBorder="1" applyAlignment="1"/>
    <xf numFmtId="10" fontId="3" fillId="96" borderId="31" xfId="0" applyNumberFormat="1" applyFont="1" applyFill="1" applyBorder="1" applyAlignment="1"/>
    <xf numFmtId="0" fontId="3" fillId="96" borderId="6" xfId="3877" applyNumberFormat="1" applyFont="1" applyFill="1" applyBorder="1" applyAlignment="1"/>
    <xf numFmtId="0" fontId="3" fillId="96" borderId="29" xfId="3877" applyNumberFormat="1" applyFont="1" applyFill="1" applyBorder="1" applyAlignment="1"/>
    <xf numFmtId="0" fontId="3" fillId="96" borderId="0" xfId="3877" applyNumberFormat="1" applyFont="1" applyFill="1" applyBorder="1" applyAlignment="1"/>
    <xf numFmtId="0" fontId="61" fillId="96" borderId="29" xfId="3877" applyNumberFormat="1" applyFont="1" applyFill="1" applyBorder="1" applyAlignment="1"/>
    <xf numFmtId="0" fontId="61" fillId="96" borderId="0" xfId="3877" applyNumberFormat="1" applyFont="1" applyFill="1" applyBorder="1" applyAlignment="1"/>
    <xf numFmtId="0" fontId="61" fillId="96" borderId="30" xfId="0" quotePrefix="1" applyNumberFormat="1" applyFont="1" applyFill="1" applyBorder="1" applyAlignment="1">
      <alignment horizontal="right"/>
    </xf>
    <xf numFmtId="0" fontId="61" fillId="96" borderId="29" xfId="3877" applyNumberFormat="1" applyFont="1" applyFill="1" applyBorder="1" applyAlignment="1">
      <alignment horizontal="center"/>
    </xf>
    <xf numFmtId="0" fontId="61" fillId="96" borderId="29" xfId="3877" applyNumberFormat="1" applyFont="1" applyFill="1" applyBorder="1" applyAlignment="1" applyProtection="1">
      <alignment horizontal="center"/>
      <protection locked="0"/>
    </xf>
    <xf numFmtId="0" fontId="61" fillId="96" borderId="30" xfId="3877" applyNumberFormat="1" applyFont="1" applyFill="1" applyBorder="1" applyAlignment="1"/>
    <xf numFmtId="0" fontId="61" fillId="96" borderId="56" xfId="3877" applyNumberFormat="1" applyFont="1" applyFill="1" applyBorder="1" applyAlignment="1">
      <alignment horizontal="center"/>
    </xf>
    <xf numFmtId="0" fontId="61" fillId="96" borderId="12" xfId="3877" applyNumberFormat="1" applyFont="1" applyFill="1" applyBorder="1" applyAlignment="1" applyProtection="1">
      <protection locked="0"/>
    </xf>
    <xf numFmtId="0" fontId="61" fillId="96" borderId="12" xfId="3877" applyNumberFormat="1" applyFont="1" applyFill="1" applyBorder="1" applyAlignment="1"/>
    <xf numFmtId="0" fontId="61" fillId="96" borderId="57" xfId="3877" applyNumberFormat="1" applyFont="1" applyFill="1" applyBorder="1" applyAlignment="1">
      <alignment horizontal="right"/>
    </xf>
    <xf numFmtId="0" fontId="3" fillId="96" borderId="30" xfId="3877" applyNumberFormat="1" applyFont="1" applyFill="1" applyBorder="1" applyAlignment="1">
      <alignment horizontal="center"/>
    </xf>
    <xf numFmtId="0" fontId="3" fillId="96" borderId="29" xfId="3877" applyNumberFormat="1" applyFont="1" applyFill="1" applyBorder="1" applyAlignment="1">
      <alignment horizontal="center"/>
    </xf>
    <xf numFmtId="0" fontId="3" fillId="96" borderId="0" xfId="3877" applyNumberFormat="1" applyFont="1" applyFill="1" applyBorder="1" applyAlignment="1">
      <alignment horizontal="left"/>
    </xf>
    <xf numFmtId="0" fontId="95" fillId="96" borderId="0" xfId="3877" applyNumberFormat="1" applyFont="1" applyFill="1" applyBorder="1" applyAlignment="1"/>
    <xf numFmtId="172" fontId="95" fillId="96" borderId="30" xfId="3877" applyNumberFormat="1" applyFont="1" applyFill="1" applyBorder="1" applyAlignment="1"/>
    <xf numFmtId="189" fontId="95" fillId="96" borderId="0" xfId="3877" applyNumberFormat="1" applyFont="1" applyFill="1" applyBorder="1" applyAlignment="1"/>
    <xf numFmtId="172" fontId="3" fillId="96" borderId="30" xfId="3877" applyNumberFormat="1" applyFont="1" applyFill="1" applyBorder="1" applyAlignment="1"/>
    <xf numFmtId="9" fontId="95" fillId="96" borderId="0" xfId="3877" applyNumberFormat="1" applyFont="1" applyFill="1" applyBorder="1" applyAlignment="1"/>
    <xf numFmtId="0" fontId="46" fillId="96" borderId="7" xfId="0" applyFont="1" applyFill="1" applyBorder="1"/>
    <xf numFmtId="0" fontId="46" fillId="96" borderId="8" xfId="0" applyFont="1" applyFill="1" applyBorder="1"/>
    <xf numFmtId="0" fontId="46" fillId="96" borderId="31" xfId="0" applyFont="1" applyFill="1" applyBorder="1"/>
    <xf numFmtId="0" fontId="61" fillId="96" borderId="0" xfId="4301" applyFont="1" applyFill="1" applyBorder="1"/>
    <xf numFmtId="0" fontId="3" fillId="96" borderId="29" xfId="4301" applyFont="1" applyFill="1" applyBorder="1"/>
    <xf numFmtId="0" fontId="3" fillId="96" borderId="26" xfId="4301" applyFont="1" applyFill="1" applyBorder="1"/>
    <xf numFmtId="0" fontId="3" fillId="96" borderId="0" xfId="4301" applyFont="1" applyFill="1" applyBorder="1"/>
    <xf numFmtId="0" fontId="3" fillId="96" borderId="25" xfId="4301" applyFont="1" applyFill="1" applyBorder="1"/>
    <xf numFmtId="0" fontId="3" fillId="96" borderId="30" xfId="4301" applyFont="1" applyFill="1" applyBorder="1"/>
    <xf numFmtId="0" fontId="61" fillId="96" borderId="29" xfId="4301" applyFont="1" applyFill="1" applyBorder="1"/>
    <xf numFmtId="0" fontId="61" fillId="96" borderId="25" xfId="4301" quotePrefix="1" applyFont="1" applyFill="1" applyBorder="1" applyAlignment="1">
      <alignment horizontal="left"/>
    </xf>
    <xf numFmtId="3" fontId="95" fillId="96" borderId="26" xfId="5" applyNumberFormat="1" applyFont="1" applyFill="1" applyBorder="1"/>
    <xf numFmtId="171" fontId="95" fillId="96" borderId="26" xfId="7" applyNumberFormat="1" applyFont="1" applyFill="1" applyBorder="1"/>
    <xf numFmtId="0" fontId="3" fillId="96" borderId="27" xfId="4301" quotePrefix="1" applyFont="1" applyFill="1" applyBorder="1" applyAlignment="1">
      <alignment horizontal="left" indent="1"/>
    </xf>
    <xf numFmtId="3" fontId="3" fillId="96" borderId="28" xfId="5" applyNumberFormat="1" applyFont="1" applyFill="1" applyBorder="1"/>
    <xf numFmtId="0" fontId="3" fillId="96" borderId="25" xfId="4301" quotePrefix="1" applyFont="1" applyFill="1" applyBorder="1" applyAlignment="1">
      <alignment horizontal="left"/>
    </xf>
    <xf numFmtId="171" fontId="95" fillId="96" borderId="30" xfId="7" applyNumberFormat="1" applyFont="1" applyFill="1" applyBorder="1"/>
    <xf numFmtId="0" fontId="3" fillId="96" borderId="0" xfId="4301" applyFont="1" applyFill="1" applyBorder="1" applyAlignment="1">
      <alignment horizontal="left" indent="2"/>
    </xf>
    <xf numFmtId="3" fontId="3" fillId="96" borderId="0" xfId="5" applyNumberFormat="1" applyFont="1" applyFill="1" applyBorder="1"/>
    <xf numFmtId="0" fontId="3" fillId="96" borderId="25" xfId="4301" applyFont="1" applyFill="1" applyBorder="1" applyAlignment="1">
      <alignment horizontal="left"/>
    </xf>
    <xf numFmtId="171" fontId="3" fillId="96" borderId="30" xfId="7" applyNumberFormat="1" applyFont="1" applyFill="1" applyBorder="1"/>
    <xf numFmtId="171" fontId="95" fillId="96" borderId="57" xfId="7" applyNumberFormat="1" applyFont="1" applyFill="1" applyBorder="1"/>
    <xf numFmtId="171" fontId="95" fillId="96" borderId="28" xfId="7" applyNumberFormat="1" applyFont="1" applyFill="1" applyBorder="1"/>
    <xf numFmtId="0" fontId="61" fillId="96" borderId="25" xfId="4301" applyFont="1" applyFill="1" applyBorder="1"/>
    <xf numFmtId="6" fontId="61" fillId="96" borderId="30" xfId="7" applyNumberFormat="1" applyFont="1" applyFill="1" applyBorder="1"/>
    <xf numFmtId="171" fontId="61" fillId="96" borderId="26" xfId="7" applyNumberFormat="1" applyFont="1" applyFill="1" applyBorder="1"/>
    <xf numFmtId="6" fontId="3" fillId="96" borderId="30" xfId="7" applyNumberFormat="1" applyFont="1" applyFill="1" applyBorder="1"/>
    <xf numFmtId="171" fontId="3" fillId="96" borderId="26" xfId="7" applyNumberFormat="1" applyFont="1" applyFill="1" applyBorder="1"/>
    <xf numFmtId="0" fontId="3" fillId="96" borderId="25" xfId="4301" quotePrefix="1" applyFont="1" applyFill="1" applyBorder="1" applyAlignment="1">
      <alignment horizontal="left" indent="1"/>
    </xf>
    <xf numFmtId="0" fontId="3" fillId="96" borderId="25" xfId="4301" applyFont="1" applyFill="1" applyBorder="1" applyAlignment="1">
      <alignment horizontal="left" indent="1"/>
    </xf>
    <xf numFmtId="0" fontId="61" fillId="96" borderId="25" xfId="4301" applyFont="1" applyFill="1" applyBorder="1" applyAlignment="1">
      <alignment horizontal="left" indent="1"/>
    </xf>
    <xf numFmtId="171" fontId="61" fillId="96" borderId="30" xfId="7" applyNumberFormat="1" applyFont="1" applyFill="1" applyBorder="1"/>
    <xf numFmtId="9" fontId="61" fillId="96" borderId="30" xfId="6" applyFont="1" applyFill="1" applyBorder="1"/>
    <xf numFmtId="0" fontId="61" fillId="96" borderId="30" xfId="4301" applyFont="1" applyFill="1" applyBorder="1"/>
    <xf numFmtId="6" fontId="61" fillId="96" borderId="26" xfId="7" applyNumberFormat="1" applyFont="1" applyFill="1" applyBorder="1"/>
    <xf numFmtId="6" fontId="3" fillId="96" borderId="26" xfId="7" applyNumberFormat="1" applyFont="1" applyFill="1" applyBorder="1"/>
    <xf numFmtId="0" fontId="3" fillId="96" borderId="27" xfId="4301" applyFont="1" applyFill="1" applyBorder="1"/>
    <xf numFmtId="6" fontId="3" fillId="96" borderId="57" xfId="7" applyNumberFormat="1" applyFont="1" applyFill="1" applyBorder="1"/>
    <xf numFmtId="0" fontId="96" fillId="96" borderId="29" xfId="4301" applyFont="1" applyFill="1" applyBorder="1"/>
    <xf numFmtId="6" fontId="96" fillId="96" borderId="26" xfId="4301" applyNumberFormat="1" applyFont="1" applyFill="1" applyBorder="1"/>
    <xf numFmtId="0" fontId="96" fillId="96" borderId="29" xfId="4301" quotePrefix="1" applyFont="1" applyFill="1" applyBorder="1" applyAlignment="1">
      <alignment horizontal="left"/>
    </xf>
    <xf numFmtId="6" fontId="96" fillId="96" borderId="24" xfId="4301" applyNumberFormat="1" applyFont="1" applyFill="1" applyBorder="1"/>
    <xf numFmtId="0" fontId="3" fillId="96" borderId="7" xfId="4301" applyFont="1" applyFill="1" applyBorder="1"/>
    <xf numFmtId="0" fontId="3" fillId="96" borderId="71" xfId="4301" applyFont="1" applyFill="1" applyBorder="1"/>
    <xf numFmtId="0" fontId="3" fillId="96" borderId="8" xfId="4301" applyFont="1" applyFill="1" applyBorder="1"/>
    <xf numFmtId="6" fontId="3" fillId="96" borderId="31" xfId="7" applyNumberFormat="1" applyFont="1" applyFill="1" applyBorder="1"/>
    <xf numFmtId="3" fontId="91" fillId="96" borderId="3" xfId="5" quotePrefix="1" applyNumberFormat="1" applyFont="1" applyFill="1" applyBorder="1" applyAlignment="1" applyProtection="1">
      <alignment horizontal="center" wrapText="1"/>
      <protection locked="0"/>
    </xf>
    <xf numFmtId="3" fontId="61" fillId="96" borderId="9" xfId="5" quotePrefix="1" applyNumberFormat="1" applyFont="1" applyFill="1" applyBorder="1" applyAlignment="1" applyProtection="1">
      <alignment horizontal="center" wrapText="1"/>
      <protection locked="0"/>
    </xf>
    <xf numFmtId="168" fontId="3" fillId="96" borderId="4" xfId="4" applyNumberFormat="1" applyFont="1" applyFill="1" applyBorder="1"/>
    <xf numFmtId="0" fontId="3" fillId="96" borderId="4" xfId="4" applyFont="1" applyFill="1" applyBorder="1" applyAlignment="1">
      <alignment vertical="top" wrapText="1"/>
    </xf>
    <xf numFmtId="171" fontId="95" fillId="96" borderId="4" xfId="2" applyNumberFormat="1" applyFont="1" applyFill="1" applyBorder="1"/>
    <xf numFmtId="171" fontId="94" fillId="96" borderId="4" xfId="2" applyNumberFormat="1" applyFont="1" applyFill="1" applyBorder="1"/>
    <xf numFmtId="171" fontId="3" fillId="96" borderId="10" xfId="2" applyNumberFormat="1" applyFont="1" applyFill="1" applyBorder="1"/>
    <xf numFmtId="171" fontId="3" fillId="96" borderId="4" xfId="2" applyNumberFormat="1" applyFont="1" applyFill="1" applyBorder="1"/>
    <xf numFmtId="10" fontId="3" fillId="96" borderId="10" xfId="3" applyNumberFormat="1" applyFont="1" applyFill="1" applyBorder="1"/>
    <xf numFmtId="10" fontId="3" fillId="96" borderId="4" xfId="6" applyNumberFormat="1" applyFont="1" applyFill="1" applyBorder="1"/>
    <xf numFmtId="171" fontId="3" fillId="96" borderId="11" xfId="2" applyNumberFormat="1" applyFont="1" applyFill="1" applyBorder="1"/>
    <xf numFmtId="0" fontId="3" fillId="96" borderId="4" xfId="4" applyFont="1" applyFill="1" applyBorder="1" applyAlignment="1">
      <alignment vertical="top"/>
    </xf>
    <xf numFmtId="170" fontId="95" fillId="96" borderId="4" xfId="1" applyNumberFormat="1" applyFont="1" applyFill="1" applyBorder="1" applyAlignment="1">
      <alignment vertical="top"/>
    </xf>
    <xf numFmtId="165" fontId="3" fillId="96" borderId="4" xfId="2" applyNumberFormat="1" applyFont="1" applyFill="1" applyBorder="1" applyAlignment="1">
      <alignment vertical="top"/>
    </xf>
    <xf numFmtId="9" fontId="95" fillId="96" borderId="4" xfId="3" applyFont="1" applyFill="1" applyBorder="1" applyAlignment="1">
      <alignment vertical="top"/>
    </xf>
    <xf numFmtId="0" fontId="3" fillId="96" borderId="9" xfId="4" applyFont="1" applyFill="1" applyBorder="1" applyAlignment="1">
      <alignment vertical="top"/>
    </xf>
    <xf numFmtId="0" fontId="3" fillId="96" borderId="0" xfId="4" applyFont="1" applyFill="1" applyAlignment="1">
      <alignment vertical="top"/>
    </xf>
    <xf numFmtId="10" fontId="3" fillId="96" borderId="0" xfId="3" applyNumberFormat="1" applyFont="1" applyFill="1" applyAlignment="1">
      <alignment vertical="top"/>
    </xf>
    <xf numFmtId="0" fontId="97" fillId="96" borderId="29" xfId="0" applyFont="1" applyFill="1" applyBorder="1" applyAlignment="1">
      <alignment horizontal="center" wrapText="1"/>
    </xf>
    <xf numFmtId="0" fontId="97" fillId="96" borderId="0" xfId="0" applyFont="1" applyFill="1" applyBorder="1" applyAlignment="1">
      <alignment horizontal="center" wrapText="1"/>
    </xf>
    <xf numFmtId="0" fontId="97" fillId="96" borderId="30" xfId="0" applyFont="1" applyFill="1" applyBorder="1" applyAlignment="1">
      <alignment horizontal="center" wrapText="1"/>
    </xf>
    <xf numFmtId="10" fontId="3" fillId="96" borderId="29" xfId="0" applyNumberFormat="1" applyFont="1" applyFill="1" applyBorder="1" applyProtection="1"/>
    <xf numFmtId="10" fontId="3" fillId="96" borderId="0" xfId="0" applyNumberFormat="1" applyFont="1" applyFill="1" applyBorder="1" applyProtection="1"/>
    <xf numFmtId="10" fontId="95" fillId="96" borderId="29" xfId="0" applyNumberFormat="1" applyFont="1" applyFill="1" applyBorder="1" applyProtection="1"/>
    <xf numFmtId="10" fontId="95" fillId="96" borderId="0" xfId="0" applyNumberFormat="1" applyFont="1" applyFill="1" applyBorder="1" applyProtection="1"/>
    <xf numFmtId="10" fontId="46" fillId="96" borderId="62" xfId="0" applyNumberFormat="1" applyFont="1" applyFill="1" applyBorder="1"/>
    <xf numFmtId="10" fontId="46" fillId="96" borderId="2" xfId="0" applyNumberFormat="1" applyFont="1" applyFill="1" applyBorder="1"/>
    <xf numFmtId="10" fontId="46" fillId="96" borderId="63" xfId="0" applyNumberFormat="1" applyFont="1" applyFill="1" applyBorder="1"/>
    <xf numFmtId="10" fontId="46" fillId="96" borderId="76" xfId="0" applyNumberFormat="1" applyFont="1" applyFill="1" applyBorder="1"/>
    <xf numFmtId="0" fontId="46" fillId="96" borderId="1" xfId="0" applyFont="1" applyFill="1" applyBorder="1"/>
    <xf numFmtId="10" fontId="46" fillId="96" borderId="69" xfId="0" applyNumberFormat="1" applyFont="1" applyFill="1" applyBorder="1"/>
    <xf numFmtId="0" fontId="46" fillId="96" borderId="29" xfId="0" applyFont="1" applyFill="1" applyBorder="1"/>
    <xf numFmtId="0" fontId="46" fillId="96" borderId="0" xfId="0" applyFont="1" applyFill="1" applyBorder="1"/>
    <xf numFmtId="0" fontId="46" fillId="96" borderId="30" xfId="0" applyFont="1" applyFill="1" applyBorder="1"/>
    <xf numFmtId="10" fontId="95" fillId="96" borderId="30" xfId="0" applyNumberFormat="1" applyFont="1" applyFill="1" applyBorder="1" applyProtection="1"/>
    <xf numFmtId="10" fontId="94" fillId="96" borderId="30" xfId="0" applyNumberFormat="1" applyFont="1" applyFill="1" applyBorder="1" applyProtection="1"/>
    <xf numFmtId="170" fontId="95" fillId="96" borderId="30" xfId="1" applyNumberFormat="1" applyFont="1" applyFill="1" applyBorder="1" applyProtection="1"/>
    <xf numFmtId="169" fontId="95" fillId="96" borderId="30" xfId="1" applyNumberFormat="1" applyFont="1" applyFill="1" applyBorder="1" applyProtection="1"/>
    <xf numFmtId="10" fontId="46" fillId="96" borderId="30" xfId="3" applyNumberFormat="1" applyFont="1" applyFill="1" applyBorder="1"/>
    <xf numFmtId="164" fontId="3" fillId="96" borderId="30" xfId="0" applyNumberFormat="1" applyFont="1" applyFill="1" applyBorder="1" applyProtection="1"/>
    <xf numFmtId="171" fontId="95" fillId="96" borderId="30" xfId="2" applyNumberFormat="1" applyFont="1" applyFill="1" applyBorder="1" applyProtection="1"/>
    <xf numFmtId="165" fontId="46" fillId="96" borderId="30" xfId="2" applyNumberFormat="1" applyFont="1" applyFill="1" applyBorder="1"/>
    <xf numFmtId="9" fontId="95" fillId="96" borderId="30" xfId="0" applyNumberFormat="1" applyFont="1" applyFill="1" applyBorder="1" applyProtection="1"/>
    <xf numFmtId="10" fontId="95" fillId="96" borderId="31" xfId="0" applyNumberFormat="1" applyFont="1" applyFill="1" applyBorder="1" applyProtection="1"/>
    <xf numFmtId="172" fontId="3" fillId="96" borderId="57" xfId="3877" applyNumberFormat="1" applyFont="1" applyFill="1" applyBorder="1" applyAlignment="1"/>
    <xf numFmtId="172" fontId="3" fillId="96" borderId="59" xfId="3877" applyNumberFormat="1" applyFont="1" applyFill="1" applyBorder="1" applyAlignment="1" applyProtection="1">
      <protection locked="0"/>
    </xf>
    <xf numFmtId="0" fontId="97" fillId="95" borderId="56" xfId="0" applyFont="1" applyFill="1" applyBorder="1" applyAlignment="1">
      <alignment horizontal="center" wrapText="1"/>
    </xf>
    <xf numFmtId="0" fontId="97" fillId="95" borderId="12" xfId="0" applyFont="1" applyFill="1" applyBorder="1" applyAlignment="1">
      <alignment horizontal="center" wrapText="1"/>
    </xf>
    <xf numFmtId="0" fontId="97" fillId="95" borderId="12" xfId="0" quotePrefix="1" applyFont="1" applyFill="1" applyBorder="1" applyAlignment="1">
      <alignment horizontal="center" wrapText="1"/>
    </xf>
    <xf numFmtId="0" fontId="97" fillId="95" borderId="57" xfId="0" quotePrefix="1" applyFont="1" applyFill="1" applyBorder="1" applyAlignment="1">
      <alignment horizontal="center" wrapText="1"/>
    </xf>
    <xf numFmtId="0" fontId="90" fillId="95" borderId="29" xfId="0" applyFont="1" applyFill="1" applyBorder="1" applyAlignment="1">
      <alignment horizontal="center" wrapText="1"/>
    </xf>
    <xf numFmtId="0" fontId="90" fillId="95" borderId="0" xfId="0" applyFont="1" applyFill="1" applyBorder="1" applyAlignment="1">
      <alignment horizontal="center" wrapText="1"/>
    </xf>
    <xf numFmtId="0" fontId="90" fillId="95" borderId="0" xfId="0" quotePrefix="1" applyFont="1" applyFill="1" applyBorder="1" applyAlignment="1">
      <alignment horizontal="center" wrapText="1"/>
    </xf>
    <xf numFmtId="0" fontId="90" fillId="95" borderId="30" xfId="0" quotePrefix="1" applyFont="1" applyFill="1" applyBorder="1" applyAlignment="1">
      <alignment horizontal="center" wrapText="1"/>
    </xf>
    <xf numFmtId="0" fontId="93" fillId="95" borderId="29" xfId="0" applyFont="1" applyFill="1" applyBorder="1" applyAlignment="1">
      <alignment horizontal="center"/>
    </xf>
    <xf numFmtId="0" fontId="93" fillId="95" borderId="0" xfId="0" applyFont="1" applyFill="1" applyBorder="1"/>
    <xf numFmtId="10" fontId="93" fillId="95" borderId="1" xfId="3" applyNumberFormat="1" applyFont="1" applyFill="1" applyBorder="1"/>
    <xf numFmtId="170" fontId="93" fillId="95" borderId="69" xfId="1" applyNumberFormat="1" applyFont="1" applyFill="1" applyBorder="1"/>
    <xf numFmtId="0" fontId="46" fillId="95" borderId="29" xfId="0" applyFont="1" applyFill="1" applyBorder="1" applyAlignment="1">
      <alignment horizontal="center"/>
    </xf>
    <xf numFmtId="10" fontId="46" fillId="95" borderId="0" xfId="0" applyNumberFormat="1" applyFont="1" applyFill="1" applyBorder="1"/>
    <xf numFmtId="10" fontId="46" fillId="95" borderId="0" xfId="3" applyNumberFormat="1" applyFont="1" applyFill="1" applyBorder="1"/>
    <xf numFmtId="170" fontId="46" fillId="95" borderId="30" xfId="1" applyNumberFormat="1" applyFont="1" applyFill="1" applyBorder="1"/>
    <xf numFmtId="10" fontId="46" fillId="95" borderId="12" xfId="3" applyNumberFormat="1" applyFont="1" applyFill="1" applyBorder="1"/>
    <xf numFmtId="170" fontId="46" fillId="95" borderId="57" xfId="1" applyNumberFormat="1" applyFont="1" applyFill="1" applyBorder="1"/>
    <xf numFmtId="0" fontId="46" fillId="95" borderId="0" xfId="0" applyFont="1" applyFill="1" applyBorder="1" applyAlignment="1">
      <alignment horizontal="left" indent="1"/>
    </xf>
    <xf numFmtId="0" fontId="93" fillId="95" borderId="0" xfId="0" applyFont="1" applyFill="1" applyBorder="1" applyAlignment="1">
      <alignment horizontal="left" indent="2"/>
    </xf>
    <xf numFmtId="0" fontId="61" fillId="95" borderId="5" xfId="0" applyFont="1" applyFill="1" applyBorder="1" applyAlignment="1">
      <alignment horizontal="centerContinuous"/>
    </xf>
    <xf numFmtId="0" fontId="61" fillId="95" borderId="6" xfId="0" applyFont="1" applyFill="1" applyBorder="1" applyAlignment="1">
      <alignment horizontal="centerContinuous"/>
    </xf>
    <xf numFmtId="194" fontId="93" fillId="95" borderId="6" xfId="0" applyNumberFormat="1" applyFont="1" applyFill="1" applyBorder="1" applyAlignment="1">
      <alignment horizontal="centerContinuous"/>
    </xf>
    <xf numFmtId="194" fontId="93" fillId="95" borderId="55" xfId="0" applyNumberFormat="1" applyFont="1" applyFill="1" applyBorder="1" applyAlignment="1">
      <alignment horizontal="centerContinuous"/>
    </xf>
    <xf numFmtId="0" fontId="61" fillId="95" borderId="29" xfId="0" applyFont="1" applyFill="1" applyBorder="1" applyAlignment="1">
      <alignment horizontal="centerContinuous"/>
    </xf>
    <xf numFmtId="0" fontId="61" fillId="95" borderId="0" xfId="0" applyFont="1" applyFill="1" applyBorder="1" applyAlignment="1">
      <alignment horizontal="centerContinuous"/>
    </xf>
    <xf numFmtId="194" fontId="93" fillId="95" borderId="0" xfId="0" applyNumberFormat="1" applyFont="1" applyFill="1" applyBorder="1" applyAlignment="1">
      <alignment horizontal="centerContinuous"/>
    </xf>
    <xf numFmtId="194" fontId="93" fillId="95" borderId="30" xfId="0" applyNumberFormat="1" applyFont="1" applyFill="1" applyBorder="1" applyAlignment="1">
      <alignment horizontal="centerContinuous"/>
    </xf>
    <xf numFmtId="0" fontId="46" fillId="95" borderId="0" xfId="0" applyNumberFormat="1" applyFont="1" applyFill="1" applyBorder="1" applyAlignment="1">
      <alignment horizontal="centerContinuous"/>
    </xf>
    <xf numFmtId="0" fontId="46" fillId="95" borderId="0" xfId="0" applyNumberFormat="1" applyFont="1" applyFill="1" applyBorder="1" applyAlignment="1">
      <alignment horizontal="center"/>
    </xf>
    <xf numFmtId="195" fontId="46" fillId="95" borderId="0" xfId="0" applyNumberFormat="1" applyFont="1" applyFill="1" applyBorder="1" applyAlignment="1">
      <alignment horizontal="centerContinuous"/>
    </xf>
    <xf numFmtId="37" fontId="46" fillId="95" borderId="0" xfId="0" applyNumberFormat="1" applyFont="1" applyFill="1" applyBorder="1" applyAlignment="1">
      <alignment horizontal="centerContinuous"/>
    </xf>
    <xf numFmtId="37" fontId="46" fillId="95" borderId="0" xfId="0" applyNumberFormat="1" applyFont="1" applyFill="1" applyBorder="1" applyAlignment="1"/>
    <xf numFmtId="0" fontId="46" fillId="95" borderId="0" xfId="0" applyFont="1" applyFill="1" applyBorder="1" applyAlignment="1"/>
    <xf numFmtId="194" fontId="61" fillId="95" borderId="0" xfId="0" applyNumberFormat="1" applyFont="1" applyFill="1" applyBorder="1" applyAlignment="1">
      <alignment horizontal="center" wrapText="1"/>
    </xf>
    <xf numFmtId="194" fontId="46" fillId="95" borderId="0" xfId="0" applyNumberFormat="1" applyFont="1" applyFill="1" applyBorder="1"/>
    <xf numFmtId="194" fontId="46" fillId="95" borderId="30" xfId="0" applyNumberFormat="1" applyFont="1" applyFill="1" applyBorder="1"/>
    <xf numFmtId="0" fontId="61" fillId="95" borderId="0" xfId="0" applyFont="1" applyFill="1" applyBorder="1" applyAlignment="1"/>
    <xf numFmtId="0" fontId="61" fillId="95" borderId="0" xfId="0" applyFont="1" applyFill="1" applyBorder="1" applyAlignment="1">
      <alignment horizontal="center"/>
    </xf>
    <xf numFmtId="195" fontId="61" fillId="95" borderId="0" xfId="0" applyNumberFormat="1" applyFont="1" applyFill="1" applyBorder="1" applyAlignment="1">
      <alignment horizontal="center"/>
    </xf>
    <xf numFmtId="37" fontId="61" fillId="95" borderId="0" xfId="0" applyNumberFormat="1" applyFont="1" applyFill="1" applyBorder="1" applyAlignment="1">
      <alignment horizontal="center"/>
    </xf>
    <xf numFmtId="37" fontId="61" fillId="95" borderId="0" xfId="0" applyNumberFormat="1" applyFont="1" applyFill="1" applyBorder="1" applyAlignment="1">
      <alignment horizontal="centerContinuous"/>
    </xf>
    <xf numFmtId="0" fontId="3" fillId="95" borderId="0" xfId="0" applyFont="1" applyFill="1" applyBorder="1" applyAlignment="1">
      <alignment horizontal="center"/>
    </xf>
    <xf numFmtId="194" fontId="61" fillId="95" borderId="0" xfId="0" applyNumberFormat="1" applyFont="1" applyFill="1" applyBorder="1" applyAlignment="1">
      <alignment horizontal="center"/>
    </xf>
    <xf numFmtId="194" fontId="61" fillId="95" borderId="30" xfId="0" applyNumberFormat="1" applyFont="1" applyFill="1" applyBorder="1" applyAlignment="1">
      <alignment horizontal="center"/>
    </xf>
    <xf numFmtId="37" fontId="61" fillId="95" borderId="60" xfId="0" applyNumberFormat="1" applyFont="1" applyFill="1" applyBorder="1" applyAlignment="1">
      <alignment horizontal="center"/>
    </xf>
    <xf numFmtId="0" fontId="61" fillId="95" borderId="60" xfId="0" applyFont="1" applyFill="1" applyBorder="1" applyAlignment="1">
      <alignment horizontal="center"/>
    </xf>
    <xf numFmtId="0" fontId="61" fillId="95" borderId="60" xfId="0" applyNumberFormat="1" applyFont="1" applyFill="1" applyBorder="1" applyAlignment="1">
      <alignment horizontal="center"/>
    </xf>
    <xf numFmtId="0" fontId="61" fillId="95" borderId="12" xfId="0" applyFont="1" applyFill="1" applyBorder="1" applyAlignment="1">
      <alignment horizontal="center"/>
    </xf>
    <xf numFmtId="196" fontId="61" fillId="95" borderId="0" xfId="0" quotePrefix="1" applyNumberFormat="1" applyFont="1" applyFill="1" applyBorder="1" applyAlignment="1">
      <alignment horizontal="center"/>
    </xf>
    <xf numFmtId="194" fontId="61" fillId="95" borderId="12" xfId="0" applyNumberFormat="1" applyFont="1" applyFill="1" applyBorder="1" applyAlignment="1">
      <alignment horizontal="center"/>
    </xf>
    <xf numFmtId="194" fontId="61" fillId="95" borderId="57" xfId="0" applyNumberFormat="1" applyFont="1" applyFill="1" applyBorder="1" applyAlignment="1">
      <alignment horizontal="center"/>
    </xf>
    <xf numFmtId="3" fontId="61" fillId="95" borderId="0" xfId="0" applyNumberFormat="1" applyFont="1" applyFill="1" applyBorder="1" applyAlignment="1">
      <alignment horizontal="center"/>
    </xf>
    <xf numFmtId="195" fontId="61" fillId="95" borderId="60" xfId="0" applyNumberFormat="1" applyFont="1" applyFill="1" applyBorder="1" applyAlignment="1">
      <alignment horizontal="center"/>
    </xf>
    <xf numFmtId="3" fontId="61" fillId="95" borderId="60" xfId="0" applyNumberFormat="1" applyFont="1" applyFill="1" applyBorder="1" applyAlignment="1">
      <alignment horizontal="center"/>
    </xf>
    <xf numFmtId="37" fontId="61" fillId="95" borderId="61" xfId="0" applyNumberFormat="1" applyFont="1" applyFill="1" applyBorder="1" applyAlignment="1">
      <alignment horizontal="center"/>
    </xf>
    <xf numFmtId="0" fontId="61" fillId="95" borderId="0" xfId="0" applyNumberFormat="1" applyFont="1" applyFill="1" applyBorder="1" applyAlignment="1">
      <alignment horizontal="left"/>
    </xf>
    <xf numFmtId="0" fontId="46" fillId="95" borderId="0" xfId="0" applyFont="1" applyFill="1" applyBorder="1" applyAlignment="1">
      <alignment horizontal="center"/>
    </xf>
    <xf numFmtId="195" fontId="46" fillId="95" borderId="0" xfId="0" applyNumberFormat="1" applyFont="1" applyFill="1" applyBorder="1" applyAlignment="1"/>
    <xf numFmtId="37" fontId="46" fillId="95" borderId="0" xfId="0" applyNumberFormat="1" applyFont="1" applyFill="1" applyBorder="1"/>
    <xf numFmtId="0" fontId="61" fillId="95" borderId="12" xfId="0" applyNumberFormat="1" applyFont="1" applyFill="1" applyBorder="1" applyAlignment="1">
      <alignment horizontal="center"/>
    </xf>
    <xf numFmtId="2" fontId="46" fillId="95" borderId="29" xfId="0" applyNumberFormat="1" applyFont="1" applyFill="1" applyBorder="1"/>
    <xf numFmtId="0" fontId="3" fillId="95" borderId="0" xfId="0" applyNumberFormat="1" applyFont="1" applyFill="1" applyBorder="1" applyAlignment="1">
      <alignment horizontal="left"/>
    </xf>
    <xf numFmtId="0" fontId="89" fillId="95" borderId="0" xfId="0" applyFont="1" applyFill="1" applyBorder="1" applyAlignment="1">
      <alignment horizontal="center"/>
    </xf>
    <xf numFmtId="195" fontId="89" fillId="95" borderId="0" xfId="0" applyNumberFormat="1" applyFont="1" applyFill="1" applyBorder="1" applyAlignment="1">
      <alignment horizontal="center"/>
    </xf>
    <xf numFmtId="43" fontId="89" fillId="95" borderId="0" xfId="1" applyFont="1" applyFill="1" applyBorder="1"/>
    <xf numFmtId="43" fontId="46" fillId="95" borderId="0" xfId="1" applyFont="1" applyFill="1" applyBorder="1"/>
    <xf numFmtId="170" fontId="89" fillId="95" borderId="0" xfId="1" applyNumberFormat="1" applyFont="1" applyFill="1" applyBorder="1"/>
    <xf numFmtId="170" fontId="46" fillId="95" borderId="0" xfId="1" applyNumberFormat="1" applyFont="1" applyFill="1" applyBorder="1"/>
    <xf numFmtId="2" fontId="89" fillId="95" borderId="0" xfId="0" applyNumberFormat="1" applyFont="1" applyFill="1" applyBorder="1"/>
    <xf numFmtId="2" fontId="46" fillId="95" borderId="0" xfId="0" applyNumberFormat="1" applyFont="1" applyFill="1" applyBorder="1"/>
    <xf numFmtId="2" fontId="89" fillId="95" borderId="30" xfId="0" applyNumberFormat="1" applyFont="1" applyFill="1" applyBorder="1"/>
    <xf numFmtId="0" fontId="3" fillId="95" borderId="0" xfId="0" applyFont="1" applyFill="1" applyBorder="1" applyAlignment="1"/>
    <xf numFmtId="195" fontId="89" fillId="95" borderId="0" xfId="0" applyNumberFormat="1" applyFont="1" applyFill="1" applyBorder="1"/>
    <xf numFmtId="0" fontId="90" fillId="95" borderId="0" xfId="0" applyFont="1" applyFill="1" applyBorder="1"/>
    <xf numFmtId="39" fontId="61" fillId="95" borderId="0" xfId="4300" applyNumberFormat="1" applyFont="1" applyFill="1" applyBorder="1"/>
    <xf numFmtId="37" fontId="61" fillId="95" borderId="0" xfId="4300" applyNumberFormat="1" applyFont="1" applyFill="1" applyBorder="1"/>
    <xf numFmtId="37" fontId="61" fillId="95" borderId="0" xfId="0" applyNumberFormat="1" applyFont="1" applyFill="1" applyBorder="1" applyAlignment="1"/>
    <xf numFmtId="2" fontId="61" fillId="95" borderId="0" xfId="0" applyNumberFormat="1" applyFont="1" applyFill="1" applyBorder="1"/>
    <xf numFmtId="0" fontId="61" fillId="96" borderId="5" xfId="3877" applyNumberFormat="1" applyFont="1" applyFill="1" applyBorder="1" applyAlignment="1"/>
    <xf numFmtId="0" fontId="91" fillId="95" borderId="73" xfId="0" quotePrefix="1" applyFont="1" applyFill="1" applyBorder="1" applyAlignment="1">
      <alignment horizontal="center" wrapText="1"/>
    </xf>
    <xf numFmtId="0" fontId="93" fillId="95" borderId="74" xfId="0" applyFont="1" applyFill="1" applyBorder="1" applyAlignment="1">
      <alignment horizontal="center" wrapText="1"/>
    </xf>
    <xf numFmtId="0" fontId="93" fillId="95" borderId="75" xfId="0" applyFont="1" applyFill="1" applyBorder="1" applyAlignment="1">
      <alignment horizontal="center" wrapText="1"/>
    </xf>
    <xf numFmtId="0" fontId="91" fillId="96" borderId="73" xfId="0" quotePrefix="1" applyFont="1" applyFill="1" applyBorder="1" applyAlignment="1">
      <alignment horizontal="center" wrapText="1"/>
    </xf>
    <xf numFmtId="0" fontId="93" fillId="96" borderId="74" xfId="0" applyFont="1" applyFill="1" applyBorder="1" applyAlignment="1">
      <alignment horizontal="center" wrapText="1"/>
    </xf>
    <xf numFmtId="0" fontId="93" fillId="96" borderId="75" xfId="0" applyFont="1" applyFill="1" applyBorder="1" applyAlignment="1">
      <alignment horizontal="center" wrapText="1"/>
    </xf>
    <xf numFmtId="0" fontId="99" fillId="0" borderId="73" xfId="0" quotePrefix="1" applyFont="1" applyFill="1" applyBorder="1" applyAlignment="1">
      <alignment horizontal="center" wrapText="1"/>
    </xf>
    <xf numFmtId="0" fontId="99" fillId="0" borderId="74" xfId="0" applyFont="1" applyFill="1" applyBorder="1" applyAlignment="1">
      <alignment horizontal="center" wrapText="1"/>
    </xf>
    <xf numFmtId="0" fontId="99" fillId="0" borderId="75" xfId="0" applyFont="1" applyFill="1" applyBorder="1" applyAlignment="1">
      <alignment horizontal="center" wrapText="1"/>
    </xf>
    <xf numFmtId="0" fontId="9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4" fillId="0" borderId="0" xfId="0" applyFont="1" applyFill="1" applyAlignment="1">
      <alignment horizontal="center" wrapText="1"/>
    </xf>
    <xf numFmtId="0" fontId="61" fillId="0" borderId="0" xfId="0" applyFont="1" applyFill="1" applyAlignment="1">
      <alignment horizontal="center" wrapText="1"/>
    </xf>
    <xf numFmtId="0" fontId="92" fillId="0" borderId="0" xfId="4" applyFont="1" applyFill="1" applyAlignment="1">
      <alignment horizontal="center" wrapText="1"/>
    </xf>
    <xf numFmtId="0" fontId="103" fillId="0" borderId="0" xfId="0" applyFont="1" applyAlignment="1">
      <alignment wrapText="1"/>
    </xf>
    <xf numFmtId="0" fontId="61" fillId="0" borderId="0" xfId="4" quotePrefix="1" applyFont="1" applyFill="1" applyAlignment="1">
      <alignment horizontal="center" vertical="top" wrapText="1"/>
    </xf>
    <xf numFmtId="0" fontId="99" fillId="0" borderId="5" xfId="4301" applyFont="1" applyFill="1" applyBorder="1" applyAlignment="1">
      <alignment horizontal="center" wrapText="1"/>
    </xf>
    <xf numFmtId="0" fontId="102" fillId="0" borderId="6" xfId="0" applyFont="1" applyFill="1" applyBorder="1" applyAlignment="1">
      <alignment horizontal="center" wrapText="1"/>
    </xf>
    <xf numFmtId="0" fontId="102" fillId="0" borderId="55" xfId="0" applyFont="1" applyFill="1" applyBorder="1" applyAlignment="1">
      <alignment horizontal="center" wrapText="1"/>
    </xf>
    <xf numFmtId="0" fontId="61" fillId="95" borderId="5" xfId="4301" applyFont="1" applyFill="1" applyBorder="1" applyAlignment="1">
      <alignment horizontal="center" wrapText="1"/>
    </xf>
    <xf numFmtId="0" fontId="101" fillId="95" borderId="6" xfId="0" applyFont="1" applyFill="1" applyBorder="1" applyAlignment="1">
      <alignment horizontal="center" wrapText="1"/>
    </xf>
    <xf numFmtId="0" fontId="101" fillId="95" borderId="55" xfId="0" applyFont="1" applyFill="1" applyBorder="1" applyAlignment="1">
      <alignment horizontal="center" wrapText="1"/>
    </xf>
    <xf numFmtId="0" fontId="61" fillId="96" borderId="5" xfId="4301" applyFont="1" applyFill="1" applyBorder="1" applyAlignment="1">
      <alignment horizontal="center" wrapText="1"/>
    </xf>
    <xf numFmtId="0" fontId="101" fillId="96" borderId="6" xfId="0" applyFont="1" applyFill="1" applyBorder="1" applyAlignment="1">
      <alignment horizontal="center" wrapText="1"/>
    </xf>
    <xf numFmtId="0" fontId="101" fillId="96" borderId="55" xfId="0" applyFont="1" applyFill="1" applyBorder="1" applyAlignment="1">
      <alignment horizontal="center" wrapText="1"/>
    </xf>
    <xf numFmtId="0" fontId="61" fillId="0" borderId="29" xfId="4301" quotePrefix="1" applyFont="1" applyFill="1" applyBorder="1" applyAlignment="1">
      <alignment horizontal="center"/>
    </xf>
    <xf numFmtId="0" fontId="61" fillId="0" borderId="26" xfId="4301" applyFont="1" applyFill="1" applyBorder="1" applyAlignment="1">
      <alignment horizontal="center"/>
    </xf>
    <xf numFmtId="0" fontId="61" fillId="0" borderId="25" xfId="4301" quotePrefix="1" applyFont="1" applyFill="1" applyBorder="1" applyAlignment="1">
      <alignment horizontal="center"/>
    </xf>
    <xf numFmtId="0" fontId="61" fillId="0" borderId="30" xfId="4301" applyFont="1" applyFill="1" applyBorder="1" applyAlignment="1">
      <alignment horizontal="center"/>
    </xf>
    <xf numFmtId="0" fontId="61" fillId="95" borderId="29" xfId="4301" quotePrefix="1" applyFont="1" applyFill="1" applyBorder="1" applyAlignment="1">
      <alignment horizontal="center"/>
    </xf>
    <xf numFmtId="0" fontId="61" fillId="95" borderId="26" xfId="4301" applyFont="1" applyFill="1" applyBorder="1" applyAlignment="1">
      <alignment horizontal="center"/>
    </xf>
    <xf numFmtId="0" fontId="61" fillId="95" borderId="25" xfId="4301" quotePrefix="1" applyFont="1" applyFill="1" applyBorder="1" applyAlignment="1">
      <alignment horizontal="center"/>
    </xf>
    <xf numFmtId="0" fontId="61" fillId="95" borderId="30" xfId="4301" applyFont="1" applyFill="1" applyBorder="1" applyAlignment="1">
      <alignment horizontal="center"/>
    </xf>
    <xf numFmtId="0" fontId="61" fillId="96" borderId="29" xfId="4301" quotePrefix="1" applyFont="1" applyFill="1" applyBorder="1" applyAlignment="1">
      <alignment horizontal="center"/>
    </xf>
    <xf numFmtId="0" fontId="61" fillId="96" borderId="26" xfId="4301" applyFont="1" applyFill="1" applyBorder="1" applyAlignment="1">
      <alignment horizontal="center"/>
    </xf>
    <xf numFmtId="0" fontId="61" fillId="96" borderId="25" xfId="4301" quotePrefix="1" applyFont="1" applyFill="1" applyBorder="1" applyAlignment="1">
      <alignment horizontal="center"/>
    </xf>
    <xf numFmtId="0" fontId="61" fillId="96" borderId="30" xfId="4301" applyFont="1" applyFill="1" applyBorder="1" applyAlignment="1">
      <alignment horizontal="center"/>
    </xf>
    <xf numFmtId="0" fontId="61" fillId="0" borderId="29" xfId="4301" applyFont="1" applyFill="1" applyBorder="1" applyAlignment="1">
      <alignment horizontal="center"/>
    </xf>
    <xf numFmtId="0" fontId="61" fillId="0" borderId="25" xfId="4301" applyFont="1" applyFill="1" applyBorder="1" applyAlignment="1">
      <alignment horizontal="center"/>
    </xf>
    <xf numFmtId="0" fontId="61" fillId="0" borderId="70" xfId="4301" applyFont="1" applyFill="1" applyBorder="1" applyAlignment="1">
      <alignment horizontal="center"/>
    </xf>
    <xf numFmtId="0" fontId="61" fillId="0" borderId="24" xfId="4301" applyFont="1" applyFill="1" applyBorder="1" applyAlignment="1">
      <alignment horizontal="center"/>
    </xf>
    <xf numFmtId="0" fontId="61" fillId="0" borderId="23" xfId="4301" applyFont="1" applyFill="1" applyBorder="1" applyAlignment="1">
      <alignment horizontal="center"/>
    </xf>
    <xf numFmtId="0" fontId="61" fillId="0" borderId="58" xfId="4301" applyFont="1" applyFill="1" applyBorder="1" applyAlignment="1">
      <alignment horizontal="center"/>
    </xf>
    <xf numFmtId="0" fontId="61" fillId="95" borderId="29" xfId="4301" applyFont="1" applyFill="1" applyBorder="1" applyAlignment="1">
      <alignment horizontal="center"/>
    </xf>
    <xf numFmtId="0" fontId="61" fillId="95" borderId="25" xfId="4301" applyFont="1" applyFill="1" applyBorder="1" applyAlignment="1">
      <alignment horizontal="center"/>
    </xf>
    <xf numFmtId="0" fontId="61" fillId="95" borderId="70" xfId="4301" applyFont="1" applyFill="1" applyBorder="1" applyAlignment="1">
      <alignment horizontal="center"/>
    </xf>
    <xf numFmtId="0" fontId="61" fillId="95" borderId="24" xfId="4301" applyFont="1" applyFill="1" applyBorder="1" applyAlignment="1">
      <alignment horizontal="center"/>
    </xf>
    <xf numFmtId="0" fontId="61" fillId="95" borderId="23" xfId="4301" applyFont="1" applyFill="1" applyBorder="1" applyAlignment="1">
      <alignment horizontal="center"/>
    </xf>
    <xf numFmtId="0" fontId="61" fillId="95" borderId="58" xfId="4301" applyFont="1" applyFill="1" applyBorder="1" applyAlignment="1">
      <alignment horizontal="center"/>
    </xf>
    <xf numFmtId="0" fontId="61" fillId="96" borderId="29" xfId="4301" applyFont="1" applyFill="1" applyBorder="1" applyAlignment="1">
      <alignment horizontal="center"/>
    </xf>
    <xf numFmtId="0" fontId="61" fillId="96" borderId="25" xfId="4301" applyFont="1" applyFill="1" applyBorder="1" applyAlignment="1">
      <alignment horizontal="center"/>
    </xf>
    <xf numFmtId="0" fontId="61" fillId="96" borderId="70" xfId="4301" applyFont="1" applyFill="1" applyBorder="1" applyAlignment="1">
      <alignment horizontal="center"/>
    </xf>
    <xf numFmtId="0" fontId="61" fillId="96" borderId="24" xfId="4301" applyFont="1" applyFill="1" applyBorder="1" applyAlignment="1">
      <alignment horizontal="center"/>
    </xf>
    <xf numFmtId="0" fontId="61" fillId="96" borderId="23" xfId="4301" applyFont="1" applyFill="1" applyBorder="1" applyAlignment="1">
      <alignment horizontal="center"/>
    </xf>
    <xf numFmtId="0" fontId="61" fillId="96" borderId="58" xfId="4301" applyFont="1" applyFill="1" applyBorder="1" applyAlignment="1">
      <alignment horizontal="center"/>
    </xf>
    <xf numFmtId="0" fontId="61" fillId="0" borderId="0" xfId="0" quotePrefix="1" applyNumberFormat="1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>
      <alignment horizontal="center" vertical="center"/>
    </xf>
    <xf numFmtId="175" fontId="61" fillId="0" borderId="12" xfId="18" quotePrefix="1" applyFont="1" applyFill="1" applyBorder="1" applyAlignment="1">
      <alignment horizontal="center" vertical="center" wrapText="1"/>
    </xf>
    <xf numFmtId="175" fontId="61" fillId="0" borderId="57" xfId="18" applyFont="1" applyFill="1" applyBorder="1" applyAlignment="1">
      <alignment horizontal="center" vertical="center" wrapText="1"/>
    </xf>
    <xf numFmtId="0" fontId="99" fillId="0" borderId="5" xfId="16" applyNumberFormat="1" applyFont="1" applyFill="1" applyBorder="1" applyAlignment="1">
      <alignment horizontal="center" wrapText="1"/>
    </xf>
    <xf numFmtId="0" fontId="24" fillId="0" borderId="6" xfId="0" applyFont="1" applyFill="1" applyBorder="1" applyAlignment="1">
      <alignment horizontal="center" wrapText="1"/>
    </xf>
    <xf numFmtId="0" fontId="24" fillId="0" borderId="55" xfId="0" applyFont="1" applyFill="1" applyBorder="1" applyAlignment="1">
      <alignment horizontal="center" wrapText="1"/>
    </xf>
    <xf numFmtId="0" fontId="61" fillId="96" borderId="0" xfId="0" quotePrefix="1" applyNumberFormat="1" applyFont="1" applyFill="1" applyBorder="1" applyAlignment="1">
      <alignment horizontal="center"/>
    </xf>
    <xf numFmtId="0" fontId="61" fillId="96" borderId="0" xfId="0" applyNumberFormat="1" applyFont="1" applyFill="1" applyBorder="1" applyAlignment="1">
      <alignment horizontal="center"/>
    </xf>
    <xf numFmtId="0" fontId="61" fillId="96" borderId="73" xfId="17" quotePrefix="1" applyFont="1" applyFill="1" applyBorder="1" applyAlignment="1">
      <alignment horizontal="center" wrapText="1"/>
    </xf>
    <xf numFmtId="0" fontId="61" fillId="96" borderId="74" xfId="17" quotePrefix="1" applyFont="1" applyFill="1" applyBorder="1" applyAlignment="1">
      <alignment horizontal="center" wrapText="1"/>
    </xf>
    <xf numFmtId="0" fontId="61" fillId="96" borderId="75" xfId="17" quotePrefix="1" applyFont="1" applyFill="1" applyBorder="1" applyAlignment="1">
      <alignment horizontal="center" wrapText="1"/>
    </xf>
    <xf numFmtId="175" fontId="61" fillId="95" borderId="12" xfId="18" quotePrefix="1" applyFont="1" applyFill="1" applyBorder="1" applyAlignment="1">
      <alignment horizontal="center" vertical="center" wrapText="1"/>
    </xf>
    <xf numFmtId="175" fontId="61" fillId="95" borderId="57" xfId="18" applyFont="1" applyFill="1" applyBorder="1" applyAlignment="1">
      <alignment horizontal="center" vertical="center" wrapText="1"/>
    </xf>
    <xf numFmtId="0" fontId="61" fillId="95" borderId="73" xfId="17" quotePrefix="1" applyFont="1" applyFill="1" applyBorder="1" applyAlignment="1">
      <alignment horizontal="center" wrapText="1"/>
    </xf>
    <xf numFmtId="0" fontId="61" fillId="95" borderId="74" xfId="17" quotePrefix="1" applyFont="1" applyFill="1" applyBorder="1" applyAlignment="1">
      <alignment horizontal="center" wrapText="1"/>
    </xf>
    <xf numFmtId="0" fontId="61" fillId="95" borderId="75" xfId="17" quotePrefix="1" applyFont="1" applyFill="1" applyBorder="1" applyAlignment="1">
      <alignment horizontal="center" wrapText="1"/>
    </xf>
    <xf numFmtId="175" fontId="61" fillId="96" borderId="12" xfId="18" quotePrefix="1" applyFont="1" applyFill="1" applyBorder="1" applyAlignment="1">
      <alignment horizontal="center" vertical="center" wrapText="1"/>
    </xf>
    <xf numFmtId="175" fontId="61" fillId="96" borderId="57" xfId="18" applyFont="1" applyFill="1" applyBorder="1" applyAlignment="1">
      <alignment horizontal="center" vertical="center" wrapText="1"/>
    </xf>
    <xf numFmtId="0" fontId="61" fillId="95" borderId="0" xfId="0" quotePrefix="1" applyNumberFormat="1" applyFont="1" applyFill="1" applyBorder="1" applyAlignment="1">
      <alignment horizontal="center"/>
    </xf>
    <xf numFmtId="0" fontId="61" fillId="95" borderId="0" xfId="0" applyNumberFormat="1" applyFont="1" applyFill="1" applyBorder="1" applyAlignment="1">
      <alignment horizontal="center"/>
    </xf>
    <xf numFmtId="0" fontId="92" fillId="95" borderId="0" xfId="3877" applyNumberFormat="1" applyFont="1" applyFill="1" applyBorder="1" applyAlignment="1" applyProtection="1">
      <alignment horizontal="center"/>
      <protection locked="0"/>
    </xf>
    <xf numFmtId="0" fontId="92" fillId="95" borderId="30" xfId="3877" applyNumberFormat="1" applyFont="1" applyFill="1" applyBorder="1" applyAlignment="1" applyProtection="1">
      <alignment horizontal="center"/>
      <protection locked="0"/>
    </xf>
    <xf numFmtId="0" fontId="61" fillId="96" borderId="0" xfId="3877" applyNumberFormat="1" applyFont="1" applyFill="1" applyBorder="1" applyAlignment="1" applyProtection="1">
      <alignment horizontal="center"/>
      <protection locked="0"/>
    </xf>
    <xf numFmtId="0" fontId="61" fillId="96" borderId="30" xfId="3877" applyNumberFormat="1" applyFont="1" applyFill="1" applyBorder="1" applyAlignment="1" applyProtection="1">
      <alignment horizontal="center"/>
      <protection locked="0"/>
    </xf>
    <xf numFmtId="0" fontId="61" fillId="95" borderId="0" xfId="3877" applyNumberFormat="1" applyFont="1" applyFill="1" applyBorder="1" applyAlignment="1" applyProtection="1">
      <alignment horizontal="center"/>
      <protection locked="0"/>
    </xf>
    <xf numFmtId="0" fontId="61" fillId="95" borderId="30" xfId="3877" applyNumberFormat="1" applyFont="1" applyFill="1" applyBorder="1" applyAlignment="1" applyProtection="1">
      <alignment horizontal="center"/>
      <protection locked="0"/>
    </xf>
    <xf numFmtId="0" fontId="93" fillId="95" borderId="5" xfId="0" applyFont="1" applyFill="1" applyBorder="1" applyAlignment="1">
      <alignment horizontal="center"/>
    </xf>
    <xf numFmtId="0" fontId="93" fillId="95" borderId="6" xfId="0" applyFont="1" applyFill="1" applyBorder="1" applyAlignment="1">
      <alignment horizontal="center"/>
    </xf>
    <xf numFmtId="0" fontId="93" fillId="95" borderId="55" xfId="0" applyFont="1" applyFill="1" applyBorder="1" applyAlignment="1">
      <alignment horizontal="center"/>
    </xf>
    <xf numFmtId="0" fontId="93" fillId="95" borderId="29" xfId="0" applyFont="1" applyFill="1" applyBorder="1" applyAlignment="1">
      <alignment horizontal="center"/>
    </xf>
    <xf numFmtId="0" fontId="93" fillId="95" borderId="0" xfId="0" applyFont="1" applyFill="1" applyBorder="1" applyAlignment="1">
      <alignment horizontal="center"/>
    </xf>
    <xf numFmtId="0" fontId="93" fillId="95" borderId="30" xfId="0" applyFont="1" applyFill="1" applyBorder="1" applyAlignment="1">
      <alignment horizontal="center"/>
    </xf>
    <xf numFmtId="0" fontId="92" fillId="95" borderId="29" xfId="0" quotePrefix="1" applyFont="1" applyFill="1" applyBorder="1" applyAlignment="1">
      <alignment horizontal="center"/>
    </xf>
    <xf numFmtId="0" fontId="92" fillId="95" borderId="0" xfId="0" applyFont="1" applyFill="1" applyBorder="1" applyAlignment="1">
      <alignment horizontal="center"/>
    </xf>
    <xf numFmtId="0" fontId="92" fillId="95" borderId="30" xfId="0" applyFont="1" applyFill="1" applyBorder="1" applyAlignment="1">
      <alignment horizontal="center"/>
    </xf>
  </cellXfs>
  <cellStyles count="4302">
    <cellStyle name="_x0013_" xfId="23"/>
    <cellStyle name="_x0013_ 2" xfId="24"/>
    <cellStyle name="_09GRC Gas Transport For Review" xfId="25"/>
    <cellStyle name="_09GRC Gas Transport For Review 2" xfId="26"/>
    <cellStyle name="_09GRC Gas Transport For Review_Book4" xfId="27"/>
    <cellStyle name="_09GRC Gas Transport For Review_Book4 2" xfId="28"/>
    <cellStyle name="_x0013__16.07E Wild Horse Wind Expansionwrkingfile" xfId="29"/>
    <cellStyle name="_x0013__16.07E Wild Horse Wind Expansionwrkingfile 2" xfId="30"/>
    <cellStyle name="_x0013__16.07E Wild Horse Wind Expansionwrkingfile SF" xfId="31"/>
    <cellStyle name="_x0013__16.07E Wild Horse Wind Expansionwrkingfile SF 2" xfId="32"/>
    <cellStyle name="_x0013__16.37E Wild Horse Expansion DeferralRevwrkingfile SF" xfId="33"/>
    <cellStyle name="_x0013__16.37E Wild Horse Expansion DeferralRevwrkingfile SF 2" xfId="34"/>
    <cellStyle name="_4.06E Pass Throughs" xfId="35"/>
    <cellStyle name="_4.06E Pass Throughs 2" xfId="36"/>
    <cellStyle name="_4.06E Pass Throughs 2 2" xfId="37"/>
    <cellStyle name="_4.06E Pass Throughs 3" xfId="38"/>
    <cellStyle name="_4.06E Pass Throughs 3 2" xfId="39"/>
    <cellStyle name="_4.06E Pass Throughs 3 2 2" xfId="40"/>
    <cellStyle name="_4.06E Pass Throughs 3 3" xfId="41"/>
    <cellStyle name="_4.06E Pass Throughs 4" xfId="42"/>
    <cellStyle name="_4.06E Pass Throughs 4 2" xfId="43"/>
    <cellStyle name="_4.06E Pass Throughs_04 07E Wild Horse Wind Expansion (C) (2)" xfId="44"/>
    <cellStyle name="_4.06E Pass Throughs_04 07E Wild Horse Wind Expansion (C) (2) 2" xfId="45"/>
    <cellStyle name="_4.06E Pass Throughs_04 07E Wild Horse Wind Expansion (C) (2)_Adj Bench DR 3 for Initial Briefs (Electric)" xfId="46"/>
    <cellStyle name="_4.06E Pass Throughs_04 07E Wild Horse Wind Expansion (C) (2)_Adj Bench DR 3 for Initial Briefs (Electric) 2" xfId="47"/>
    <cellStyle name="_4.06E Pass Throughs_04 07E Wild Horse Wind Expansion (C) (2)_Electric Rev Req Model (2009 GRC) " xfId="48"/>
    <cellStyle name="_4.06E Pass Throughs_04 07E Wild Horse Wind Expansion (C) (2)_Electric Rev Req Model (2009 GRC)  2" xfId="49"/>
    <cellStyle name="_4.06E Pass Throughs_04 07E Wild Horse Wind Expansion (C) (2)_Electric Rev Req Model (2009 GRC) Rebuttal" xfId="50"/>
    <cellStyle name="_4.06E Pass Throughs_04 07E Wild Horse Wind Expansion (C) (2)_Electric Rev Req Model (2009 GRC) Rebuttal 2" xfId="51"/>
    <cellStyle name="_4.06E Pass Throughs_04 07E Wild Horse Wind Expansion (C) (2)_Electric Rev Req Model (2009 GRC) Rebuttal REmoval of New  WH Solar AdjustMI" xfId="52"/>
    <cellStyle name="_4.06E Pass Throughs_04 07E Wild Horse Wind Expansion (C) (2)_Electric Rev Req Model (2009 GRC) Rebuttal REmoval of New  WH Solar AdjustMI 2" xfId="53"/>
    <cellStyle name="_4.06E Pass Throughs_04 07E Wild Horse Wind Expansion (C) (2)_Electric Rev Req Model (2009 GRC) Revised 01-18-2010" xfId="54"/>
    <cellStyle name="_4.06E Pass Throughs_04 07E Wild Horse Wind Expansion (C) (2)_Electric Rev Req Model (2009 GRC) Revised 01-18-2010 2" xfId="55"/>
    <cellStyle name="_4.06E Pass Throughs_04 07E Wild Horse Wind Expansion (C) (2)_Final Order Electric EXHIBIT A-1" xfId="56"/>
    <cellStyle name="_4.06E Pass Throughs_04 07E Wild Horse Wind Expansion (C) (2)_Final Order Electric EXHIBIT A-1 2" xfId="57"/>
    <cellStyle name="_4.06E Pass Throughs_04 07E Wild Horse Wind Expansion (C) (2)_TENASKA REGULATORY ASSET" xfId="58"/>
    <cellStyle name="_4.06E Pass Throughs_04 07E Wild Horse Wind Expansion (C) (2)_TENASKA REGULATORY ASSET 2" xfId="59"/>
    <cellStyle name="_4.06E Pass Throughs_16.37E Wild Horse Expansion DeferralRevwrkingfile SF" xfId="60"/>
    <cellStyle name="_4.06E Pass Throughs_16.37E Wild Horse Expansion DeferralRevwrkingfile SF 2" xfId="61"/>
    <cellStyle name="_4.06E Pass Throughs_4 31 Regulatory Assets and Liabilities  7 06- Exhibit D" xfId="62"/>
    <cellStyle name="_4.06E Pass Throughs_4 31 Regulatory Assets and Liabilities  7 06- Exhibit D 2" xfId="63"/>
    <cellStyle name="_4.06E Pass Throughs_4 32 Regulatory Assets and Liabilities  7 06- Exhibit D" xfId="64"/>
    <cellStyle name="_4.06E Pass Throughs_4 32 Regulatory Assets and Liabilities  7 06- Exhibit D 2" xfId="65"/>
    <cellStyle name="_4.06E Pass Throughs_Book2" xfId="66"/>
    <cellStyle name="_4.06E Pass Throughs_Book2 2" xfId="67"/>
    <cellStyle name="_4.06E Pass Throughs_Book2_Adj Bench DR 3 for Initial Briefs (Electric)" xfId="68"/>
    <cellStyle name="_4.06E Pass Throughs_Book2_Adj Bench DR 3 for Initial Briefs (Electric) 2" xfId="69"/>
    <cellStyle name="_4.06E Pass Throughs_Book2_Electric Rev Req Model (2009 GRC) Rebuttal" xfId="70"/>
    <cellStyle name="_4.06E Pass Throughs_Book2_Electric Rev Req Model (2009 GRC) Rebuttal 2" xfId="71"/>
    <cellStyle name="_4.06E Pass Throughs_Book2_Electric Rev Req Model (2009 GRC) Rebuttal REmoval of New  WH Solar AdjustMI" xfId="72"/>
    <cellStyle name="_4.06E Pass Throughs_Book2_Electric Rev Req Model (2009 GRC) Rebuttal REmoval of New  WH Solar AdjustMI 2" xfId="73"/>
    <cellStyle name="_4.06E Pass Throughs_Book2_Electric Rev Req Model (2009 GRC) Revised 01-18-2010" xfId="74"/>
    <cellStyle name="_4.06E Pass Throughs_Book2_Electric Rev Req Model (2009 GRC) Revised 01-18-2010 2" xfId="75"/>
    <cellStyle name="_4.06E Pass Throughs_Book2_Final Order Electric EXHIBIT A-1" xfId="76"/>
    <cellStyle name="_4.06E Pass Throughs_Book2_Final Order Electric EXHIBIT A-1 2" xfId="77"/>
    <cellStyle name="_4.06E Pass Throughs_Book4" xfId="78"/>
    <cellStyle name="_4.06E Pass Throughs_Book4 2" xfId="79"/>
    <cellStyle name="_4.06E Pass Throughs_Book9" xfId="80"/>
    <cellStyle name="_4.06E Pass Throughs_Book9 2" xfId="81"/>
    <cellStyle name="_4.06E Pass Throughs_INPUTS" xfId="82"/>
    <cellStyle name="_4.06E Pass Throughs_INPUTS 2" xfId="83"/>
    <cellStyle name="_4.06E Pass Throughs_Power Costs - Comparison bx Rbtl-Staff-Jt-PC" xfId="84"/>
    <cellStyle name="_4.06E Pass Throughs_Power Costs - Comparison bx Rbtl-Staff-Jt-PC 2" xfId="85"/>
    <cellStyle name="_4.06E Pass Throughs_Power Costs - Comparison bx Rbtl-Staff-Jt-PC_Adj Bench DR 3 for Initial Briefs (Electric)" xfId="86"/>
    <cellStyle name="_4.06E Pass Throughs_Power Costs - Comparison bx Rbtl-Staff-Jt-PC_Adj Bench DR 3 for Initial Briefs (Electric) 2" xfId="87"/>
    <cellStyle name="_4.06E Pass Throughs_Power Costs - Comparison bx Rbtl-Staff-Jt-PC_Electric Rev Req Model (2009 GRC) Rebuttal" xfId="88"/>
    <cellStyle name="_4.06E Pass Throughs_Power Costs - Comparison bx Rbtl-Staff-Jt-PC_Electric Rev Req Model (2009 GRC) Rebuttal 2" xfId="89"/>
    <cellStyle name="_4.06E Pass Throughs_Power Costs - Comparison bx Rbtl-Staff-Jt-PC_Electric Rev Req Model (2009 GRC) Rebuttal REmoval of New  WH Solar AdjustMI" xfId="90"/>
    <cellStyle name="_4.06E Pass Throughs_Power Costs - Comparison bx Rbtl-Staff-Jt-PC_Electric Rev Req Model (2009 GRC) Rebuttal REmoval of New  WH Solar AdjustMI 2" xfId="91"/>
    <cellStyle name="_4.06E Pass Throughs_Power Costs - Comparison bx Rbtl-Staff-Jt-PC_Electric Rev Req Model (2009 GRC) Revised 01-18-2010" xfId="92"/>
    <cellStyle name="_4.06E Pass Throughs_Power Costs - Comparison bx Rbtl-Staff-Jt-PC_Electric Rev Req Model (2009 GRC) Revised 01-18-2010 2" xfId="93"/>
    <cellStyle name="_4.06E Pass Throughs_Power Costs - Comparison bx Rbtl-Staff-Jt-PC_Final Order Electric EXHIBIT A-1" xfId="94"/>
    <cellStyle name="_4.06E Pass Throughs_Power Costs - Comparison bx Rbtl-Staff-Jt-PC_Final Order Electric EXHIBIT A-1 2" xfId="95"/>
    <cellStyle name="_4.06E Pass Throughs_Production Adj 4.37" xfId="96"/>
    <cellStyle name="_4.06E Pass Throughs_Production Adj 4.37 2" xfId="97"/>
    <cellStyle name="_4.06E Pass Throughs_Purchased Power Adj 4.03" xfId="98"/>
    <cellStyle name="_4.06E Pass Throughs_Purchased Power Adj 4.03 2" xfId="99"/>
    <cellStyle name="_4.06E Pass Throughs_Rebuttal Power Costs" xfId="100"/>
    <cellStyle name="_4.06E Pass Throughs_Rebuttal Power Costs 2" xfId="101"/>
    <cellStyle name="_4.06E Pass Throughs_Rebuttal Power Costs_Adj Bench DR 3 for Initial Briefs (Electric)" xfId="102"/>
    <cellStyle name="_4.06E Pass Throughs_Rebuttal Power Costs_Adj Bench DR 3 for Initial Briefs (Electric) 2" xfId="103"/>
    <cellStyle name="_4.06E Pass Throughs_Rebuttal Power Costs_Electric Rev Req Model (2009 GRC) Rebuttal" xfId="104"/>
    <cellStyle name="_4.06E Pass Throughs_Rebuttal Power Costs_Electric Rev Req Model (2009 GRC) Rebuttal 2" xfId="105"/>
    <cellStyle name="_4.06E Pass Throughs_Rebuttal Power Costs_Electric Rev Req Model (2009 GRC) Rebuttal REmoval of New  WH Solar AdjustMI" xfId="106"/>
    <cellStyle name="_4.06E Pass Throughs_Rebuttal Power Costs_Electric Rev Req Model (2009 GRC) Rebuttal REmoval of New  WH Solar AdjustMI 2" xfId="107"/>
    <cellStyle name="_4.06E Pass Throughs_Rebuttal Power Costs_Electric Rev Req Model (2009 GRC) Revised 01-18-2010" xfId="108"/>
    <cellStyle name="_4.06E Pass Throughs_Rebuttal Power Costs_Electric Rev Req Model (2009 GRC) Revised 01-18-2010 2" xfId="109"/>
    <cellStyle name="_4.06E Pass Throughs_Rebuttal Power Costs_Final Order Electric EXHIBIT A-1" xfId="110"/>
    <cellStyle name="_4.06E Pass Throughs_Rebuttal Power Costs_Final Order Electric EXHIBIT A-1 2" xfId="111"/>
    <cellStyle name="_4.06E Pass Throughs_ROR &amp; CONV FACTOR" xfId="112"/>
    <cellStyle name="_4.06E Pass Throughs_ROR &amp; CONV FACTOR 2" xfId="113"/>
    <cellStyle name="_4.06E Pass Throughs_ROR 5.02" xfId="114"/>
    <cellStyle name="_4.06E Pass Throughs_ROR 5.02 2" xfId="115"/>
    <cellStyle name="_4.13E Montana Energy Tax" xfId="116"/>
    <cellStyle name="_4.13E Montana Energy Tax 2" xfId="117"/>
    <cellStyle name="_4.13E Montana Energy Tax 2 2" xfId="118"/>
    <cellStyle name="_4.13E Montana Energy Tax 3" xfId="119"/>
    <cellStyle name="_4.13E Montana Energy Tax 3 2" xfId="120"/>
    <cellStyle name="_4.13E Montana Energy Tax 3 2 2" xfId="121"/>
    <cellStyle name="_4.13E Montana Energy Tax 3 3" xfId="122"/>
    <cellStyle name="_4.13E Montana Energy Tax 4" xfId="123"/>
    <cellStyle name="_4.13E Montana Energy Tax 4 2" xfId="124"/>
    <cellStyle name="_4.13E Montana Energy Tax_04 07E Wild Horse Wind Expansion (C) (2)" xfId="125"/>
    <cellStyle name="_4.13E Montana Energy Tax_04 07E Wild Horse Wind Expansion (C) (2) 2" xfId="126"/>
    <cellStyle name="_4.13E Montana Energy Tax_04 07E Wild Horse Wind Expansion (C) (2)_Adj Bench DR 3 for Initial Briefs (Electric)" xfId="127"/>
    <cellStyle name="_4.13E Montana Energy Tax_04 07E Wild Horse Wind Expansion (C) (2)_Adj Bench DR 3 for Initial Briefs (Electric) 2" xfId="128"/>
    <cellStyle name="_4.13E Montana Energy Tax_04 07E Wild Horse Wind Expansion (C) (2)_Electric Rev Req Model (2009 GRC) " xfId="129"/>
    <cellStyle name="_4.13E Montana Energy Tax_04 07E Wild Horse Wind Expansion (C) (2)_Electric Rev Req Model (2009 GRC)  2" xfId="130"/>
    <cellStyle name="_4.13E Montana Energy Tax_04 07E Wild Horse Wind Expansion (C) (2)_Electric Rev Req Model (2009 GRC) Rebuttal" xfId="131"/>
    <cellStyle name="_4.13E Montana Energy Tax_04 07E Wild Horse Wind Expansion (C) (2)_Electric Rev Req Model (2009 GRC) Rebuttal 2" xfId="132"/>
    <cellStyle name="_4.13E Montana Energy Tax_04 07E Wild Horse Wind Expansion (C) (2)_Electric Rev Req Model (2009 GRC) Rebuttal REmoval of New  WH Solar AdjustMI" xfId="133"/>
    <cellStyle name="_4.13E Montana Energy Tax_04 07E Wild Horse Wind Expansion (C) (2)_Electric Rev Req Model (2009 GRC) Rebuttal REmoval of New  WH Solar AdjustMI 2" xfId="134"/>
    <cellStyle name="_4.13E Montana Energy Tax_04 07E Wild Horse Wind Expansion (C) (2)_Electric Rev Req Model (2009 GRC) Revised 01-18-2010" xfId="135"/>
    <cellStyle name="_4.13E Montana Energy Tax_04 07E Wild Horse Wind Expansion (C) (2)_Electric Rev Req Model (2009 GRC) Revised 01-18-2010 2" xfId="136"/>
    <cellStyle name="_4.13E Montana Energy Tax_04 07E Wild Horse Wind Expansion (C) (2)_Final Order Electric EXHIBIT A-1" xfId="137"/>
    <cellStyle name="_4.13E Montana Energy Tax_04 07E Wild Horse Wind Expansion (C) (2)_Final Order Electric EXHIBIT A-1 2" xfId="138"/>
    <cellStyle name="_4.13E Montana Energy Tax_04 07E Wild Horse Wind Expansion (C) (2)_TENASKA REGULATORY ASSET" xfId="139"/>
    <cellStyle name="_4.13E Montana Energy Tax_04 07E Wild Horse Wind Expansion (C) (2)_TENASKA REGULATORY ASSET 2" xfId="140"/>
    <cellStyle name="_4.13E Montana Energy Tax_16.37E Wild Horse Expansion DeferralRevwrkingfile SF" xfId="141"/>
    <cellStyle name="_4.13E Montana Energy Tax_16.37E Wild Horse Expansion DeferralRevwrkingfile SF 2" xfId="142"/>
    <cellStyle name="_4.13E Montana Energy Tax_4 31 Regulatory Assets and Liabilities  7 06- Exhibit D" xfId="143"/>
    <cellStyle name="_4.13E Montana Energy Tax_4 31 Regulatory Assets and Liabilities  7 06- Exhibit D 2" xfId="144"/>
    <cellStyle name="_4.13E Montana Energy Tax_4 32 Regulatory Assets and Liabilities  7 06- Exhibit D" xfId="145"/>
    <cellStyle name="_4.13E Montana Energy Tax_4 32 Regulatory Assets and Liabilities  7 06- Exhibit D 2" xfId="146"/>
    <cellStyle name="_4.13E Montana Energy Tax_Book2" xfId="147"/>
    <cellStyle name="_4.13E Montana Energy Tax_Book2 2" xfId="148"/>
    <cellStyle name="_4.13E Montana Energy Tax_Book2_Adj Bench DR 3 for Initial Briefs (Electric)" xfId="149"/>
    <cellStyle name="_4.13E Montana Energy Tax_Book2_Adj Bench DR 3 for Initial Briefs (Electric) 2" xfId="150"/>
    <cellStyle name="_4.13E Montana Energy Tax_Book2_Electric Rev Req Model (2009 GRC) Rebuttal" xfId="151"/>
    <cellStyle name="_4.13E Montana Energy Tax_Book2_Electric Rev Req Model (2009 GRC) Rebuttal 2" xfId="152"/>
    <cellStyle name="_4.13E Montana Energy Tax_Book2_Electric Rev Req Model (2009 GRC) Rebuttal REmoval of New  WH Solar AdjustMI" xfId="153"/>
    <cellStyle name="_4.13E Montana Energy Tax_Book2_Electric Rev Req Model (2009 GRC) Rebuttal REmoval of New  WH Solar AdjustMI 2" xfId="154"/>
    <cellStyle name="_4.13E Montana Energy Tax_Book2_Electric Rev Req Model (2009 GRC) Revised 01-18-2010" xfId="155"/>
    <cellStyle name="_4.13E Montana Energy Tax_Book2_Electric Rev Req Model (2009 GRC) Revised 01-18-2010 2" xfId="156"/>
    <cellStyle name="_4.13E Montana Energy Tax_Book2_Final Order Electric EXHIBIT A-1" xfId="157"/>
    <cellStyle name="_4.13E Montana Energy Tax_Book2_Final Order Electric EXHIBIT A-1 2" xfId="158"/>
    <cellStyle name="_4.13E Montana Energy Tax_Book4" xfId="159"/>
    <cellStyle name="_4.13E Montana Energy Tax_Book4 2" xfId="160"/>
    <cellStyle name="_4.13E Montana Energy Tax_Book9" xfId="161"/>
    <cellStyle name="_4.13E Montana Energy Tax_Book9 2" xfId="162"/>
    <cellStyle name="_4.13E Montana Energy Tax_INPUTS" xfId="163"/>
    <cellStyle name="_4.13E Montana Energy Tax_INPUTS 2" xfId="164"/>
    <cellStyle name="_4.13E Montana Energy Tax_Power Costs - Comparison bx Rbtl-Staff-Jt-PC" xfId="165"/>
    <cellStyle name="_4.13E Montana Energy Tax_Power Costs - Comparison bx Rbtl-Staff-Jt-PC 2" xfId="166"/>
    <cellStyle name="_4.13E Montana Energy Tax_Power Costs - Comparison bx Rbtl-Staff-Jt-PC_Adj Bench DR 3 for Initial Briefs (Electric)" xfId="167"/>
    <cellStyle name="_4.13E Montana Energy Tax_Power Costs - Comparison bx Rbtl-Staff-Jt-PC_Adj Bench DR 3 for Initial Briefs (Electric) 2" xfId="168"/>
    <cellStyle name="_4.13E Montana Energy Tax_Power Costs - Comparison bx Rbtl-Staff-Jt-PC_Electric Rev Req Model (2009 GRC) Rebuttal" xfId="169"/>
    <cellStyle name="_4.13E Montana Energy Tax_Power Costs - Comparison bx Rbtl-Staff-Jt-PC_Electric Rev Req Model (2009 GRC) Rebuttal 2" xfId="170"/>
    <cellStyle name="_4.13E Montana Energy Tax_Power Costs - Comparison bx Rbtl-Staff-Jt-PC_Electric Rev Req Model (2009 GRC) Rebuttal REmoval of New  WH Solar AdjustMI" xfId="171"/>
    <cellStyle name="_4.13E Montana Energy Tax_Power Costs - Comparison bx Rbtl-Staff-Jt-PC_Electric Rev Req Model (2009 GRC) Rebuttal REmoval of New  WH Solar AdjustMI 2" xfId="172"/>
    <cellStyle name="_4.13E Montana Energy Tax_Power Costs - Comparison bx Rbtl-Staff-Jt-PC_Electric Rev Req Model (2009 GRC) Revised 01-18-2010" xfId="173"/>
    <cellStyle name="_4.13E Montana Energy Tax_Power Costs - Comparison bx Rbtl-Staff-Jt-PC_Electric Rev Req Model (2009 GRC) Revised 01-18-2010 2" xfId="174"/>
    <cellStyle name="_4.13E Montana Energy Tax_Power Costs - Comparison bx Rbtl-Staff-Jt-PC_Final Order Electric EXHIBIT A-1" xfId="175"/>
    <cellStyle name="_4.13E Montana Energy Tax_Power Costs - Comparison bx Rbtl-Staff-Jt-PC_Final Order Electric EXHIBIT A-1 2" xfId="176"/>
    <cellStyle name="_4.13E Montana Energy Tax_Production Adj 4.37" xfId="177"/>
    <cellStyle name="_4.13E Montana Energy Tax_Production Adj 4.37 2" xfId="178"/>
    <cellStyle name="_4.13E Montana Energy Tax_Purchased Power Adj 4.03" xfId="179"/>
    <cellStyle name="_4.13E Montana Energy Tax_Purchased Power Adj 4.03 2" xfId="180"/>
    <cellStyle name="_4.13E Montana Energy Tax_Rebuttal Power Costs" xfId="181"/>
    <cellStyle name="_4.13E Montana Energy Tax_Rebuttal Power Costs 2" xfId="182"/>
    <cellStyle name="_4.13E Montana Energy Tax_Rebuttal Power Costs_Adj Bench DR 3 for Initial Briefs (Electric)" xfId="183"/>
    <cellStyle name="_4.13E Montana Energy Tax_Rebuttal Power Costs_Adj Bench DR 3 for Initial Briefs (Electric) 2" xfId="184"/>
    <cellStyle name="_4.13E Montana Energy Tax_Rebuttal Power Costs_Electric Rev Req Model (2009 GRC) Rebuttal" xfId="185"/>
    <cellStyle name="_4.13E Montana Energy Tax_Rebuttal Power Costs_Electric Rev Req Model (2009 GRC) Rebuttal 2" xfId="186"/>
    <cellStyle name="_4.13E Montana Energy Tax_Rebuttal Power Costs_Electric Rev Req Model (2009 GRC) Rebuttal REmoval of New  WH Solar AdjustMI" xfId="187"/>
    <cellStyle name="_4.13E Montana Energy Tax_Rebuttal Power Costs_Electric Rev Req Model (2009 GRC) Rebuttal REmoval of New  WH Solar AdjustMI 2" xfId="188"/>
    <cellStyle name="_4.13E Montana Energy Tax_Rebuttal Power Costs_Electric Rev Req Model (2009 GRC) Revised 01-18-2010" xfId="189"/>
    <cellStyle name="_4.13E Montana Energy Tax_Rebuttal Power Costs_Electric Rev Req Model (2009 GRC) Revised 01-18-2010 2" xfId="190"/>
    <cellStyle name="_4.13E Montana Energy Tax_Rebuttal Power Costs_Final Order Electric EXHIBIT A-1" xfId="191"/>
    <cellStyle name="_4.13E Montana Energy Tax_Rebuttal Power Costs_Final Order Electric EXHIBIT A-1 2" xfId="192"/>
    <cellStyle name="_4.13E Montana Energy Tax_ROR &amp; CONV FACTOR" xfId="193"/>
    <cellStyle name="_4.13E Montana Energy Tax_ROR &amp; CONV FACTOR 2" xfId="194"/>
    <cellStyle name="_4.13E Montana Energy Tax_ROR 5.02" xfId="195"/>
    <cellStyle name="_4.13E Montana Energy Tax_ROR 5.02 2" xfId="196"/>
    <cellStyle name="_x0013__Adj Bench DR 3 for Initial Briefs (Electric)" xfId="197"/>
    <cellStyle name="_x0013__Adj Bench DR 3 for Initial Briefs (Electric) 2" xfId="198"/>
    <cellStyle name="_AURORA WIP" xfId="199"/>
    <cellStyle name="_AURORA WIP 2" xfId="200"/>
    <cellStyle name="_Book1" xfId="201"/>
    <cellStyle name="_Book1 (2)" xfId="202"/>
    <cellStyle name="_Book1 (2) 2" xfId="203"/>
    <cellStyle name="_Book1 (2) 2 2" xfId="204"/>
    <cellStyle name="_Book1 (2) 3" xfId="205"/>
    <cellStyle name="_Book1 (2) 3 2" xfId="206"/>
    <cellStyle name="_Book1 (2) 3 2 2" xfId="207"/>
    <cellStyle name="_Book1 (2) 3 3" xfId="208"/>
    <cellStyle name="_Book1 (2) 4" xfId="209"/>
    <cellStyle name="_Book1 (2) 4 2" xfId="210"/>
    <cellStyle name="_Book1 (2)_04 07E Wild Horse Wind Expansion (C) (2)" xfId="211"/>
    <cellStyle name="_Book1 (2)_04 07E Wild Horse Wind Expansion (C) (2) 2" xfId="212"/>
    <cellStyle name="_Book1 (2)_04 07E Wild Horse Wind Expansion (C) (2)_Adj Bench DR 3 for Initial Briefs (Electric)" xfId="213"/>
    <cellStyle name="_Book1 (2)_04 07E Wild Horse Wind Expansion (C) (2)_Adj Bench DR 3 for Initial Briefs (Electric) 2" xfId="214"/>
    <cellStyle name="_Book1 (2)_04 07E Wild Horse Wind Expansion (C) (2)_Electric Rev Req Model (2009 GRC) " xfId="215"/>
    <cellStyle name="_Book1 (2)_04 07E Wild Horse Wind Expansion (C) (2)_Electric Rev Req Model (2009 GRC)  2" xfId="216"/>
    <cellStyle name="_Book1 (2)_04 07E Wild Horse Wind Expansion (C) (2)_Electric Rev Req Model (2009 GRC) Rebuttal" xfId="217"/>
    <cellStyle name="_Book1 (2)_04 07E Wild Horse Wind Expansion (C) (2)_Electric Rev Req Model (2009 GRC) Rebuttal 2" xfId="218"/>
    <cellStyle name="_Book1 (2)_04 07E Wild Horse Wind Expansion (C) (2)_Electric Rev Req Model (2009 GRC) Rebuttal REmoval of New  WH Solar AdjustMI" xfId="219"/>
    <cellStyle name="_Book1 (2)_04 07E Wild Horse Wind Expansion (C) (2)_Electric Rev Req Model (2009 GRC) Rebuttal REmoval of New  WH Solar AdjustMI 2" xfId="220"/>
    <cellStyle name="_Book1 (2)_04 07E Wild Horse Wind Expansion (C) (2)_Electric Rev Req Model (2009 GRC) Revised 01-18-2010" xfId="221"/>
    <cellStyle name="_Book1 (2)_04 07E Wild Horse Wind Expansion (C) (2)_Electric Rev Req Model (2009 GRC) Revised 01-18-2010 2" xfId="222"/>
    <cellStyle name="_Book1 (2)_04 07E Wild Horse Wind Expansion (C) (2)_Final Order Electric EXHIBIT A-1" xfId="223"/>
    <cellStyle name="_Book1 (2)_04 07E Wild Horse Wind Expansion (C) (2)_Final Order Electric EXHIBIT A-1 2" xfId="224"/>
    <cellStyle name="_Book1 (2)_04 07E Wild Horse Wind Expansion (C) (2)_TENASKA REGULATORY ASSET" xfId="225"/>
    <cellStyle name="_Book1 (2)_04 07E Wild Horse Wind Expansion (C) (2)_TENASKA REGULATORY ASSET 2" xfId="226"/>
    <cellStyle name="_Book1 (2)_16.37E Wild Horse Expansion DeferralRevwrkingfile SF" xfId="227"/>
    <cellStyle name="_Book1 (2)_16.37E Wild Horse Expansion DeferralRevwrkingfile SF 2" xfId="228"/>
    <cellStyle name="_Book1 (2)_4 31 Regulatory Assets and Liabilities  7 06- Exhibit D" xfId="229"/>
    <cellStyle name="_Book1 (2)_4 31 Regulatory Assets and Liabilities  7 06- Exhibit D 2" xfId="230"/>
    <cellStyle name="_Book1 (2)_4 32 Regulatory Assets and Liabilities  7 06- Exhibit D" xfId="231"/>
    <cellStyle name="_Book1 (2)_4 32 Regulatory Assets and Liabilities  7 06- Exhibit D 2" xfId="232"/>
    <cellStyle name="_Book1 (2)_Book2" xfId="233"/>
    <cellStyle name="_Book1 (2)_Book2 2" xfId="234"/>
    <cellStyle name="_Book1 (2)_Book2_Adj Bench DR 3 for Initial Briefs (Electric)" xfId="235"/>
    <cellStyle name="_Book1 (2)_Book2_Adj Bench DR 3 for Initial Briefs (Electric) 2" xfId="236"/>
    <cellStyle name="_Book1 (2)_Book2_Electric Rev Req Model (2009 GRC) Rebuttal" xfId="237"/>
    <cellStyle name="_Book1 (2)_Book2_Electric Rev Req Model (2009 GRC) Rebuttal 2" xfId="238"/>
    <cellStyle name="_Book1 (2)_Book2_Electric Rev Req Model (2009 GRC) Rebuttal REmoval of New  WH Solar AdjustMI" xfId="239"/>
    <cellStyle name="_Book1 (2)_Book2_Electric Rev Req Model (2009 GRC) Rebuttal REmoval of New  WH Solar AdjustMI 2" xfId="240"/>
    <cellStyle name="_Book1 (2)_Book2_Electric Rev Req Model (2009 GRC) Revised 01-18-2010" xfId="241"/>
    <cellStyle name="_Book1 (2)_Book2_Electric Rev Req Model (2009 GRC) Revised 01-18-2010 2" xfId="242"/>
    <cellStyle name="_Book1 (2)_Book2_Final Order Electric EXHIBIT A-1" xfId="243"/>
    <cellStyle name="_Book1 (2)_Book2_Final Order Electric EXHIBIT A-1 2" xfId="244"/>
    <cellStyle name="_Book1 (2)_Book4" xfId="245"/>
    <cellStyle name="_Book1 (2)_Book4 2" xfId="246"/>
    <cellStyle name="_Book1 (2)_Book9" xfId="247"/>
    <cellStyle name="_Book1 (2)_Book9 2" xfId="248"/>
    <cellStyle name="_Book1 (2)_INPUTS" xfId="249"/>
    <cellStyle name="_Book1 (2)_INPUTS 2" xfId="250"/>
    <cellStyle name="_Book1 (2)_Power Costs - Comparison bx Rbtl-Staff-Jt-PC" xfId="251"/>
    <cellStyle name="_Book1 (2)_Power Costs - Comparison bx Rbtl-Staff-Jt-PC 2" xfId="252"/>
    <cellStyle name="_Book1 (2)_Power Costs - Comparison bx Rbtl-Staff-Jt-PC_Adj Bench DR 3 for Initial Briefs (Electric)" xfId="253"/>
    <cellStyle name="_Book1 (2)_Power Costs - Comparison bx Rbtl-Staff-Jt-PC_Adj Bench DR 3 for Initial Briefs (Electric) 2" xfId="254"/>
    <cellStyle name="_Book1 (2)_Power Costs - Comparison bx Rbtl-Staff-Jt-PC_Electric Rev Req Model (2009 GRC) Rebuttal" xfId="255"/>
    <cellStyle name="_Book1 (2)_Power Costs - Comparison bx Rbtl-Staff-Jt-PC_Electric Rev Req Model (2009 GRC) Rebuttal 2" xfId="256"/>
    <cellStyle name="_Book1 (2)_Power Costs - Comparison bx Rbtl-Staff-Jt-PC_Electric Rev Req Model (2009 GRC) Rebuttal REmoval of New  WH Solar AdjustMI" xfId="257"/>
    <cellStyle name="_Book1 (2)_Power Costs - Comparison bx Rbtl-Staff-Jt-PC_Electric Rev Req Model (2009 GRC) Rebuttal REmoval of New  WH Solar AdjustMI 2" xfId="258"/>
    <cellStyle name="_Book1 (2)_Power Costs - Comparison bx Rbtl-Staff-Jt-PC_Electric Rev Req Model (2009 GRC) Revised 01-18-2010" xfId="259"/>
    <cellStyle name="_Book1 (2)_Power Costs - Comparison bx Rbtl-Staff-Jt-PC_Electric Rev Req Model (2009 GRC) Revised 01-18-2010 2" xfId="260"/>
    <cellStyle name="_Book1 (2)_Power Costs - Comparison bx Rbtl-Staff-Jt-PC_Final Order Electric EXHIBIT A-1" xfId="261"/>
    <cellStyle name="_Book1 (2)_Power Costs - Comparison bx Rbtl-Staff-Jt-PC_Final Order Electric EXHIBIT A-1 2" xfId="262"/>
    <cellStyle name="_Book1 (2)_Production Adj 4.37" xfId="263"/>
    <cellStyle name="_Book1 (2)_Production Adj 4.37 2" xfId="264"/>
    <cellStyle name="_Book1 (2)_Purchased Power Adj 4.03" xfId="265"/>
    <cellStyle name="_Book1 (2)_Purchased Power Adj 4.03 2" xfId="266"/>
    <cellStyle name="_Book1 (2)_Rebuttal Power Costs" xfId="267"/>
    <cellStyle name="_Book1 (2)_Rebuttal Power Costs 2" xfId="268"/>
    <cellStyle name="_Book1 (2)_Rebuttal Power Costs_Adj Bench DR 3 for Initial Briefs (Electric)" xfId="269"/>
    <cellStyle name="_Book1 (2)_Rebuttal Power Costs_Adj Bench DR 3 for Initial Briefs (Electric) 2" xfId="270"/>
    <cellStyle name="_Book1 (2)_Rebuttal Power Costs_Electric Rev Req Model (2009 GRC) Rebuttal" xfId="271"/>
    <cellStyle name="_Book1 (2)_Rebuttal Power Costs_Electric Rev Req Model (2009 GRC) Rebuttal 2" xfId="272"/>
    <cellStyle name="_Book1 (2)_Rebuttal Power Costs_Electric Rev Req Model (2009 GRC) Rebuttal REmoval of New  WH Solar AdjustMI" xfId="273"/>
    <cellStyle name="_Book1 (2)_Rebuttal Power Costs_Electric Rev Req Model (2009 GRC) Rebuttal REmoval of New  WH Solar AdjustMI 2" xfId="274"/>
    <cellStyle name="_Book1 (2)_Rebuttal Power Costs_Electric Rev Req Model (2009 GRC) Revised 01-18-2010" xfId="275"/>
    <cellStyle name="_Book1 (2)_Rebuttal Power Costs_Electric Rev Req Model (2009 GRC) Revised 01-18-2010 2" xfId="276"/>
    <cellStyle name="_Book1 (2)_Rebuttal Power Costs_Final Order Electric EXHIBIT A-1" xfId="277"/>
    <cellStyle name="_Book1 (2)_Rebuttal Power Costs_Final Order Electric EXHIBIT A-1 2" xfId="278"/>
    <cellStyle name="_Book1 (2)_ROR &amp; CONV FACTOR" xfId="279"/>
    <cellStyle name="_Book1 (2)_ROR &amp; CONV FACTOR 2" xfId="280"/>
    <cellStyle name="_Book1 (2)_ROR 5.02" xfId="281"/>
    <cellStyle name="_Book1 (2)_ROR 5.02 2" xfId="282"/>
    <cellStyle name="_Book1 10" xfId="283"/>
    <cellStyle name="_Book1 11" xfId="284"/>
    <cellStyle name="_Book1 12" xfId="285"/>
    <cellStyle name="_Book1 13" xfId="286"/>
    <cellStyle name="_Book1 14" xfId="287"/>
    <cellStyle name="_Book1 15" xfId="288"/>
    <cellStyle name="_Book1 16" xfId="289"/>
    <cellStyle name="_Book1 17" xfId="290"/>
    <cellStyle name="_Book1 18" xfId="291"/>
    <cellStyle name="_Book1 19" xfId="292"/>
    <cellStyle name="_Book1 2" xfId="293"/>
    <cellStyle name="_Book1 2 2" xfId="294"/>
    <cellStyle name="_Book1 20" xfId="295"/>
    <cellStyle name="_Book1 21" xfId="296"/>
    <cellStyle name="_Book1 22" xfId="297"/>
    <cellStyle name="_Book1 23" xfId="298"/>
    <cellStyle name="_Book1 24" xfId="299"/>
    <cellStyle name="_Book1 25" xfId="300"/>
    <cellStyle name="_Book1 26" xfId="301"/>
    <cellStyle name="_Book1 27" xfId="302"/>
    <cellStyle name="_Book1 28" xfId="303"/>
    <cellStyle name="_Book1 29" xfId="304"/>
    <cellStyle name="_Book1 3" xfId="305"/>
    <cellStyle name="_Book1 30" xfId="306"/>
    <cellStyle name="_Book1 31" xfId="307"/>
    <cellStyle name="_Book1 32" xfId="308"/>
    <cellStyle name="_Book1 33" xfId="309"/>
    <cellStyle name="_Book1 34" xfId="310"/>
    <cellStyle name="_Book1 35" xfId="311"/>
    <cellStyle name="_Book1 36" xfId="312"/>
    <cellStyle name="_Book1 37" xfId="313"/>
    <cellStyle name="_Book1 38" xfId="314"/>
    <cellStyle name="_Book1 39" xfId="315"/>
    <cellStyle name="_Book1 4" xfId="316"/>
    <cellStyle name="_Book1 40" xfId="317"/>
    <cellStyle name="_Book1 41" xfId="318"/>
    <cellStyle name="_Book1 42" xfId="319"/>
    <cellStyle name="_Book1 43" xfId="320"/>
    <cellStyle name="_Book1 44" xfId="321"/>
    <cellStyle name="_Book1 45" xfId="322"/>
    <cellStyle name="_Book1 46" xfId="323"/>
    <cellStyle name="_Book1 47" xfId="324"/>
    <cellStyle name="_Book1 48" xfId="325"/>
    <cellStyle name="_Book1 49" xfId="326"/>
    <cellStyle name="_Book1 5" xfId="327"/>
    <cellStyle name="_Book1 50" xfId="328"/>
    <cellStyle name="_Book1 51" xfId="329"/>
    <cellStyle name="_Book1 52" xfId="330"/>
    <cellStyle name="_Book1 53" xfId="331"/>
    <cellStyle name="_Book1 54" xfId="332"/>
    <cellStyle name="_Book1 55" xfId="333"/>
    <cellStyle name="_Book1 56" xfId="334"/>
    <cellStyle name="_Book1 57" xfId="335"/>
    <cellStyle name="_Book1 6" xfId="336"/>
    <cellStyle name="_Book1 7" xfId="337"/>
    <cellStyle name="_Book1 8" xfId="338"/>
    <cellStyle name="_Book1 9" xfId="339"/>
    <cellStyle name="_Book1_(C) WHE Proforma with ITC cash grant 10 Yr Amort_for deferral_102809" xfId="340"/>
    <cellStyle name="_Book1_(C) WHE Proforma with ITC cash grant 10 Yr Amort_for deferral_102809 2" xfId="341"/>
    <cellStyle name="_Book1_(C) WHE Proforma with ITC cash grant 10 Yr Amort_for deferral_102809_16.07E Wild Horse Wind Expansionwrkingfile" xfId="342"/>
    <cellStyle name="_Book1_(C) WHE Proforma with ITC cash grant 10 Yr Amort_for deferral_102809_16.07E Wild Horse Wind Expansionwrkingfile 2" xfId="343"/>
    <cellStyle name="_Book1_(C) WHE Proforma with ITC cash grant 10 Yr Amort_for deferral_102809_16.07E Wild Horse Wind Expansionwrkingfile SF" xfId="344"/>
    <cellStyle name="_Book1_(C) WHE Proforma with ITC cash grant 10 Yr Amort_for deferral_102809_16.07E Wild Horse Wind Expansionwrkingfile SF 2" xfId="345"/>
    <cellStyle name="_Book1_(C) WHE Proforma with ITC cash grant 10 Yr Amort_for deferral_102809_16.37E Wild Horse Expansion DeferralRevwrkingfile SF" xfId="346"/>
    <cellStyle name="_Book1_(C) WHE Proforma with ITC cash grant 10 Yr Amort_for deferral_102809_16.37E Wild Horse Expansion DeferralRevwrkingfile SF 2" xfId="347"/>
    <cellStyle name="_Book1_(C) WHE Proforma with ITC cash grant 10 Yr Amort_for rebuttal_120709" xfId="348"/>
    <cellStyle name="_Book1_(C) WHE Proforma with ITC cash grant 10 Yr Amort_for rebuttal_120709 2" xfId="349"/>
    <cellStyle name="_Book1_04.07E Wild Horse Wind Expansion" xfId="350"/>
    <cellStyle name="_Book1_04.07E Wild Horse Wind Expansion 2" xfId="351"/>
    <cellStyle name="_Book1_04.07E Wild Horse Wind Expansion_16.07E Wild Horse Wind Expansionwrkingfile" xfId="352"/>
    <cellStyle name="_Book1_04.07E Wild Horse Wind Expansion_16.07E Wild Horse Wind Expansionwrkingfile 2" xfId="353"/>
    <cellStyle name="_Book1_04.07E Wild Horse Wind Expansion_16.07E Wild Horse Wind Expansionwrkingfile SF" xfId="354"/>
    <cellStyle name="_Book1_04.07E Wild Horse Wind Expansion_16.07E Wild Horse Wind Expansionwrkingfile SF 2" xfId="355"/>
    <cellStyle name="_Book1_04.07E Wild Horse Wind Expansion_16.37E Wild Horse Expansion DeferralRevwrkingfile SF" xfId="356"/>
    <cellStyle name="_Book1_04.07E Wild Horse Wind Expansion_16.37E Wild Horse Expansion DeferralRevwrkingfile SF 2" xfId="357"/>
    <cellStyle name="_Book1_16.07E Wild Horse Wind Expansionwrkingfile" xfId="358"/>
    <cellStyle name="_Book1_16.07E Wild Horse Wind Expansionwrkingfile 2" xfId="359"/>
    <cellStyle name="_Book1_16.07E Wild Horse Wind Expansionwrkingfile SF" xfId="360"/>
    <cellStyle name="_Book1_16.07E Wild Horse Wind Expansionwrkingfile SF 2" xfId="361"/>
    <cellStyle name="_Book1_16.37E Wild Horse Expansion DeferralRevwrkingfile SF" xfId="362"/>
    <cellStyle name="_Book1_16.37E Wild Horse Expansion DeferralRevwrkingfile SF 2" xfId="363"/>
    <cellStyle name="_Book1_4 31 Regulatory Assets and Liabilities  7 06- Exhibit D" xfId="364"/>
    <cellStyle name="_Book1_4 31 Regulatory Assets and Liabilities  7 06- Exhibit D 2" xfId="365"/>
    <cellStyle name="_Book1_4 32 Regulatory Assets and Liabilities  7 06- Exhibit D" xfId="366"/>
    <cellStyle name="_Book1_4 32 Regulatory Assets and Liabilities  7 06- Exhibit D 2" xfId="367"/>
    <cellStyle name="_Book1_Book2" xfId="368"/>
    <cellStyle name="_Book1_Book2 2" xfId="369"/>
    <cellStyle name="_Book1_Book2_Adj Bench DR 3 for Initial Briefs (Electric)" xfId="370"/>
    <cellStyle name="_Book1_Book2_Adj Bench DR 3 for Initial Briefs (Electric) 2" xfId="371"/>
    <cellStyle name="_Book1_Book2_Electric Rev Req Model (2009 GRC) Rebuttal" xfId="372"/>
    <cellStyle name="_Book1_Book2_Electric Rev Req Model (2009 GRC) Rebuttal 2" xfId="373"/>
    <cellStyle name="_Book1_Book2_Electric Rev Req Model (2009 GRC) Rebuttal REmoval of New  WH Solar AdjustMI" xfId="374"/>
    <cellStyle name="_Book1_Book2_Electric Rev Req Model (2009 GRC) Rebuttal REmoval of New  WH Solar AdjustMI 2" xfId="375"/>
    <cellStyle name="_Book1_Book2_Electric Rev Req Model (2009 GRC) Revised 01-18-2010" xfId="376"/>
    <cellStyle name="_Book1_Book2_Electric Rev Req Model (2009 GRC) Revised 01-18-2010 2" xfId="377"/>
    <cellStyle name="_Book1_Book2_Final Order Electric EXHIBIT A-1" xfId="378"/>
    <cellStyle name="_Book1_Book2_Final Order Electric EXHIBIT A-1 2" xfId="379"/>
    <cellStyle name="_Book1_Book4" xfId="380"/>
    <cellStyle name="_Book1_Book4 2" xfId="381"/>
    <cellStyle name="_Book1_Book9" xfId="382"/>
    <cellStyle name="_Book1_Book9 2" xfId="383"/>
    <cellStyle name="_Book1_Electric COS Inputs" xfId="384"/>
    <cellStyle name="_Book1_Electric COS Inputs 2" xfId="385"/>
    <cellStyle name="_Book1_Electric COS Inputs 2 2" xfId="386"/>
    <cellStyle name="_Book1_Electric COS Inputs 2 2 2" xfId="387"/>
    <cellStyle name="_Book1_Electric COS Inputs 2 3" xfId="388"/>
    <cellStyle name="_Book1_Electric COS Inputs 3" xfId="389"/>
    <cellStyle name="_Book1_Electric COS Inputs 3 2" xfId="390"/>
    <cellStyle name="_Book1_Electric COS Inputs 4" xfId="391"/>
    <cellStyle name="_Book1_Power Costs - Comparison bx Rbtl-Staff-Jt-PC" xfId="392"/>
    <cellStyle name="_Book1_Power Costs - Comparison bx Rbtl-Staff-Jt-PC 2" xfId="393"/>
    <cellStyle name="_Book1_Power Costs - Comparison bx Rbtl-Staff-Jt-PC_Adj Bench DR 3 for Initial Briefs (Electric)" xfId="394"/>
    <cellStyle name="_Book1_Power Costs - Comparison bx Rbtl-Staff-Jt-PC_Adj Bench DR 3 for Initial Briefs (Electric) 2" xfId="395"/>
    <cellStyle name="_Book1_Power Costs - Comparison bx Rbtl-Staff-Jt-PC_Electric Rev Req Model (2009 GRC) Rebuttal" xfId="396"/>
    <cellStyle name="_Book1_Power Costs - Comparison bx Rbtl-Staff-Jt-PC_Electric Rev Req Model (2009 GRC) Rebuttal 2" xfId="397"/>
    <cellStyle name="_Book1_Power Costs - Comparison bx Rbtl-Staff-Jt-PC_Electric Rev Req Model (2009 GRC) Rebuttal REmoval of New  WH Solar AdjustMI" xfId="398"/>
    <cellStyle name="_Book1_Power Costs - Comparison bx Rbtl-Staff-Jt-PC_Electric Rev Req Model (2009 GRC) Rebuttal REmoval of New  WH Solar AdjustMI 2" xfId="399"/>
    <cellStyle name="_Book1_Power Costs - Comparison bx Rbtl-Staff-Jt-PC_Electric Rev Req Model (2009 GRC) Revised 01-18-2010" xfId="400"/>
    <cellStyle name="_Book1_Power Costs - Comparison bx Rbtl-Staff-Jt-PC_Electric Rev Req Model (2009 GRC) Revised 01-18-2010 2" xfId="401"/>
    <cellStyle name="_Book1_Power Costs - Comparison bx Rbtl-Staff-Jt-PC_Final Order Electric EXHIBIT A-1" xfId="402"/>
    <cellStyle name="_Book1_Power Costs - Comparison bx Rbtl-Staff-Jt-PC_Final Order Electric EXHIBIT A-1 2" xfId="403"/>
    <cellStyle name="_Book1_Production Adj 4.37" xfId="404"/>
    <cellStyle name="_Book1_Production Adj 4.37 2" xfId="405"/>
    <cellStyle name="_Book1_Purchased Power Adj 4.03" xfId="406"/>
    <cellStyle name="_Book1_Purchased Power Adj 4.03 2" xfId="407"/>
    <cellStyle name="_Book1_Rebuttal Power Costs" xfId="408"/>
    <cellStyle name="_Book1_Rebuttal Power Costs 2" xfId="409"/>
    <cellStyle name="_Book1_Rebuttal Power Costs_Adj Bench DR 3 for Initial Briefs (Electric)" xfId="410"/>
    <cellStyle name="_Book1_Rebuttal Power Costs_Adj Bench DR 3 for Initial Briefs (Electric) 2" xfId="411"/>
    <cellStyle name="_Book1_Rebuttal Power Costs_Electric Rev Req Model (2009 GRC) Rebuttal" xfId="412"/>
    <cellStyle name="_Book1_Rebuttal Power Costs_Electric Rev Req Model (2009 GRC) Rebuttal 2" xfId="413"/>
    <cellStyle name="_Book1_Rebuttal Power Costs_Electric Rev Req Model (2009 GRC) Rebuttal REmoval of New  WH Solar AdjustMI" xfId="414"/>
    <cellStyle name="_Book1_Rebuttal Power Costs_Electric Rev Req Model (2009 GRC) Rebuttal REmoval of New  WH Solar AdjustMI 2" xfId="415"/>
    <cellStyle name="_Book1_Rebuttal Power Costs_Electric Rev Req Model (2009 GRC) Revised 01-18-2010" xfId="416"/>
    <cellStyle name="_Book1_Rebuttal Power Costs_Electric Rev Req Model (2009 GRC) Revised 01-18-2010 2" xfId="417"/>
    <cellStyle name="_Book1_Rebuttal Power Costs_Final Order Electric EXHIBIT A-1" xfId="418"/>
    <cellStyle name="_Book1_Rebuttal Power Costs_Final Order Electric EXHIBIT A-1 2" xfId="419"/>
    <cellStyle name="_Book1_ROR 5.02" xfId="420"/>
    <cellStyle name="_Book1_ROR 5.02 2" xfId="421"/>
    <cellStyle name="_Book2" xfId="422"/>
    <cellStyle name="_x0013__Book2" xfId="423"/>
    <cellStyle name="_Book2 10" xfId="424"/>
    <cellStyle name="_x0013__Book2 10" xfId="425"/>
    <cellStyle name="_Book2 10 10" xfId="426"/>
    <cellStyle name="_Book2 10 11" xfId="427"/>
    <cellStyle name="_Book2 10 12" xfId="428"/>
    <cellStyle name="_Book2 10 13" xfId="429"/>
    <cellStyle name="_Book2 10 14" xfId="430"/>
    <cellStyle name="_Book2 10 15" xfId="431"/>
    <cellStyle name="_Book2 10 16" xfId="432"/>
    <cellStyle name="_Book2 10 17" xfId="433"/>
    <cellStyle name="_Book2 10 18" xfId="434"/>
    <cellStyle name="_Book2 10 19" xfId="435"/>
    <cellStyle name="_Book2 10 2" xfId="436"/>
    <cellStyle name="_Book2 10 20" xfId="437"/>
    <cellStyle name="_Book2 10 21" xfId="438"/>
    <cellStyle name="_Book2 10 22" xfId="439"/>
    <cellStyle name="_Book2 10 23" xfId="440"/>
    <cellStyle name="_Book2 10 3" xfId="441"/>
    <cellStyle name="_Book2 10 4" xfId="442"/>
    <cellStyle name="_Book2 10 5" xfId="443"/>
    <cellStyle name="_Book2 10 6" xfId="444"/>
    <cellStyle name="_Book2 10 7" xfId="445"/>
    <cellStyle name="_Book2 10 8" xfId="446"/>
    <cellStyle name="_Book2 10 9" xfId="447"/>
    <cellStyle name="_Book2 11" xfId="448"/>
    <cellStyle name="_x0013__Book2 11" xfId="449"/>
    <cellStyle name="_Book2 11 10" xfId="450"/>
    <cellStyle name="_Book2 11 11" xfId="451"/>
    <cellStyle name="_Book2 11 12" xfId="452"/>
    <cellStyle name="_Book2 11 13" xfId="453"/>
    <cellStyle name="_Book2 11 14" xfId="454"/>
    <cellStyle name="_Book2 11 15" xfId="455"/>
    <cellStyle name="_Book2 11 16" xfId="456"/>
    <cellStyle name="_Book2 11 17" xfId="457"/>
    <cellStyle name="_Book2 11 18" xfId="458"/>
    <cellStyle name="_Book2 11 19" xfId="459"/>
    <cellStyle name="_Book2 11 2" xfId="460"/>
    <cellStyle name="_Book2 11 20" xfId="461"/>
    <cellStyle name="_Book2 11 21" xfId="462"/>
    <cellStyle name="_Book2 11 22" xfId="463"/>
    <cellStyle name="_Book2 11 3" xfId="464"/>
    <cellStyle name="_Book2 11 4" xfId="465"/>
    <cellStyle name="_Book2 11 5" xfId="466"/>
    <cellStyle name="_Book2 11 6" xfId="467"/>
    <cellStyle name="_Book2 11 7" xfId="468"/>
    <cellStyle name="_Book2 11 8" xfId="469"/>
    <cellStyle name="_Book2 11 9" xfId="470"/>
    <cellStyle name="_Book2 12" xfId="471"/>
    <cellStyle name="_x0013__Book2 12" xfId="472"/>
    <cellStyle name="_Book2 12 10" xfId="473"/>
    <cellStyle name="_Book2 12 11" xfId="474"/>
    <cellStyle name="_Book2 12 12" xfId="475"/>
    <cellStyle name="_Book2 12 13" xfId="476"/>
    <cellStyle name="_Book2 12 14" xfId="477"/>
    <cellStyle name="_Book2 12 15" xfId="478"/>
    <cellStyle name="_Book2 12 16" xfId="479"/>
    <cellStyle name="_Book2 12 17" xfId="480"/>
    <cellStyle name="_Book2 12 18" xfId="481"/>
    <cellStyle name="_Book2 12 19" xfId="482"/>
    <cellStyle name="_Book2 12 2" xfId="483"/>
    <cellStyle name="_Book2 12 20" xfId="484"/>
    <cellStyle name="_Book2 12 21" xfId="485"/>
    <cellStyle name="_Book2 12 3" xfId="486"/>
    <cellStyle name="_Book2 12 4" xfId="487"/>
    <cellStyle name="_Book2 12 5" xfId="488"/>
    <cellStyle name="_Book2 12 6" xfId="489"/>
    <cellStyle name="_Book2 12 7" xfId="490"/>
    <cellStyle name="_Book2 12 8" xfId="491"/>
    <cellStyle name="_Book2 12 9" xfId="492"/>
    <cellStyle name="_Book2 13" xfId="493"/>
    <cellStyle name="_x0013__Book2 13" xfId="494"/>
    <cellStyle name="_Book2 13 10" xfId="495"/>
    <cellStyle name="_Book2 13 11" xfId="496"/>
    <cellStyle name="_Book2 13 12" xfId="497"/>
    <cellStyle name="_Book2 13 13" xfId="498"/>
    <cellStyle name="_Book2 13 14" xfId="499"/>
    <cellStyle name="_Book2 13 15" xfId="500"/>
    <cellStyle name="_Book2 13 16" xfId="501"/>
    <cellStyle name="_Book2 13 17" xfId="502"/>
    <cellStyle name="_Book2 13 18" xfId="503"/>
    <cellStyle name="_Book2 13 19" xfId="504"/>
    <cellStyle name="_Book2 13 2" xfId="505"/>
    <cellStyle name="_Book2 13 20" xfId="506"/>
    <cellStyle name="_Book2 13 3" xfId="507"/>
    <cellStyle name="_Book2 13 4" xfId="508"/>
    <cellStyle name="_Book2 13 5" xfId="509"/>
    <cellStyle name="_Book2 13 6" xfId="510"/>
    <cellStyle name="_Book2 13 7" xfId="511"/>
    <cellStyle name="_Book2 13 8" xfId="512"/>
    <cellStyle name="_Book2 13 9" xfId="513"/>
    <cellStyle name="_Book2 14" xfId="514"/>
    <cellStyle name="_x0013__Book2 14" xfId="515"/>
    <cellStyle name="_Book2 14 10" xfId="516"/>
    <cellStyle name="_Book2 14 11" xfId="517"/>
    <cellStyle name="_Book2 14 12" xfId="518"/>
    <cellStyle name="_Book2 14 13" xfId="519"/>
    <cellStyle name="_Book2 14 14" xfId="520"/>
    <cellStyle name="_Book2 14 15" xfId="521"/>
    <cellStyle name="_Book2 14 16" xfId="522"/>
    <cellStyle name="_Book2 14 17" xfId="523"/>
    <cellStyle name="_Book2 14 18" xfId="524"/>
    <cellStyle name="_Book2 14 19" xfId="525"/>
    <cellStyle name="_Book2 14 2" xfId="526"/>
    <cellStyle name="_Book2 14 3" xfId="527"/>
    <cellStyle name="_Book2 14 4" xfId="528"/>
    <cellStyle name="_Book2 14 5" xfId="529"/>
    <cellStyle name="_Book2 14 6" xfId="530"/>
    <cellStyle name="_Book2 14 7" xfId="531"/>
    <cellStyle name="_Book2 14 8" xfId="532"/>
    <cellStyle name="_Book2 14 9" xfId="533"/>
    <cellStyle name="_Book2 15" xfId="534"/>
    <cellStyle name="_x0013__Book2 15" xfId="535"/>
    <cellStyle name="_Book2 16" xfId="536"/>
    <cellStyle name="_x0013__Book2 16" xfId="537"/>
    <cellStyle name="_Book2 16 10" xfId="538"/>
    <cellStyle name="_Book2 16 11" xfId="539"/>
    <cellStyle name="_Book2 16 12" xfId="540"/>
    <cellStyle name="_Book2 16 13" xfId="541"/>
    <cellStyle name="_Book2 16 14" xfId="542"/>
    <cellStyle name="_Book2 16 15" xfId="543"/>
    <cellStyle name="_Book2 16 16" xfId="544"/>
    <cellStyle name="_Book2 16 17" xfId="545"/>
    <cellStyle name="_Book2 16 2" xfId="546"/>
    <cellStyle name="_Book2 16 3" xfId="547"/>
    <cellStyle name="_Book2 16 4" xfId="548"/>
    <cellStyle name="_Book2 16 5" xfId="549"/>
    <cellStyle name="_Book2 16 6" xfId="550"/>
    <cellStyle name="_Book2 16 7" xfId="551"/>
    <cellStyle name="_Book2 16 8" xfId="552"/>
    <cellStyle name="_Book2 16 9" xfId="553"/>
    <cellStyle name="_Book2 17" xfId="554"/>
    <cellStyle name="_x0013__Book2 17" xfId="555"/>
    <cellStyle name="_Book2 18" xfId="556"/>
    <cellStyle name="_x0013__Book2 18" xfId="557"/>
    <cellStyle name="_Book2 19" xfId="558"/>
    <cellStyle name="_x0013__Book2 19" xfId="559"/>
    <cellStyle name="_Book2 2" xfId="560"/>
    <cellStyle name="_x0013__Book2 2" xfId="561"/>
    <cellStyle name="_Book2 2 10" xfId="562"/>
    <cellStyle name="_Book2 2 11" xfId="563"/>
    <cellStyle name="_Book2 2 12" xfId="564"/>
    <cellStyle name="_Book2 2 13" xfId="565"/>
    <cellStyle name="_Book2 2 14" xfId="566"/>
    <cellStyle name="_Book2 2 15" xfId="567"/>
    <cellStyle name="_Book2 2 16" xfId="568"/>
    <cellStyle name="_Book2 2 17" xfId="569"/>
    <cellStyle name="_Book2 2 18" xfId="570"/>
    <cellStyle name="_Book2 2 19" xfId="571"/>
    <cellStyle name="_Book2 2 2" xfId="572"/>
    <cellStyle name="_Book2 2 20" xfId="573"/>
    <cellStyle name="_Book2 2 21" xfId="574"/>
    <cellStyle name="_Book2 2 22" xfId="575"/>
    <cellStyle name="_Book2 2 23" xfId="576"/>
    <cellStyle name="_Book2 2 24" xfId="577"/>
    <cellStyle name="_Book2 2 25" xfId="578"/>
    <cellStyle name="_Book2 2 26" xfId="579"/>
    <cellStyle name="_Book2 2 27" xfId="580"/>
    <cellStyle name="_Book2 2 28" xfId="581"/>
    <cellStyle name="_Book2 2 29" xfId="582"/>
    <cellStyle name="_Book2 2 3" xfId="583"/>
    <cellStyle name="_Book2 2 30" xfId="584"/>
    <cellStyle name="_Book2 2 31" xfId="585"/>
    <cellStyle name="_Book2 2 4" xfId="586"/>
    <cellStyle name="_Book2 2 5" xfId="587"/>
    <cellStyle name="_Book2 2 6" xfId="588"/>
    <cellStyle name="_Book2 2 7" xfId="589"/>
    <cellStyle name="_Book2 2 8" xfId="590"/>
    <cellStyle name="_Book2 2 9" xfId="591"/>
    <cellStyle name="_Book2 20" xfId="592"/>
    <cellStyle name="_x0013__Book2 20" xfId="593"/>
    <cellStyle name="_Book2 21" xfId="594"/>
    <cellStyle name="_x0013__Book2 21" xfId="595"/>
    <cellStyle name="_Book2 22" xfId="596"/>
    <cellStyle name="_x0013__Book2 22" xfId="597"/>
    <cellStyle name="_Book2 23" xfId="598"/>
    <cellStyle name="_x0013__Book2 23" xfId="599"/>
    <cellStyle name="_Book2 24" xfId="600"/>
    <cellStyle name="_x0013__Book2 24" xfId="601"/>
    <cellStyle name="_Book2 25" xfId="602"/>
    <cellStyle name="_x0013__Book2 25" xfId="603"/>
    <cellStyle name="_Book2 26" xfId="604"/>
    <cellStyle name="_x0013__Book2 26" xfId="605"/>
    <cellStyle name="_Book2 27" xfId="606"/>
    <cellStyle name="_x0013__Book2 27" xfId="607"/>
    <cellStyle name="_Book2 28" xfId="608"/>
    <cellStyle name="_x0013__Book2 28" xfId="609"/>
    <cellStyle name="_Book2 29" xfId="610"/>
    <cellStyle name="_x0013__Book2 29" xfId="611"/>
    <cellStyle name="_Book2 3" xfId="612"/>
    <cellStyle name="_x0013__Book2 3" xfId="613"/>
    <cellStyle name="_Book2 3 10" xfId="614"/>
    <cellStyle name="_Book2 3 2" xfId="615"/>
    <cellStyle name="_Book2 3 2 2" xfId="616"/>
    <cellStyle name="_Book2 3 3" xfId="617"/>
    <cellStyle name="_Book2 3 3 2" xfId="618"/>
    <cellStyle name="_Book2 3 4" xfId="619"/>
    <cellStyle name="_Book2 3 4 2" xfId="620"/>
    <cellStyle name="_Book2 3 5" xfId="621"/>
    <cellStyle name="_Book2 3 5 2" xfId="622"/>
    <cellStyle name="_Book2 3 6" xfId="623"/>
    <cellStyle name="_Book2 3 6 2" xfId="624"/>
    <cellStyle name="_Book2 3 7" xfId="625"/>
    <cellStyle name="_Book2 3 7 2" xfId="626"/>
    <cellStyle name="_Book2 3 8" xfId="627"/>
    <cellStyle name="_Book2 3 8 2" xfId="628"/>
    <cellStyle name="_Book2 3 9" xfId="629"/>
    <cellStyle name="_Book2 30" xfId="630"/>
    <cellStyle name="_x0013__Book2 30" xfId="631"/>
    <cellStyle name="_Book2 31" xfId="632"/>
    <cellStyle name="_x0013__Book2 31" xfId="633"/>
    <cellStyle name="_Book2 32" xfId="634"/>
    <cellStyle name="_Book2 33" xfId="635"/>
    <cellStyle name="_Book2 34" xfId="636"/>
    <cellStyle name="_Book2 35" xfId="637"/>
    <cellStyle name="_Book2 36" xfId="638"/>
    <cellStyle name="_Book2 37" xfId="639"/>
    <cellStyle name="_Book2 38" xfId="640"/>
    <cellStyle name="_Book2 39" xfId="641"/>
    <cellStyle name="_Book2 4" xfId="642"/>
    <cellStyle name="_x0013__Book2 4" xfId="643"/>
    <cellStyle name="_Book2 4 2" xfId="644"/>
    <cellStyle name="_Book2 4 2 2" xfId="645"/>
    <cellStyle name="_Book2 4 3" xfId="646"/>
    <cellStyle name="_Book2 4 3 2" xfId="647"/>
    <cellStyle name="_Book2 4 4" xfId="648"/>
    <cellStyle name="_Book2 4 4 2" xfId="649"/>
    <cellStyle name="_Book2 4 5" xfId="650"/>
    <cellStyle name="_Book2 4 5 2" xfId="651"/>
    <cellStyle name="_Book2 4 6" xfId="652"/>
    <cellStyle name="_Book2 4 6 2" xfId="653"/>
    <cellStyle name="_Book2 4 7" xfId="654"/>
    <cellStyle name="_Book2 4 7 2" xfId="655"/>
    <cellStyle name="_Book2 4 8" xfId="656"/>
    <cellStyle name="_Book2 4 9" xfId="657"/>
    <cellStyle name="_Book2 5" xfId="658"/>
    <cellStyle name="_x0013__Book2 5" xfId="659"/>
    <cellStyle name="_Book2 5 10" xfId="660"/>
    <cellStyle name="_Book2 5 11" xfId="661"/>
    <cellStyle name="_Book2 5 12" xfId="662"/>
    <cellStyle name="_Book2 5 13" xfId="663"/>
    <cellStyle name="_Book2 5 14" xfId="664"/>
    <cellStyle name="_Book2 5 15" xfId="665"/>
    <cellStyle name="_Book2 5 16" xfId="666"/>
    <cellStyle name="_Book2 5 17" xfId="667"/>
    <cellStyle name="_Book2 5 18" xfId="668"/>
    <cellStyle name="_Book2 5 19" xfId="669"/>
    <cellStyle name="_Book2 5 2" xfId="670"/>
    <cellStyle name="_Book2 5 20" xfId="671"/>
    <cellStyle name="_Book2 5 21" xfId="672"/>
    <cellStyle name="_Book2 5 22" xfId="673"/>
    <cellStyle name="_Book2 5 23" xfId="674"/>
    <cellStyle name="_Book2 5 24" xfId="675"/>
    <cellStyle name="_Book2 5 25" xfId="676"/>
    <cellStyle name="_Book2 5 26" xfId="677"/>
    <cellStyle name="_Book2 5 27" xfId="678"/>
    <cellStyle name="_Book2 5 28" xfId="679"/>
    <cellStyle name="_Book2 5 3" xfId="680"/>
    <cellStyle name="_Book2 5 4" xfId="681"/>
    <cellStyle name="_Book2 5 5" xfId="682"/>
    <cellStyle name="_Book2 5 6" xfId="683"/>
    <cellStyle name="_Book2 5 7" xfId="684"/>
    <cellStyle name="_Book2 5 8" xfId="685"/>
    <cellStyle name="_Book2 5 9" xfId="686"/>
    <cellStyle name="_Book2 6" xfId="687"/>
    <cellStyle name="_x0013__Book2 6" xfId="688"/>
    <cellStyle name="_Book2 7" xfId="689"/>
    <cellStyle name="_x0013__Book2 7" xfId="690"/>
    <cellStyle name="_Book2 7 10" xfId="691"/>
    <cellStyle name="_Book2 7 11" xfId="692"/>
    <cellStyle name="_Book2 7 12" xfId="693"/>
    <cellStyle name="_Book2 7 13" xfId="694"/>
    <cellStyle name="_Book2 7 14" xfId="695"/>
    <cellStyle name="_Book2 7 15" xfId="696"/>
    <cellStyle name="_Book2 7 16" xfId="697"/>
    <cellStyle name="_Book2 7 17" xfId="698"/>
    <cellStyle name="_Book2 7 18" xfId="699"/>
    <cellStyle name="_Book2 7 19" xfId="700"/>
    <cellStyle name="_Book2 7 2" xfId="701"/>
    <cellStyle name="_Book2 7 20" xfId="702"/>
    <cellStyle name="_Book2 7 21" xfId="703"/>
    <cellStyle name="_Book2 7 22" xfId="704"/>
    <cellStyle name="_Book2 7 23" xfId="705"/>
    <cellStyle name="_Book2 7 3" xfId="706"/>
    <cellStyle name="_Book2 7 4" xfId="707"/>
    <cellStyle name="_Book2 7 5" xfId="708"/>
    <cellStyle name="_Book2 7 6" xfId="709"/>
    <cellStyle name="_Book2 7 7" xfId="710"/>
    <cellStyle name="_Book2 7 8" xfId="711"/>
    <cellStyle name="_Book2 7 9" xfId="712"/>
    <cellStyle name="_Book2 8" xfId="713"/>
    <cellStyle name="_x0013__Book2 8" xfId="714"/>
    <cellStyle name="_Book2 8 10" xfId="715"/>
    <cellStyle name="_Book2 8 11" xfId="716"/>
    <cellStyle name="_Book2 8 12" xfId="717"/>
    <cellStyle name="_Book2 8 13" xfId="718"/>
    <cellStyle name="_Book2 8 14" xfId="719"/>
    <cellStyle name="_Book2 8 15" xfId="720"/>
    <cellStyle name="_Book2 8 16" xfId="721"/>
    <cellStyle name="_Book2 8 17" xfId="722"/>
    <cellStyle name="_Book2 8 18" xfId="723"/>
    <cellStyle name="_Book2 8 19" xfId="724"/>
    <cellStyle name="_Book2 8 2" xfId="725"/>
    <cellStyle name="_Book2 8 20" xfId="726"/>
    <cellStyle name="_Book2 8 21" xfId="727"/>
    <cellStyle name="_Book2 8 22" xfId="728"/>
    <cellStyle name="_Book2 8 23" xfId="729"/>
    <cellStyle name="_Book2 8 3" xfId="730"/>
    <cellStyle name="_Book2 8 4" xfId="731"/>
    <cellStyle name="_Book2 8 5" xfId="732"/>
    <cellStyle name="_Book2 8 6" xfId="733"/>
    <cellStyle name="_Book2 8 7" xfId="734"/>
    <cellStyle name="_Book2 8 8" xfId="735"/>
    <cellStyle name="_Book2 8 9" xfId="736"/>
    <cellStyle name="_Book2 9" xfId="737"/>
    <cellStyle name="_x0013__Book2 9" xfId="738"/>
    <cellStyle name="_Book2 9 10" xfId="739"/>
    <cellStyle name="_Book2 9 11" xfId="740"/>
    <cellStyle name="_Book2 9 12" xfId="741"/>
    <cellStyle name="_Book2 9 13" xfId="742"/>
    <cellStyle name="_Book2 9 14" xfId="743"/>
    <cellStyle name="_Book2 9 15" xfId="744"/>
    <cellStyle name="_Book2 9 16" xfId="745"/>
    <cellStyle name="_Book2 9 17" xfId="746"/>
    <cellStyle name="_Book2 9 18" xfId="747"/>
    <cellStyle name="_Book2 9 19" xfId="748"/>
    <cellStyle name="_Book2 9 2" xfId="749"/>
    <cellStyle name="_Book2 9 20" xfId="750"/>
    <cellStyle name="_Book2 9 21" xfId="751"/>
    <cellStyle name="_Book2 9 22" xfId="752"/>
    <cellStyle name="_Book2 9 23" xfId="753"/>
    <cellStyle name="_Book2 9 3" xfId="754"/>
    <cellStyle name="_Book2 9 4" xfId="755"/>
    <cellStyle name="_Book2 9 5" xfId="756"/>
    <cellStyle name="_Book2 9 6" xfId="757"/>
    <cellStyle name="_Book2 9 7" xfId="758"/>
    <cellStyle name="_Book2 9 8" xfId="759"/>
    <cellStyle name="_Book2 9 9" xfId="760"/>
    <cellStyle name="_Book2_04 07E Wild Horse Wind Expansion (C) (2)" xfId="761"/>
    <cellStyle name="_Book2_04 07E Wild Horse Wind Expansion (C) (2) 2" xfId="762"/>
    <cellStyle name="_Book2_04 07E Wild Horse Wind Expansion (C) (2)_Adj Bench DR 3 for Initial Briefs (Electric)" xfId="763"/>
    <cellStyle name="_Book2_04 07E Wild Horse Wind Expansion (C) (2)_Adj Bench DR 3 for Initial Briefs (Electric) 2" xfId="764"/>
    <cellStyle name="_Book2_04 07E Wild Horse Wind Expansion (C) (2)_Electric Rev Req Model (2009 GRC) " xfId="765"/>
    <cellStyle name="_Book2_04 07E Wild Horse Wind Expansion (C) (2)_Electric Rev Req Model (2009 GRC)  2" xfId="766"/>
    <cellStyle name="_Book2_04 07E Wild Horse Wind Expansion (C) (2)_Electric Rev Req Model (2009 GRC) Rebuttal" xfId="767"/>
    <cellStyle name="_Book2_04 07E Wild Horse Wind Expansion (C) (2)_Electric Rev Req Model (2009 GRC) Rebuttal 2" xfId="768"/>
    <cellStyle name="_Book2_04 07E Wild Horse Wind Expansion (C) (2)_Electric Rev Req Model (2009 GRC) Rebuttal REmoval of New  WH Solar AdjustMI" xfId="769"/>
    <cellStyle name="_Book2_04 07E Wild Horse Wind Expansion (C) (2)_Electric Rev Req Model (2009 GRC) Rebuttal REmoval of New  WH Solar AdjustMI 2" xfId="770"/>
    <cellStyle name="_Book2_04 07E Wild Horse Wind Expansion (C) (2)_Electric Rev Req Model (2009 GRC) Revised 01-18-2010" xfId="771"/>
    <cellStyle name="_Book2_04 07E Wild Horse Wind Expansion (C) (2)_Electric Rev Req Model (2009 GRC) Revised 01-18-2010 2" xfId="772"/>
    <cellStyle name="_Book2_04 07E Wild Horse Wind Expansion (C) (2)_Final Order Electric EXHIBIT A-1" xfId="773"/>
    <cellStyle name="_Book2_04 07E Wild Horse Wind Expansion (C) (2)_Final Order Electric EXHIBIT A-1 2" xfId="774"/>
    <cellStyle name="_Book2_04 07E Wild Horse Wind Expansion (C) (2)_TENASKA REGULATORY ASSET" xfId="775"/>
    <cellStyle name="_Book2_04 07E Wild Horse Wind Expansion (C) (2)_TENASKA REGULATORY ASSET 2" xfId="776"/>
    <cellStyle name="_Book2_16.37E Wild Horse Expansion DeferralRevwrkingfile SF" xfId="777"/>
    <cellStyle name="_Book2_16.37E Wild Horse Expansion DeferralRevwrkingfile SF 2" xfId="778"/>
    <cellStyle name="_Book2_4 31 Regulatory Assets and Liabilities  7 06- Exhibit D" xfId="779"/>
    <cellStyle name="_Book2_4 31 Regulatory Assets and Liabilities  7 06- Exhibit D 2" xfId="780"/>
    <cellStyle name="_Book2_4 32 Regulatory Assets and Liabilities  7 06- Exhibit D" xfId="781"/>
    <cellStyle name="_Book2_4 32 Regulatory Assets and Liabilities  7 06- Exhibit D 2" xfId="782"/>
    <cellStyle name="_x0013__Book2_Adj Bench DR 3 for Initial Briefs (Electric)" xfId="783"/>
    <cellStyle name="_x0013__Book2_Adj Bench DR 3 for Initial Briefs (Electric) 2" xfId="784"/>
    <cellStyle name="_Book2_Book2" xfId="785"/>
    <cellStyle name="_Book2_Book2 2" xfId="786"/>
    <cellStyle name="_Book2_Book2_Adj Bench DR 3 for Initial Briefs (Electric)" xfId="787"/>
    <cellStyle name="_Book2_Book2_Adj Bench DR 3 for Initial Briefs (Electric) 2" xfId="788"/>
    <cellStyle name="_Book2_Book2_Electric Rev Req Model (2009 GRC) Rebuttal" xfId="789"/>
    <cellStyle name="_Book2_Book2_Electric Rev Req Model (2009 GRC) Rebuttal 2" xfId="790"/>
    <cellStyle name="_Book2_Book2_Electric Rev Req Model (2009 GRC) Rebuttal REmoval of New  WH Solar AdjustMI" xfId="791"/>
    <cellStyle name="_Book2_Book2_Electric Rev Req Model (2009 GRC) Rebuttal REmoval of New  WH Solar AdjustMI 2" xfId="792"/>
    <cellStyle name="_Book2_Book2_Electric Rev Req Model (2009 GRC) Revised 01-18-2010" xfId="793"/>
    <cellStyle name="_Book2_Book2_Electric Rev Req Model (2009 GRC) Revised 01-18-2010 2" xfId="794"/>
    <cellStyle name="_Book2_Book2_Final Order Electric EXHIBIT A-1" xfId="795"/>
    <cellStyle name="_Book2_Book2_Final Order Electric EXHIBIT A-1 2" xfId="796"/>
    <cellStyle name="_Book2_Book4" xfId="797"/>
    <cellStyle name="_Book2_Book4 2" xfId="798"/>
    <cellStyle name="_Book2_Book9" xfId="799"/>
    <cellStyle name="_Book2_Book9 2" xfId="800"/>
    <cellStyle name="_x0013__Book2_Electric Rev Req Model (2009 GRC) Rebuttal" xfId="801"/>
    <cellStyle name="_x0013__Book2_Electric Rev Req Model (2009 GRC) Rebuttal 2" xfId="802"/>
    <cellStyle name="_x0013__Book2_Electric Rev Req Model (2009 GRC) Rebuttal REmoval of New  WH Solar AdjustMI" xfId="803"/>
    <cellStyle name="_x0013__Book2_Electric Rev Req Model (2009 GRC) Rebuttal REmoval of New  WH Solar AdjustMI 2" xfId="804"/>
    <cellStyle name="_x0013__Book2_Electric Rev Req Model (2009 GRC) Revised 01-18-2010" xfId="805"/>
    <cellStyle name="_x0013__Book2_Electric Rev Req Model (2009 GRC) Revised 01-18-2010 2" xfId="806"/>
    <cellStyle name="_x0013__Book2_Final Order Electric EXHIBIT A-1" xfId="807"/>
    <cellStyle name="_x0013__Book2_Final Order Electric EXHIBIT A-1 2" xfId="808"/>
    <cellStyle name="_Book2_INPUTS" xfId="809"/>
    <cellStyle name="_Book2_INPUTS 2" xfId="810"/>
    <cellStyle name="_Book2_Power Costs - Comparison bx Rbtl-Staff-Jt-PC" xfId="811"/>
    <cellStyle name="_Book2_Power Costs - Comparison bx Rbtl-Staff-Jt-PC 2" xfId="812"/>
    <cellStyle name="_Book2_Power Costs - Comparison bx Rbtl-Staff-Jt-PC_Adj Bench DR 3 for Initial Briefs (Electric)" xfId="813"/>
    <cellStyle name="_Book2_Power Costs - Comparison bx Rbtl-Staff-Jt-PC_Adj Bench DR 3 for Initial Briefs (Electric) 2" xfId="814"/>
    <cellStyle name="_Book2_Power Costs - Comparison bx Rbtl-Staff-Jt-PC_Electric Rev Req Model (2009 GRC) Rebuttal" xfId="815"/>
    <cellStyle name="_Book2_Power Costs - Comparison bx Rbtl-Staff-Jt-PC_Electric Rev Req Model (2009 GRC) Rebuttal 2" xfId="816"/>
    <cellStyle name="_Book2_Power Costs - Comparison bx Rbtl-Staff-Jt-PC_Electric Rev Req Model (2009 GRC) Rebuttal REmoval of New  WH Solar AdjustMI" xfId="817"/>
    <cellStyle name="_Book2_Power Costs - Comparison bx Rbtl-Staff-Jt-PC_Electric Rev Req Model (2009 GRC) Rebuttal REmoval of New  WH Solar AdjustMI 2" xfId="818"/>
    <cellStyle name="_Book2_Power Costs - Comparison bx Rbtl-Staff-Jt-PC_Electric Rev Req Model (2009 GRC) Revised 01-18-2010" xfId="819"/>
    <cellStyle name="_Book2_Power Costs - Comparison bx Rbtl-Staff-Jt-PC_Electric Rev Req Model (2009 GRC) Revised 01-18-2010 2" xfId="820"/>
    <cellStyle name="_Book2_Power Costs - Comparison bx Rbtl-Staff-Jt-PC_Final Order Electric EXHIBIT A-1" xfId="821"/>
    <cellStyle name="_Book2_Power Costs - Comparison bx Rbtl-Staff-Jt-PC_Final Order Electric EXHIBIT A-1 2" xfId="822"/>
    <cellStyle name="_Book2_Production Adj 4.37" xfId="823"/>
    <cellStyle name="_Book2_Production Adj 4.37 2" xfId="824"/>
    <cellStyle name="_Book2_Purchased Power Adj 4.03" xfId="825"/>
    <cellStyle name="_Book2_Purchased Power Adj 4.03 2" xfId="826"/>
    <cellStyle name="_Book2_Rebuttal Power Costs" xfId="827"/>
    <cellStyle name="_Book2_Rebuttal Power Costs 2" xfId="828"/>
    <cellStyle name="_Book2_Rebuttal Power Costs_Adj Bench DR 3 for Initial Briefs (Electric)" xfId="829"/>
    <cellStyle name="_Book2_Rebuttal Power Costs_Adj Bench DR 3 for Initial Briefs (Electric) 2" xfId="830"/>
    <cellStyle name="_Book2_Rebuttal Power Costs_Electric Rev Req Model (2009 GRC) Rebuttal" xfId="831"/>
    <cellStyle name="_Book2_Rebuttal Power Costs_Electric Rev Req Model (2009 GRC) Rebuttal 2" xfId="832"/>
    <cellStyle name="_Book2_Rebuttal Power Costs_Electric Rev Req Model (2009 GRC) Rebuttal REmoval of New  WH Solar AdjustMI" xfId="833"/>
    <cellStyle name="_Book2_Rebuttal Power Costs_Electric Rev Req Model (2009 GRC) Rebuttal REmoval of New  WH Solar AdjustMI 2" xfId="834"/>
    <cellStyle name="_Book2_Rebuttal Power Costs_Electric Rev Req Model (2009 GRC) Revised 01-18-2010" xfId="835"/>
    <cellStyle name="_Book2_Rebuttal Power Costs_Electric Rev Req Model (2009 GRC) Revised 01-18-2010 2" xfId="836"/>
    <cellStyle name="_Book2_Rebuttal Power Costs_Final Order Electric EXHIBIT A-1" xfId="837"/>
    <cellStyle name="_Book2_Rebuttal Power Costs_Final Order Electric EXHIBIT A-1 2" xfId="838"/>
    <cellStyle name="_Book2_ROR &amp; CONV FACTOR" xfId="839"/>
    <cellStyle name="_Book2_ROR &amp; CONV FACTOR 2" xfId="840"/>
    <cellStyle name="_Book2_ROR 5.02" xfId="841"/>
    <cellStyle name="_Book2_ROR 5.02 2" xfId="842"/>
    <cellStyle name="_Book3" xfId="843"/>
    <cellStyle name="_Book5" xfId="844"/>
    <cellStyle name="_Chelan Debt Forecast 12.19.05" xfId="845"/>
    <cellStyle name="_Chelan Debt Forecast 12.19.05 2" xfId="846"/>
    <cellStyle name="_Chelan Debt Forecast 12.19.05 2 2" xfId="847"/>
    <cellStyle name="_Chelan Debt Forecast 12.19.05 3" xfId="848"/>
    <cellStyle name="_Chelan Debt Forecast 12.19.05 3 2" xfId="849"/>
    <cellStyle name="_Chelan Debt Forecast 12.19.05 3 2 2" xfId="850"/>
    <cellStyle name="_Chelan Debt Forecast 12.19.05 3 3" xfId="851"/>
    <cellStyle name="_Chelan Debt Forecast 12.19.05 4" xfId="852"/>
    <cellStyle name="_Chelan Debt Forecast 12.19.05 4 2" xfId="853"/>
    <cellStyle name="_Chelan Debt Forecast 12.19.05_(C) WHE Proforma with ITC cash grant 10 Yr Amort_for deferral_102809" xfId="854"/>
    <cellStyle name="_Chelan Debt Forecast 12.19.05_(C) WHE Proforma with ITC cash grant 10 Yr Amort_for deferral_102809 2" xfId="855"/>
    <cellStyle name="_Chelan Debt Forecast 12.19.05_(C) WHE Proforma with ITC cash grant 10 Yr Amort_for deferral_102809_16.07E Wild Horse Wind Expansionwrkingfile" xfId="856"/>
    <cellStyle name="_Chelan Debt Forecast 12.19.05_(C) WHE Proforma with ITC cash grant 10 Yr Amort_for deferral_102809_16.07E Wild Horse Wind Expansionwrkingfile 2" xfId="857"/>
    <cellStyle name="_Chelan Debt Forecast 12.19.05_(C) WHE Proforma with ITC cash grant 10 Yr Amort_for deferral_102809_16.07E Wild Horse Wind Expansionwrkingfile SF" xfId="858"/>
    <cellStyle name="_Chelan Debt Forecast 12.19.05_(C) WHE Proforma with ITC cash grant 10 Yr Amort_for deferral_102809_16.07E Wild Horse Wind Expansionwrkingfile SF 2" xfId="859"/>
    <cellStyle name="_Chelan Debt Forecast 12.19.05_(C) WHE Proforma with ITC cash grant 10 Yr Amort_for deferral_102809_16.37E Wild Horse Expansion DeferralRevwrkingfile SF" xfId="860"/>
    <cellStyle name="_Chelan Debt Forecast 12.19.05_(C) WHE Proforma with ITC cash grant 10 Yr Amort_for deferral_102809_16.37E Wild Horse Expansion DeferralRevwrkingfile SF 2" xfId="861"/>
    <cellStyle name="_Chelan Debt Forecast 12.19.05_(C) WHE Proforma with ITC cash grant 10 Yr Amort_for rebuttal_120709" xfId="862"/>
    <cellStyle name="_Chelan Debt Forecast 12.19.05_(C) WHE Proforma with ITC cash grant 10 Yr Amort_for rebuttal_120709 2" xfId="863"/>
    <cellStyle name="_Chelan Debt Forecast 12.19.05_04.07E Wild Horse Wind Expansion" xfId="864"/>
    <cellStyle name="_Chelan Debt Forecast 12.19.05_04.07E Wild Horse Wind Expansion 2" xfId="865"/>
    <cellStyle name="_Chelan Debt Forecast 12.19.05_04.07E Wild Horse Wind Expansion_16.07E Wild Horse Wind Expansionwrkingfile" xfId="866"/>
    <cellStyle name="_Chelan Debt Forecast 12.19.05_04.07E Wild Horse Wind Expansion_16.07E Wild Horse Wind Expansionwrkingfile 2" xfId="867"/>
    <cellStyle name="_Chelan Debt Forecast 12.19.05_04.07E Wild Horse Wind Expansion_16.07E Wild Horse Wind Expansionwrkingfile SF" xfId="868"/>
    <cellStyle name="_Chelan Debt Forecast 12.19.05_04.07E Wild Horse Wind Expansion_16.07E Wild Horse Wind Expansionwrkingfile SF 2" xfId="869"/>
    <cellStyle name="_Chelan Debt Forecast 12.19.05_04.07E Wild Horse Wind Expansion_16.37E Wild Horse Expansion DeferralRevwrkingfile SF" xfId="870"/>
    <cellStyle name="_Chelan Debt Forecast 12.19.05_04.07E Wild Horse Wind Expansion_16.37E Wild Horse Expansion DeferralRevwrkingfile SF 2" xfId="871"/>
    <cellStyle name="_Chelan Debt Forecast 12.19.05_16.07E Wild Horse Wind Expansionwrkingfile" xfId="872"/>
    <cellStyle name="_Chelan Debt Forecast 12.19.05_16.07E Wild Horse Wind Expansionwrkingfile 2" xfId="873"/>
    <cellStyle name="_Chelan Debt Forecast 12.19.05_16.07E Wild Horse Wind Expansionwrkingfile SF" xfId="874"/>
    <cellStyle name="_Chelan Debt Forecast 12.19.05_16.07E Wild Horse Wind Expansionwrkingfile SF 2" xfId="875"/>
    <cellStyle name="_Chelan Debt Forecast 12.19.05_16.37E Wild Horse Expansion DeferralRevwrkingfile SF" xfId="876"/>
    <cellStyle name="_Chelan Debt Forecast 12.19.05_16.37E Wild Horse Expansion DeferralRevwrkingfile SF 2" xfId="877"/>
    <cellStyle name="_Chelan Debt Forecast 12.19.05_4 31 Regulatory Assets and Liabilities  7 06- Exhibit D" xfId="878"/>
    <cellStyle name="_Chelan Debt Forecast 12.19.05_4 31 Regulatory Assets and Liabilities  7 06- Exhibit D 2" xfId="879"/>
    <cellStyle name="_Chelan Debt Forecast 12.19.05_4 32 Regulatory Assets and Liabilities  7 06- Exhibit D" xfId="880"/>
    <cellStyle name="_Chelan Debt Forecast 12.19.05_4 32 Regulatory Assets and Liabilities  7 06- Exhibit D 2" xfId="881"/>
    <cellStyle name="_Chelan Debt Forecast 12.19.05_Book2" xfId="882"/>
    <cellStyle name="_Chelan Debt Forecast 12.19.05_Book2 2" xfId="883"/>
    <cellStyle name="_Chelan Debt Forecast 12.19.05_Book2_Adj Bench DR 3 for Initial Briefs (Electric)" xfId="884"/>
    <cellStyle name="_Chelan Debt Forecast 12.19.05_Book2_Adj Bench DR 3 for Initial Briefs (Electric) 2" xfId="885"/>
    <cellStyle name="_Chelan Debt Forecast 12.19.05_Book2_Electric Rev Req Model (2009 GRC) Rebuttal" xfId="886"/>
    <cellStyle name="_Chelan Debt Forecast 12.19.05_Book2_Electric Rev Req Model (2009 GRC) Rebuttal 2" xfId="887"/>
    <cellStyle name="_Chelan Debt Forecast 12.19.05_Book2_Electric Rev Req Model (2009 GRC) Rebuttal REmoval of New  WH Solar AdjustMI" xfId="888"/>
    <cellStyle name="_Chelan Debt Forecast 12.19.05_Book2_Electric Rev Req Model (2009 GRC) Rebuttal REmoval of New  WH Solar AdjustMI 2" xfId="889"/>
    <cellStyle name="_Chelan Debt Forecast 12.19.05_Book2_Electric Rev Req Model (2009 GRC) Revised 01-18-2010" xfId="890"/>
    <cellStyle name="_Chelan Debt Forecast 12.19.05_Book2_Electric Rev Req Model (2009 GRC) Revised 01-18-2010 2" xfId="891"/>
    <cellStyle name="_Chelan Debt Forecast 12.19.05_Book2_Final Order Electric EXHIBIT A-1" xfId="892"/>
    <cellStyle name="_Chelan Debt Forecast 12.19.05_Book2_Final Order Electric EXHIBIT A-1 2" xfId="893"/>
    <cellStyle name="_Chelan Debt Forecast 12.19.05_Book4" xfId="894"/>
    <cellStyle name="_Chelan Debt Forecast 12.19.05_Book4 2" xfId="895"/>
    <cellStyle name="_Chelan Debt Forecast 12.19.05_Book9" xfId="896"/>
    <cellStyle name="_Chelan Debt Forecast 12.19.05_Book9 2" xfId="897"/>
    <cellStyle name="_Chelan Debt Forecast 12.19.05_INPUTS" xfId="898"/>
    <cellStyle name="_Chelan Debt Forecast 12.19.05_INPUTS 2" xfId="899"/>
    <cellStyle name="_Chelan Debt Forecast 12.19.05_Power Costs - Comparison bx Rbtl-Staff-Jt-PC" xfId="900"/>
    <cellStyle name="_Chelan Debt Forecast 12.19.05_Power Costs - Comparison bx Rbtl-Staff-Jt-PC 2" xfId="901"/>
    <cellStyle name="_Chelan Debt Forecast 12.19.05_Power Costs - Comparison bx Rbtl-Staff-Jt-PC_Adj Bench DR 3 for Initial Briefs (Electric)" xfId="902"/>
    <cellStyle name="_Chelan Debt Forecast 12.19.05_Power Costs - Comparison bx Rbtl-Staff-Jt-PC_Adj Bench DR 3 for Initial Briefs (Electric) 2" xfId="903"/>
    <cellStyle name="_Chelan Debt Forecast 12.19.05_Power Costs - Comparison bx Rbtl-Staff-Jt-PC_Electric Rev Req Model (2009 GRC) Rebuttal" xfId="904"/>
    <cellStyle name="_Chelan Debt Forecast 12.19.05_Power Costs - Comparison bx Rbtl-Staff-Jt-PC_Electric Rev Req Model (2009 GRC) Rebuttal 2" xfId="905"/>
    <cellStyle name="_Chelan Debt Forecast 12.19.05_Power Costs - Comparison bx Rbtl-Staff-Jt-PC_Electric Rev Req Model (2009 GRC) Rebuttal REmoval of New  WH Solar AdjustMI" xfId="906"/>
    <cellStyle name="_Chelan Debt Forecast 12.19.05_Power Costs - Comparison bx Rbtl-Staff-Jt-PC_Electric Rev Req Model (2009 GRC) Rebuttal REmoval of New  WH Solar AdjustMI 2" xfId="907"/>
    <cellStyle name="_Chelan Debt Forecast 12.19.05_Power Costs - Comparison bx Rbtl-Staff-Jt-PC_Electric Rev Req Model (2009 GRC) Revised 01-18-2010" xfId="908"/>
    <cellStyle name="_Chelan Debt Forecast 12.19.05_Power Costs - Comparison bx Rbtl-Staff-Jt-PC_Electric Rev Req Model (2009 GRC) Revised 01-18-2010 2" xfId="909"/>
    <cellStyle name="_Chelan Debt Forecast 12.19.05_Power Costs - Comparison bx Rbtl-Staff-Jt-PC_Final Order Electric EXHIBIT A-1" xfId="910"/>
    <cellStyle name="_Chelan Debt Forecast 12.19.05_Power Costs - Comparison bx Rbtl-Staff-Jt-PC_Final Order Electric EXHIBIT A-1 2" xfId="911"/>
    <cellStyle name="_Chelan Debt Forecast 12.19.05_Production Adj 4.37" xfId="912"/>
    <cellStyle name="_Chelan Debt Forecast 12.19.05_Production Adj 4.37 2" xfId="913"/>
    <cellStyle name="_Chelan Debt Forecast 12.19.05_Purchased Power Adj 4.03" xfId="914"/>
    <cellStyle name="_Chelan Debt Forecast 12.19.05_Purchased Power Adj 4.03 2" xfId="915"/>
    <cellStyle name="_Chelan Debt Forecast 12.19.05_Rebuttal Power Costs" xfId="916"/>
    <cellStyle name="_Chelan Debt Forecast 12.19.05_Rebuttal Power Costs 2" xfId="917"/>
    <cellStyle name="_Chelan Debt Forecast 12.19.05_Rebuttal Power Costs_Adj Bench DR 3 for Initial Briefs (Electric)" xfId="918"/>
    <cellStyle name="_Chelan Debt Forecast 12.19.05_Rebuttal Power Costs_Adj Bench DR 3 for Initial Briefs (Electric) 2" xfId="919"/>
    <cellStyle name="_Chelan Debt Forecast 12.19.05_Rebuttal Power Costs_Electric Rev Req Model (2009 GRC) Rebuttal" xfId="920"/>
    <cellStyle name="_Chelan Debt Forecast 12.19.05_Rebuttal Power Costs_Electric Rev Req Model (2009 GRC) Rebuttal 2" xfId="921"/>
    <cellStyle name="_Chelan Debt Forecast 12.19.05_Rebuttal Power Costs_Electric Rev Req Model (2009 GRC) Rebuttal REmoval of New  WH Solar AdjustMI" xfId="922"/>
    <cellStyle name="_Chelan Debt Forecast 12.19.05_Rebuttal Power Costs_Electric Rev Req Model (2009 GRC) Rebuttal REmoval of New  WH Solar AdjustMI 2" xfId="923"/>
    <cellStyle name="_Chelan Debt Forecast 12.19.05_Rebuttal Power Costs_Electric Rev Req Model (2009 GRC) Revised 01-18-2010" xfId="924"/>
    <cellStyle name="_Chelan Debt Forecast 12.19.05_Rebuttal Power Costs_Electric Rev Req Model (2009 GRC) Revised 01-18-2010 2" xfId="925"/>
    <cellStyle name="_Chelan Debt Forecast 12.19.05_Rebuttal Power Costs_Final Order Electric EXHIBIT A-1" xfId="926"/>
    <cellStyle name="_Chelan Debt Forecast 12.19.05_Rebuttal Power Costs_Final Order Electric EXHIBIT A-1 2" xfId="927"/>
    <cellStyle name="_Chelan Debt Forecast 12.19.05_ROR &amp; CONV FACTOR" xfId="928"/>
    <cellStyle name="_Chelan Debt Forecast 12.19.05_ROR &amp; CONV FACTOR 2" xfId="929"/>
    <cellStyle name="_Chelan Debt Forecast 12.19.05_ROR 5.02" xfId="930"/>
    <cellStyle name="_Chelan Debt Forecast 12.19.05_ROR 5.02 2" xfId="931"/>
    <cellStyle name="_Copy 11-9 Sumas Proforma - Current" xfId="932"/>
    <cellStyle name="_Costs not in AURORA 06GRC" xfId="933"/>
    <cellStyle name="_Costs not in AURORA 06GRC 2" xfId="934"/>
    <cellStyle name="_Costs not in AURORA 06GRC 2 2" xfId="935"/>
    <cellStyle name="_Costs not in AURORA 06GRC 3" xfId="936"/>
    <cellStyle name="_Costs not in AURORA 06GRC 3 2" xfId="937"/>
    <cellStyle name="_Costs not in AURORA 06GRC 3 2 2" xfId="938"/>
    <cellStyle name="_Costs not in AURORA 06GRC 3 3" xfId="939"/>
    <cellStyle name="_Costs not in AURORA 06GRC 4" xfId="940"/>
    <cellStyle name="_Costs not in AURORA 06GRC 4 2" xfId="941"/>
    <cellStyle name="_Costs not in AURORA 06GRC_04 07E Wild Horse Wind Expansion (C) (2)" xfId="942"/>
    <cellStyle name="_Costs not in AURORA 06GRC_04 07E Wild Horse Wind Expansion (C) (2) 2" xfId="943"/>
    <cellStyle name="_Costs not in AURORA 06GRC_04 07E Wild Horse Wind Expansion (C) (2)_Adj Bench DR 3 for Initial Briefs (Electric)" xfId="944"/>
    <cellStyle name="_Costs not in AURORA 06GRC_04 07E Wild Horse Wind Expansion (C) (2)_Adj Bench DR 3 for Initial Briefs (Electric) 2" xfId="945"/>
    <cellStyle name="_Costs not in AURORA 06GRC_04 07E Wild Horse Wind Expansion (C) (2)_Electric Rev Req Model (2009 GRC) " xfId="946"/>
    <cellStyle name="_Costs not in AURORA 06GRC_04 07E Wild Horse Wind Expansion (C) (2)_Electric Rev Req Model (2009 GRC)  2" xfId="947"/>
    <cellStyle name="_Costs not in AURORA 06GRC_04 07E Wild Horse Wind Expansion (C) (2)_Electric Rev Req Model (2009 GRC) Rebuttal" xfId="948"/>
    <cellStyle name="_Costs not in AURORA 06GRC_04 07E Wild Horse Wind Expansion (C) (2)_Electric Rev Req Model (2009 GRC) Rebuttal 2" xfId="949"/>
    <cellStyle name="_Costs not in AURORA 06GRC_04 07E Wild Horse Wind Expansion (C) (2)_Electric Rev Req Model (2009 GRC) Rebuttal REmoval of New  WH Solar AdjustMI" xfId="950"/>
    <cellStyle name="_Costs not in AURORA 06GRC_04 07E Wild Horse Wind Expansion (C) (2)_Electric Rev Req Model (2009 GRC) Rebuttal REmoval of New  WH Solar AdjustMI 2" xfId="951"/>
    <cellStyle name="_Costs not in AURORA 06GRC_04 07E Wild Horse Wind Expansion (C) (2)_Electric Rev Req Model (2009 GRC) Revised 01-18-2010" xfId="952"/>
    <cellStyle name="_Costs not in AURORA 06GRC_04 07E Wild Horse Wind Expansion (C) (2)_Electric Rev Req Model (2009 GRC) Revised 01-18-2010 2" xfId="953"/>
    <cellStyle name="_Costs not in AURORA 06GRC_04 07E Wild Horse Wind Expansion (C) (2)_Final Order Electric EXHIBIT A-1" xfId="954"/>
    <cellStyle name="_Costs not in AURORA 06GRC_04 07E Wild Horse Wind Expansion (C) (2)_Final Order Electric EXHIBIT A-1 2" xfId="955"/>
    <cellStyle name="_Costs not in AURORA 06GRC_04 07E Wild Horse Wind Expansion (C) (2)_TENASKA REGULATORY ASSET" xfId="956"/>
    <cellStyle name="_Costs not in AURORA 06GRC_04 07E Wild Horse Wind Expansion (C) (2)_TENASKA REGULATORY ASSET 2" xfId="957"/>
    <cellStyle name="_Costs not in AURORA 06GRC_16.37E Wild Horse Expansion DeferralRevwrkingfile SF" xfId="958"/>
    <cellStyle name="_Costs not in AURORA 06GRC_16.37E Wild Horse Expansion DeferralRevwrkingfile SF 2" xfId="959"/>
    <cellStyle name="_Costs not in AURORA 06GRC_4 31 Regulatory Assets and Liabilities  7 06- Exhibit D" xfId="960"/>
    <cellStyle name="_Costs not in AURORA 06GRC_4 31 Regulatory Assets and Liabilities  7 06- Exhibit D 2" xfId="961"/>
    <cellStyle name="_Costs not in AURORA 06GRC_4 32 Regulatory Assets and Liabilities  7 06- Exhibit D" xfId="962"/>
    <cellStyle name="_Costs not in AURORA 06GRC_4 32 Regulatory Assets and Liabilities  7 06- Exhibit D 2" xfId="963"/>
    <cellStyle name="_Costs not in AURORA 06GRC_Book2" xfId="964"/>
    <cellStyle name="_Costs not in AURORA 06GRC_Book2 2" xfId="965"/>
    <cellStyle name="_Costs not in AURORA 06GRC_Book2_Adj Bench DR 3 for Initial Briefs (Electric)" xfId="966"/>
    <cellStyle name="_Costs not in AURORA 06GRC_Book2_Adj Bench DR 3 for Initial Briefs (Electric) 2" xfId="967"/>
    <cellStyle name="_Costs not in AURORA 06GRC_Book2_Electric Rev Req Model (2009 GRC) Rebuttal" xfId="968"/>
    <cellStyle name="_Costs not in AURORA 06GRC_Book2_Electric Rev Req Model (2009 GRC) Rebuttal 2" xfId="969"/>
    <cellStyle name="_Costs not in AURORA 06GRC_Book2_Electric Rev Req Model (2009 GRC) Rebuttal REmoval of New  WH Solar AdjustMI" xfId="970"/>
    <cellStyle name="_Costs not in AURORA 06GRC_Book2_Electric Rev Req Model (2009 GRC) Rebuttal REmoval of New  WH Solar AdjustMI 2" xfId="971"/>
    <cellStyle name="_Costs not in AURORA 06GRC_Book2_Electric Rev Req Model (2009 GRC) Revised 01-18-2010" xfId="972"/>
    <cellStyle name="_Costs not in AURORA 06GRC_Book2_Electric Rev Req Model (2009 GRC) Revised 01-18-2010 2" xfId="973"/>
    <cellStyle name="_Costs not in AURORA 06GRC_Book2_Final Order Electric EXHIBIT A-1" xfId="974"/>
    <cellStyle name="_Costs not in AURORA 06GRC_Book2_Final Order Electric EXHIBIT A-1 2" xfId="975"/>
    <cellStyle name="_Costs not in AURORA 06GRC_Book4" xfId="976"/>
    <cellStyle name="_Costs not in AURORA 06GRC_Book4 2" xfId="977"/>
    <cellStyle name="_Costs not in AURORA 06GRC_Book9" xfId="978"/>
    <cellStyle name="_Costs not in AURORA 06GRC_Book9 2" xfId="979"/>
    <cellStyle name="_Costs not in AURORA 06GRC_INPUTS" xfId="980"/>
    <cellStyle name="_Costs not in AURORA 06GRC_INPUTS 2" xfId="981"/>
    <cellStyle name="_Costs not in AURORA 06GRC_Power Costs - Comparison bx Rbtl-Staff-Jt-PC" xfId="982"/>
    <cellStyle name="_Costs not in AURORA 06GRC_Power Costs - Comparison bx Rbtl-Staff-Jt-PC 2" xfId="983"/>
    <cellStyle name="_Costs not in AURORA 06GRC_Power Costs - Comparison bx Rbtl-Staff-Jt-PC_Adj Bench DR 3 for Initial Briefs (Electric)" xfId="984"/>
    <cellStyle name="_Costs not in AURORA 06GRC_Power Costs - Comparison bx Rbtl-Staff-Jt-PC_Adj Bench DR 3 for Initial Briefs (Electric) 2" xfId="985"/>
    <cellStyle name="_Costs not in AURORA 06GRC_Power Costs - Comparison bx Rbtl-Staff-Jt-PC_Electric Rev Req Model (2009 GRC) Rebuttal" xfId="986"/>
    <cellStyle name="_Costs not in AURORA 06GRC_Power Costs - Comparison bx Rbtl-Staff-Jt-PC_Electric Rev Req Model (2009 GRC) Rebuttal 2" xfId="987"/>
    <cellStyle name="_Costs not in AURORA 06GRC_Power Costs - Comparison bx Rbtl-Staff-Jt-PC_Electric Rev Req Model (2009 GRC) Rebuttal REmoval of New  WH Solar AdjustMI" xfId="988"/>
    <cellStyle name="_Costs not in AURORA 06GRC_Power Costs - Comparison bx Rbtl-Staff-Jt-PC_Electric Rev Req Model (2009 GRC) Rebuttal REmoval of New  WH Solar AdjustMI 2" xfId="989"/>
    <cellStyle name="_Costs not in AURORA 06GRC_Power Costs - Comparison bx Rbtl-Staff-Jt-PC_Electric Rev Req Model (2009 GRC) Revised 01-18-2010" xfId="990"/>
    <cellStyle name="_Costs not in AURORA 06GRC_Power Costs - Comparison bx Rbtl-Staff-Jt-PC_Electric Rev Req Model (2009 GRC) Revised 01-18-2010 2" xfId="991"/>
    <cellStyle name="_Costs not in AURORA 06GRC_Power Costs - Comparison bx Rbtl-Staff-Jt-PC_Final Order Electric EXHIBIT A-1" xfId="992"/>
    <cellStyle name="_Costs not in AURORA 06GRC_Power Costs - Comparison bx Rbtl-Staff-Jt-PC_Final Order Electric EXHIBIT A-1 2" xfId="993"/>
    <cellStyle name="_Costs not in AURORA 06GRC_Production Adj 4.37" xfId="994"/>
    <cellStyle name="_Costs not in AURORA 06GRC_Production Adj 4.37 2" xfId="995"/>
    <cellStyle name="_Costs not in AURORA 06GRC_Purchased Power Adj 4.03" xfId="996"/>
    <cellStyle name="_Costs not in AURORA 06GRC_Purchased Power Adj 4.03 2" xfId="997"/>
    <cellStyle name="_Costs not in AURORA 06GRC_Rebuttal Power Costs" xfId="998"/>
    <cellStyle name="_Costs not in AURORA 06GRC_Rebuttal Power Costs 2" xfId="999"/>
    <cellStyle name="_Costs not in AURORA 06GRC_Rebuttal Power Costs_Adj Bench DR 3 for Initial Briefs (Electric)" xfId="1000"/>
    <cellStyle name="_Costs not in AURORA 06GRC_Rebuttal Power Costs_Adj Bench DR 3 for Initial Briefs (Electric) 2" xfId="1001"/>
    <cellStyle name="_Costs not in AURORA 06GRC_Rebuttal Power Costs_Electric Rev Req Model (2009 GRC) Rebuttal" xfId="1002"/>
    <cellStyle name="_Costs not in AURORA 06GRC_Rebuttal Power Costs_Electric Rev Req Model (2009 GRC) Rebuttal 2" xfId="1003"/>
    <cellStyle name="_Costs not in AURORA 06GRC_Rebuttal Power Costs_Electric Rev Req Model (2009 GRC) Rebuttal REmoval of New  WH Solar AdjustMI" xfId="1004"/>
    <cellStyle name="_Costs not in AURORA 06GRC_Rebuttal Power Costs_Electric Rev Req Model (2009 GRC) Rebuttal REmoval of New  WH Solar AdjustMI 2" xfId="1005"/>
    <cellStyle name="_Costs not in AURORA 06GRC_Rebuttal Power Costs_Electric Rev Req Model (2009 GRC) Revised 01-18-2010" xfId="1006"/>
    <cellStyle name="_Costs not in AURORA 06GRC_Rebuttal Power Costs_Electric Rev Req Model (2009 GRC) Revised 01-18-2010 2" xfId="1007"/>
    <cellStyle name="_Costs not in AURORA 06GRC_Rebuttal Power Costs_Final Order Electric EXHIBIT A-1" xfId="1008"/>
    <cellStyle name="_Costs not in AURORA 06GRC_Rebuttal Power Costs_Final Order Electric EXHIBIT A-1 2" xfId="1009"/>
    <cellStyle name="_Costs not in AURORA 06GRC_ROR &amp; CONV FACTOR" xfId="1010"/>
    <cellStyle name="_Costs not in AURORA 06GRC_ROR &amp; CONV FACTOR 2" xfId="1011"/>
    <cellStyle name="_Costs not in AURORA 06GRC_ROR 5.02" xfId="1012"/>
    <cellStyle name="_Costs not in AURORA 06GRC_ROR 5.02 2" xfId="1013"/>
    <cellStyle name="_Costs not in AURORA 2006GRC 6.15.06" xfId="1014"/>
    <cellStyle name="_Costs not in AURORA 2006GRC 6.15.06 2" xfId="1015"/>
    <cellStyle name="_Costs not in AURORA 2006GRC 6.15.06 2 2" xfId="1016"/>
    <cellStyle name="_Costs not in AURORA 2006GRC 6.15.06 3" xfId="1017"/>
    <cellStyle name="_Costs not in AURORA 2006GRC 6.15.06 3 2" xfId="1018"/>
    <cellStyle name="_Costs not in AURORA 2006GRC 6.15.06 3 2 2" xfId="1019"/>
    <cellStyle name="_Costs not in AURORA 2006GRC 6.15.06 3 3" xfId="1020"/>
    <cellStyle name="_Costs not in AURORA 2006GRC 6.15.06 4" xfId="1021"/>
    <cellStyle name="_Costs not in AURORA 2006GRC 6.15.06 4 2" xfId="1022"/>
    <cellStyle name="_Costs not in AURORA 2006GRC 6.15.06_04 07E Wild Horse Wind Expansion (C) (2)" xfId="1023"/>
    <cellStyle name="_Costs not in AURORA 2006GRC 6.15.06_04 07E Wild Horse Wind Expansion (C) (2) 2" xfId="1024"/>
    <cellStyle name="_Costs not in AURORA 2006GRC 6.15.06_04 07E Wild Horse Wind Expansion (C) (2)_Adj Bench DR 3 for Initial Briefs (Electric)" xfId="1025"/>
    <cellStyle name="_Costs not in AURORA 2006GRC 6.15.06_04 07E Wild Horse Wind Expansion (C) (2)_Adj Bench DR 3 for Initial Briefs (Electric) 2" xfId="1026"/>
    <cellStyle name="_Costs not in AURORA 2006GRC 6.15.06_04 07E Wild Horse Wind Expansion (C) (2)_Electric Rev Req Model (2009 GRC) " xfId="1027"/>
    <cellStyle name="_Costs not in AURORA 2006GRC 6.15.06_04 07E Wild Horse Wind Expansion (C) (2)_Electric Rev Req Model (2009 GRC)  2" xfId="1028"/>
    <cellStyle name="_Costs not in AURORA 2006GRC 6.15.06_04 07E Wild Horse Wind Expansion (C) (2)_Electric Rev Req Model (2009 GRC) Rebuttal" xfId="1029"/>
    <cellStyle name="_Costs not in AURORA 2006GRC 6.15.06_04 07E Wild Horse Wind Expansion (C) (2)_Electric Rev Req Model (2009 GRC) Rebuttal 2" xfId="1030"/>
    <cellStyle name="_Costs not in AURORA 2006GRC 6.15.06_04 07E Wild Horse Wind Expansion (C) (2)_Electric Rev Req Model (2009 GRC) Rebuttal REmoval of New  WH Solar AdjustMI" xfId="1031"/>
    <cellStyle name="_Costs not in AURORA 2006GRC 6.15.06_04 07E Wild Horse Wind Expansion (C) (2)_Electric Rev Req Model (2009 GRC) Rebuttal REmoval of New  WH Solar AdjustMI 2" xfId="1032"/>
    <cellStyle name="_Costs not in AURORA 2006GRC 6.15.06_04 07E Wild Horse Wind Expansion (C) (2)_Electric Rev Req Model (2009 GRC) Revised 01-18-2010" xfId="1033"/>
    <cellStyle name="_Costs not in AURORA 2006GRC 6.15.06_04 07E Wild Horse Wind Expansion (C) (2)_Electric Rev Req Model (2009 GRC) Revised 01-18-2010 2" xfId="1034"/>
    <cellStyle name="_Costs not in AURORA 2006GRC 6.15.06_04 07E Wild Horse Wind Expansion (C) (2)_Final Order Electric EXHIBIT A-1" xfId="1035"/>
    <cellStyle name="_Costs not in AURORA 2006GRC 6.15.06_04 07E Wild Horse Wind Expansion (C) (2)_Final Order Electric EXHIBIT A-1 2" xfId="1036"/>
    <cellStyle name="_Costs not in AURORA 2006GRC 6.15.06_04 07E Wild Horse Wind Expansion (C) (2)_TENASKA REGULATORY ASSET" xfId="1037"/>
    <cellStyle name="_Costs not in AURORA 2006GRC 6.15.06_04 07E Wild Horse Wind Expansion (C) (2)_TENASKA REGULATORY ASSET 2" xfId="1038"/>
    <cellStyle name="_Costs not in AURORA 2006GRC 6.15.06_16.37E Wild Horse Expansion DeferralRevwrkingfile SF" xfId="1039"/>
    <cellStyle name="_Costs not in AURORA 2006GRC 6.15.06_16.37E Wild Horse Expansion DeferralRevwrkingfile SF 2" xfId="1040"/>
    <cellStyle name="_Costs not in AURORA 2006GRC 6.15.06_4 31 Regulatory Assets and Liabilities  7 06- Exhibit D" xfId="1041"/>
    <cellStyle name="_Costs not in AURORA 2006GRC 6.15.06_4 31 Regulatory Assets and Liabilities  7 06- Exhibit D 2" xfId="1042"/>
    <cellStyle name="_Costs not in AURORA 2006GRC 6.15.06_4 32 Regulatory Assets and Liabilities  7 06- Exhibit D" xfId="1043"/>
    <cellStyle name="_Costs not in AURORA 2006GRC 6.15.06_4 32 Regulatory Assets and Liabilities  7 06- Exhibit D 2" xfId="1044"/>
    <cellStyle name="_Costs not in AURORA 2006GRC 6.15.06_Book2" xfId="1045"/>
    <cellStyle name="_Costs not in AURORA 2006GRC 6.15.06_Book2 2" xfId="1046"/>
    <cellStyle name="_Costs not in AURORA 2006GRC 6.15.06_Book2_Adj Bench DR 3 for Initial Briefs (Electric)" xfId="1047"/>
    <cellStyle name="_Costs not in AURORA 2006GRC 6.15.06_Book2_Adj Bench DR 3 for Initial Briefs (Electric) 2" xfId="1048"/>
    <cellStyle name="_Costs not in AURORA 2006GRC 6.15.06_Book2_Electric Rev Req Model (2009 GRC) Rebuttal" xfId="1049"/>
    <cellStyle name="_Costs not in AURORA 2006GRC 6.15.06_Book2_Electric Rev Req Model (2009 GRC) Rebuttal 2" xfId="1050"/>
    <cellStyle name="_Costs not in AURORA 2006GRC 6.15.06_Book2_Electric Rev Req Model (2009 GRC) Rebuttal REmoval of New  WH Solar AdjustMI" xfId="1051"/>
    <cellStyle name="_Costs not in AURORA 2006GRC 6.15.06_Book2_Electric Rev Req Model (2009 GRC) Rebuttal REmoval of New  WH Solar AdjustMI 2" xfId="1052"/>
    <cellStyle name="_Costs not in AURORA 2006GRC 6.15.06_Book2_Electric Rev Req Model (2009 GRC) Revised 01-18-2010" xfId="1053"/>
    <cellStyle name="_Costs not in AURORA 2006GRC 6.15.06_Book2_Electric Rev Req Model (2009 GRC) Revised 01-18-2010 2" xfId="1054"/>
    <cellStyle name="_Costs not in AURORA 2006GRC 6.15.06_Book2_Final Order Electric EXHIBIT A-1" xfId="1055"/>
    <cellStyle name="_Costs not in AURORA 2006GRC 6.15.06_Book2_Final Order Electric EXHIBIT A-1 2" xfId="1056"/>
    <cellStyle name="_Costs not in AURORA 2006GRC 6.15.06_Book4" xfId="1057"/>
    <cellStyle name="_Costs not in AURORA 2006GRC 6.15.06_Book4 2" xfId="1058"/>
    <cellStyle name="_Costs not in AURORA 2006GRC 6.15.06_Book9" xfId="1059"/>
    <cellStyle name="_Costs not in AURORA 2006GRC 6.15.06_Book9 2" xfId="1060"/>
    <cellStyle name="_Costs not in AURORA 2006GRC 6.15.06_INPUTS" xfId="1061"/>
    <cellStyle name="_Costs not in AURORA 2006GRC 6.15.06_INPUTS 2" xfId="1062"/>
    <cellStyle name="_Costs not in AURORA 2006GRC 6.15.06_Power Costs - Comparison bx Rbtl-Staff-Jt-PC" xfId="1063"/>
    <cellStyle name="_Costs not in AURORA 2006GRC 6.15.06_Power Costs - Comparison bx Rbtl-Staff-Jt-PC 2" xfId="1064"/>
    <cellStyle name="_Costs not in AURORA 2006GRC 6.15.06_Power Costs - Comparison bx Rbtl-Staff-Jt-PC_Adj Bench DR 3 for Initial Briefs (Electric)" xfId="1065"/>
    <cellStyle name="_Costs not in AURORA 2006GRC 6.15.06_Power Costs - Comparison bx Rbtl-Staff-Jt-PC_Adj Bench DR 3 for Initial Briefs (Electric) 2" xfId="1066"/>
    <cellStyle name="_Costs not in AURORA 2006GRC 6.15.06_Power Costs - Comparison bx Rbtl-Staff-Jt-PC_Electric Rev Req Model (2009 GRC) Rebuttal" xfId="1067"/>
    <cellStyle name="_Costs not in AURORA 2006GRC 6.15.06_Power Costs - Comparison bx Rbtl-Staff-Jt-PC_Electric Rev Req Model (2009 GRC) Rebuttal 2" xfId="1068"/>
    <cellStyle name="_Costs not in AURORA 2006GRC 6.15.06_Power Costs - Comparison bx Rbtl-Staff-Jt-PC_Electric Rev Req Model (2009 GRC) Rebuttal REmoval of New  WH Solar AdjustMI" xfId="1069"/>
    <cellStyle name="_Costs not in AURORA 2006GRC 6.15.06_Power Costs - Comparison bx Rbtl-Staff-Jt-PC_Electric Rev Req Model (2009 GRC) Rebuttal REmoval of New  WH Solar AdjustMI 2" xfId="1070"/>
    <cellStyle name="_Costs not in AURORA 2006GRC 6.15.06_Power Costs - Comparison bx Rbtl-Staff-Jt-PC_Electric Rev Req Model (2009 GRC) Revised 01-18-2010" xfId="1071"/>
    <cellStyle name="_Costs not in AURORA 2006GRC 6.15.06_Power Costs - Comparison bx Rbtl-Staff-Jt-PC_Electric Rev Req Model (2009 GRC) Revised 01-18-2010 2" xfId="1072"/>
    <cellStyle name="_Costs not in AURORA 2006GRC 6.15.06_Power Costs - Comparison bx Rbtl-Staff-Jt-PC_Final Order Electric EXHIBIT A-1" xfId="1073"/>
    <cellStyle name="_Costs not in AURORA 2006GRC 6.15.06_Power Costs - Comparison bx Rbtl-Staff-Jt-PC_Final Order Electric EXHIBIT A-1 2" xfId="1074"/>
    <cellStyle name="_Costs not in AURORA 2006GRC 6.15.06_Production Adj 4.37" xfId="1075"/>
    <cellStyle name="_Costs not in AURORA 2006GRC 6.15.06_Production Adj 4.37 2" xfId="1076"/>
    <cellStyle name="_Costs not in AURORA 2006GRC 6.15.06_Purchased Power Adj 4.03" xfId="1077"/>
    <cellStyle name="_Costs not in AURORA 2006GRC 6.15.06_Purchased Power Adj 4.03 2" xfId="1078"/>
    <cellStyle name="_Costs not in AURORA 2006GRC 6.15.06_Rebuttal Power Costs" xfId="1079"/>
    <cellStyle name="_Costs not in AURORA 2006GRC 6.15.06_Rebuttal Power Costs 2" xfId="1080"/>
    <cellStyle name="_Costs not in AURORA 2006GRC 6.15.06_Rebuttal Power Costs_Adj Bench DR 3 for Initial Briefs (Electric)" xfId="1081"/>
    <cellStyle name="_Costs not in AURORA 2006GRC 6.15.06_Rebuttal Power Costs_Adj Bench DR 3 for Initial Briefs (Electric) 2" xfId="1082"/>
    <cellStyle name="_Costs not in AURORA 2006GRC 6.15.06_Rebuttal Power Costs_Electric Rev Req Model (2009 GRC) Rebuttal" xfId="1083"/>
    <cellStyle name="_Costs not in AURORA 2006GRC 6.15.06_Rebuttal Power Costs_Electric Rev Req Model (2009 GRC) Rebuttal 2" xfId="1084"/>
    <cellStyle name="_Costs not in AURORA 2006GRC 6.15.06_Rebuttal Power Costs_Electric Rev Req Model (2009 GRC) Rebuttal REmoval of New  WH Solar AdjustMI" xfId="1085"/>
    <cellStyle name="_Costs not in AURORA 2006GRC 6.15.06_Rebuttal Power Costs_Electric Rev Req Model (2009 GRC) Rebuttal REmoval of New  WH Solar AdjustMI 2" xfId="1086"/>
    <cellStyle name="_Costs not in AURORA 2006GRC 6.15.06_Rebuttal Power Costs_Electric Rev Req Model (2009 GRC) Revised 01-18-2010" xfId="1087"/>
    <cellStyle name="_Costs not in AURORA 2006GRC 6.15.06_Rebuttal Power Costs_Electric Rev Req Model (2009 GRC) Revised 01-18-2010 2" xfId="1088"/>
    <cellStyle name="_Costs not in AURORA 2006GRC 6.15.06_Rebuttal Power Costs_Final Order Electric EXHIBIT A-1" xfId="1089"/>
    <cellStyle name="_Costs not in AURORA 2006GRC 6.15.06_Rebuttal Power Costs_Final Order Electric EXHIBIT A-1 2" xfId="1090"/>
    <cellStyle name="_Costs not in AURORA 2006GRC 6.15.06_ROR &amp; CONV FACTOR" xfId="1091"/>
    <cellStyle name="_Costs not in AURORA 2006GRC 6.15.06_ROR &amp; CONV FACTOR 2" xfId="1092"/>
    <cellStyle name="_Costs not in AURORA 2006GRC 6.15.06_ROR 5.02" xfId="1093"/>
    <cellStyle name="_Costs not in AURORA 2006GRC 6.15.06_ROR 5.02 2" xfId="1094"/>
    <cellStyle name="_Costs not in AURORA 2006GRC w gas price updated" xfId="1095"/>
    <cellStyle name="_Costs not in AURORA 2006GRC w gas price updated 2" xfId="1096"/>
    <cellStyle name="_Costs not in AURORA 2006GRC w gas price updated_Adj Bench DR 3 for Initial Briefs (Electric)" xfId="1097"/>
    <cellStyle name="_Costs not in AURORA 2006GRC w gas price updated_Adj Bench DR 3 for Initial Briefs (Electric) 2" xfId="1098"/>
    <cellStyle name="_Costs not in AURORA 2006GRC w gas price updated_Book2" xfId="1099"/>
    <cellStyle name="_Costs not in AURORA 2006GRC w gas price updated_Book2 2" xfId="1100"/>
    <cellStyle name="_Costs not in AURORA 2006GRC w gas price updated_Book2_Adj Bench DR 3 for Initial Briefs (Electric)" xfId="1101"/>
    <cellStyle name="_Costs not in AURORA 2006GRC w gas price updated_Book2_Adj Bench DR 3 for Initial Briefs (Electric) 2" xfId="1102"/>
    <cellStyle name="_Costs not in AURORA 2006GRC w gas price updated_Book2_Electric Rev Req Model (2009 GRC) Rebuttal" xfId="1103"/>
    <cellStyle name="_Costs not in AURORA 2006GRC w gas price updated_Book2_Electric Rev Req Model (2009 GRC) Rebuttal 2" xfId="1104"/>
    <cellStyle name="_Costs not in AURORA 2006GRC w gas price updated_Book2_Electric Rev Req Model (2009 GRC) Rebuttal REmoval of New  WH Solar AdjustMI" xfId="1105"/>
    <cellStyle name="_Costs not in AURORA 2006GRC w gas price updated_Book2_Electric Rev Req Model (2009 GRC) Rebuttal REmoval of New  WH Solar AdjustMI 2" xfId="1106"/>
    <cellStyle name="_Costs not in AURORA 2006GRC w gas price updated_Book2_Electric Rev Req Model (2009 GRC) Revised 01-18-2010" xfId="1107"/>
    <cellStyle name="_Costs not in AURORA 2006GRC w gas price updated_Book2_Electric Rev Req Model (2009 GRC) Revised 01-18-2010 2" xfId="1108"/>
    <cellStyle name="_Costs not in AURORA 2006GRC w gas price updated_Book2_Final Order Electric EXHIBIT A-1" xfId="1109"/>
    <cellStyle name="_Costs not in AURORA 2006GRC w gas price updated_Book2_Final Order Electric EXHIBIT A-1 2" xfId="1110"/>
    <cellStyle name="_Costs not in AURORA 2006GRC w gas price updated_Electric Rev Req Model (2009 GRC) " xfId="1111"/>
    <cellStyle name="_Costs not in AURORA 2006GRC w gas price updated_Electric Rev Req Model (2009 GRC)  2" xfId="1112"/>
    <cellStyle name="_Costs not in AURORA 2006GRC w gas price updated_Electric Rev Req Model (2009 GRC) Rebuttal" xfId="1113"/>
    <cellStyle name="_Costs not in AURORA 2006GRC w gas price updated_Electric Rev Req Model (2009 GRC) Rebuttal 2" xfId="1114"/>
    <cellStyle name="_Costs not in AURORA 2006GRC w gas price updated_Electric Rev Req Model (2009 GRC) Rebuttal REmoval of New  WH Solar AdjustMI" xfId="1115"/>
    <cellStyle name="_Costs not in AURORA 2006GRC w gas price updated_Electric Rev Req Model (2009 GRC) Rebuttal REmoval of New  WH Solar AdjustMI 2" xfId="1116"/>
    <cellStyle name="_Costs not in AURORA 2006GRC w gas price updated_Electric Rev Req Model (2009 GRC) Revised 01-18-2010" xfId="1117"/>
    <cellStyle name="_Costs not in AURORA 2006GRC w gas price updated_Electric Rev Req Model (2009 GRC) Revised 01-18-2010 2" xfId="1118"/>
    <cellStyle name="_Costs not in AURORA 2006GRC w gas price updated_Final Order Electric EXHIBIT A-1" xfId="1119"/>
    <cellStyle name="_Costs not in AURORA 2006GRC w gas price updated_Final Order Electric EXHIBIT A-1 2" xfId="1120"/>
    <cellStyle name="_Costs not in AURORA 2006GRC w gas price updated_Rebuttal Power Costs" xfId="1121"/>
    <cellStyle name="_Costs not in AURORA 2006GRC w gas price updated_Rebuttal Power Costs 2" xfId="1122"/>
    <cellStyle name="_Costs not in AURORA 2006GRC w gas price updated_Rebuttal Power Costs_Adj Bench DR 3 for Initial Briefs (Electric)" xfId="1123"/>
    <cellStyle name="_Costs not in AURORA 2006GRC w gas price updated_Rebuttal Power Costs_Adj Bench DR 3 for Initial Briefs (Electric) 2" xfId="1124"/>
    <cellStyle name="_Costs not in AURORA 2006GRC w gas price updated_Rebuttal Power Costs_Electric Rev Req Model (2009 GRC) Rebuttal" xfId="1125"/>
    <cellStyle name="_Costs not in AURORA 2006GRC w gas price updated_Rebuttal Power Costs_Electric Rev Req Model (2009 GRC) Rebuttal 2" xfId="1126"/>
    <cellStyle name="_Costs not in AURORA 2006GRC w gas price updated_Rebuttal Power Costs_Electric Rev Req Model (2009 GRC) Rebuttal REmoval of New  WH Solar AdjustMI" xfId="1127"/>
    <cellStyle name="_Costs not in AURORA 2006GRC w gas price updated_Rebuttal Power Costs_Electric Rev Req Model (2009 GRC) Rebuttal REmoval of New  WH Solar AdjustMI 2" xfId="1128"/>
    <cellStyle name="_Costs not in AURORA 2006GRC w gas price updated_Rebuttal Power Costs_Electric Rev Req Model (2009 GRC) Revised 01-18-2010" xfId="1129"/>
    <cellStyle name="_Costs not in AURORA 2006GRC w gas price updated_Rebuttal Power Costs_Electric Rev Req Model (2009 GRC) Revised 01-18-2010 2" xfId="1130"/>
    <cellStyle name="_Costs not in AURORA 2006GRC w gas price updated_Rebuttal Power Costs_Final Order Electric EXHIBIT A-1" xfId="1131"/>
    <cellStyle name="_Costs not in AURORA 2006GRC w gas price updated_Rebuttal Power Costs_Final Order Electric EXHIBIT A-1 2" xfId="1132"/>
    <cellStyle name="_Costs not in AURORA 2006GRC w gas price updated_TENASKA REGULATORY ASSET" xfId="1133"/>
    <cellStyle name="_Costs not in AURORA 2006GRC w gas price updated_TENASKA REGULATORY ASSET 2" xfId="1134"/>
    <cellStyle name="_Costs not in AURORA 2007 Rate Case" xfId="1135"/>
    <cellStyle name="_Costs not in AURORA 2007 Rate Case 2" xfId="1136"/>
    <cellStyle name="_Costs not in AURORA 2007 Rate Case 2 2" xfId="1137"/>
    <cellStyle name="_Costs not in AURORA 2007 Rate Case 3" xfId="1138"/>
    <cellStyle name="_Costs not in AURORA 2007 Rate Case_(C) WHE Proforma with ITC cash grant 10 Yr Amort_for deferral_102809" xfId="1139"/>
    <cellStyle name="_Costs not in AURORA 2007 Rate Case_(C) WHE Proforma with ITC cash grant 10 Yr Amort_for deferral_102809 2" xfId="1140"/>
    <cellStyle name="_Costs not in AURORA 2007 Rate Case_(C) WHE Proforma with ITC cash grant 10 Yr Amort_for deferral_102809_16.07E Wild Horse Wind Expansionwrkingfile" xfId="1141"/>
    <cellStyle name="_Costs not in AURORA 2007 Rate Case_(C) WHE Proforma with ITC cash grant 10 Yr Amort_for deferral_102809_16.07E Wild Horse Wind Expansionwrkingfile 2" xfId="1142"/>
    <cellStyle name="_Costs not in AURORA 2007 Rate Case_(C) WHE Proforma with ITC cash grant 10 Yr Amort_for deferral_102809_16.07E Wild Horse Wind Expansionwrkingfile SF" xfId="1143"/>
    <cellStyle name="_Costs not in AURORA 2007 Rate Case_(C) WHE Proforma with ITC cash grant 10 Yr Amort_for deferral_102809_16.07E Wild Horse Wind Expansionwrkingfile SF 2" xfId="1144"/>
    <cellStyle name="_Costs not in AURORA 2007 Rate Case_(C) WHE Proforma with ITC cash grant 10 Yr Amort_for deferral_102809_16.37E Wild Horse Expansion DeferralRevwrkingfile SF" xfId="1145"/>
    <cellStyle name="_Costs not in AURORA 2007 Rate Case_(C) WHE Proforma with ITC cash grant 10 Yr Amort_for deferral_102809_16.37E Wild Horse Expansion DeferralRevwrkingfile SF 2" xfId="1146"/>
    <cellStyle name="_Costs not in AURORA 2007 Rate Case_(C) WHE Proforma with ITC cash grant 10 Yr Amort_for rebuttal_120709" xfId="1147"/>
    <cellStyle name="_Costs not in AURORA 2007 Rate Case_(C) WHE Proforma with ITC cash grant 10 Yr Amort_for rebuttal_120709 2" xfId="1148"/>
    <cellStyle name="_Costs not in AURORA 2007 Rate Case_04.07E Wild Horse Wind Expansion" xfId="1149"/>
    <cellStyle name="_Costs not in AURORA 2007 Rate Case_04.07E Wild Horse Wind Expansion 2" xfId="1150"/>
    <cellStyle name="_Costs not in AURORA 2007 Rate Case_04.07E Wild Horse Wind Expansion_16.07E Wild Horse Wind Expansionwrkingfile" xfId="1151"/>
    <cellStyle name="_Costs not in AURORA 2007 Rate Case_04.07E Wild Horse Wind Expansion_16.07E Wild Horse Wind Expansionwrkingfile 2" xfId="1152"/>
    <cellStyle name="_Costs not in AURORA 2007 Rate Case_04.07E Wild Horse Wind Expansion_16.07E Wild Horse Wind Expansionwrkingfile SF" xfId="1153"/>
    <cellStyle name="_Costs not in AURORA 2007 Rate Case_04.07E Wild Horse Wind Expansion_16.07E Wild Horse Wind Expansionwrkingfile SF 2" xfId="1154"/>
    <cellStyle name="_Costs not in AURORA 2007 Rate Case_04.07E Wild Horse Wind Expansion_16.37E Wild Horse Expansion DeferralRevwrkingfile SF" xfId="1155"/>
    <cellStyle name="_Costs not in AURORA 2007 Rate Case_04.07E Wild Horse Wind Expansion_16.37E Wild Horse Expansion DeferralRevwrkingfile SF 2" xfId="1156"/>
    <cellStyle name="_Costs not in AURORA 2007 Rate Case_16.07E Wild Horse Wind Expansionwrkingfile" xfId="1157"/>
    <cellStyle name="_Costs not in AURORA 2007 Rate Case_16.07E Wild Horse Wind Expansionwrkingfile 2" xfId="1158"/>
    <cellStyle name="_Costs not in AURORA 2007 Rate Case_16.07E Wild Horse Wind Expansionwrkingfile SF" xfId="1159"/>
    <cellStyle name="_Costs not in AURORA 2007 Rate Case_16.07E Wild Horse Wind Expansionwrkingfile SF 2" xfId="1160"/>
    <cellStyle name="_Costs not in AURORA 2007 Rate Case_16.37E Wild Horse Expansion DeferralRevwrkingfile SF" xfId="1161"/>
    <cellStyle name="_Costs not in AURORA 2007 Rate Case_16.37E Wild Horse Expansion DeferralRevwrkingfile SF 2" xfId="1162"/>
    <cellStyle name="_Costs not in AURORA 2007 Rate Case_4 31 Regulatory Assets and Liabilities  7 06- Exhibit D" xfId="1163"/>
    <cellStyle name="_Costs not in AURORA 2007 Rate Case_4 31 Regulatory Assets and Liabilities  7 06- Exhibit D 2" xfId="1164"/>
    <cellStyle name="_Costs not in AURORA 2007 Rate Case_4 32 Regulatory Assets and Liabilities  7 06- Exhibit D" xfId="1165"/>
    <cellStyle name="_Costs not in AURORA 2007 Rate Case_4 32 Regulatory Assets and Liabilities  7 06- Exhibit D 2" xfId="1166"/>
    <cellStyle name="_Costs not in AURORA 2007 Rate Case_Book2" xfId="1167"/>
    <cellStyle name="_Costs not in AURORA 2007 Rate Case_Book2 2" xfId="1168"/>
    <cellStyle name="_Costs not in AURORA 2007 Rate Case_Book2_Adj Bench DR 3 for Initial Briefs (Electric)" xfId="1169"/>
    <cellStyle name="_Costs not in AURORA 2007 Rate Case_Book2_Adj Bench DR 3 for Initial Briefs (Electric) 2" xfId="1170"/>
    <cellStyle name="_Costs not in AURORA 2007 Rate Case_Book2_Electric Rev Req Model (2009 GRC) Rebuttal" xfId="1171"/>
    <cellStyle name="_Costs not in AURORA 2007 Rate Case_Book2_Electric Rev Req Model (2009 GRC) Rebuttal 2" xfId="1172"/>
    <cellStyle name="_Costs not in AURORA 2007 Rate Case_Book2_Electric Rev Req Model (2009 GRC) Rebuttal REmoval of New  WH Solar AdjustMI" xfId="1173"/>
    <cellStyle name="_Costs not in AURORA 2007 Rate Case_Book2_Electric Rev Req Model (2009 GRC) Rebuttal REmoval of New  WH Solar AdjustMI 2" xfId="1174"/>
    <cellStyle name="_Costs not in AURORA 2007 Rate Case_Book2_Electric Rev Req Model (2009 GRC) Revised 01-18-2010" xfId="1175"/>
    <cellStyle name="_Costs not in AURORA 2007 Rate Case_Book2_Electric Rev Req Model (2009 GRC) Revised 01-18-2010 2" xfId="1176"/>
    <cellStyle name="_Costs not in AURORA 2007 Rate Case_Book2_Final Order Electric EXHIBIT A-1" xfId="1177"/>
    <cellStyle name="_Costs not in AURORA 2007 Rate Case_Book2_Final Order Electric EXHIBIT A-1 2" xfId="1178"/>
    <cellStyle name="_Costs not in AURORA 2007 Rate Case_Book4" xfId="1179"/>
    <cellStyle name="_Costs not in AURORA 2007 Rate Case_Book4 2" xfId="1180"/>
    <cellStyle name="_Costs not in AURORA 2007 Rate Case_Book9" xfId="1181"/>
    <cellStyle name="_Costs not in AURORA 2007 Rate Case_Book9 2" xfId="1182"/>
    <cellStyle name="_Costs not in AURORA 2007 Rate Case_Electric COS Inputs" xfId="1183"/>
    <cellStyle name="_Costs not in AURORA 2007 Rate Case_Electric COS Inputs 2" xfId="1184"/>
    <cellStyle name="_Costs not in AURORA 2007 Rate Case_Electric COS Inputs 2 2" xfId="1185"/>
    <cellStyle name="_Costs not in AURORA 2007 Rate Case_Electric COS Inputs 2 2 2" xfId="1186"/>
    <cellStyle name="_Costs not in AURORA 2007 Rate Case_Electric COS Inputs 2 3" xfId="1187"/>
    <cellStyle name="_Costs not in AURORA 2007 Rate Case_Electric COS Inputs 3" xfId="1188"/>
    <cellStyle name="_Costs not in AURORA 2007 Rate Case_Electric COS Inputs 3 2" xfId="1189"/>
    <cellStyle name="_Costs not in AURORA 2007 Rate Case_Electric COS Inputs 4" xfId="1190"/>
    <cellStyle name="_Costs not in AURORA 2007 Rate Case_Power Costs - Comparison bx Rbtl-Staff-Jt-PC" xfId="1191"/>
    <cellStyle name="_Costs not in AURORA 2007 Rate Case_Power Costs - Comparison bx Rbtl-Staff-Jt-PC 2" xfId="1192"/>
    <cellStyle name="_Costs not in AURORA 2007 Rate Case_Power Costs - Comparison bx Rbtl-Staff-Jt-PC_Adj Bench DR 3 for Initial Briefs (Electric)" xfId="1193"/>
    <cellStyle name="_Costs not in AURORA 2007 Rate Case_Power Costs - Comparison bx Rbtl-Staff-Jt-PC_Adj Bench DR 3 for Initial Briefs (Electric) 2" xfId="1194"/>
    <cellStyle name="_Costs not in AURORA 2007 Rate Case_Power Costs - Comparison bx Rbtl-Staff-Jt-PC_Electric Rev Req Model (2009 GRC) Rebuttal" xfId="1195"/>
    <cellStyle name="_Costs not in AURORA 2007 Rate Case_Power Costs - Comparison bx Rbtl-Staff-Jt-PC_Electric Rev Req Model (2009 GRC) Rebuttal 2" xfId="1196"/>
    <cellStyle name="_Costs not in AURORA 2007 Rate Case_Power Costs - Comparison bx Rbtl-Staff-Jt-PC_Electric Rev Req Model (2009 GRC) Rebuttal REmoval of New  WH Solar AdjustMI" xfId="1197"/>
    <cellStyle name="_Costs not in AURORA 2007 Rate Case_Power Costs - Comparison bx Rbtl-Staff-Jt-PC_Electric Rev Req Model (2009 GRC) Rebuttal REmoval of New  WH Solar AdjustMI 2" xfId="1198"/>
    <cellStyle name="_Costs not in AURORA 2007 Rate Case_Power Costs - Comparison bx Rbtl-Staff-Jt-PC_Electric Rev Req Model (2009 GRC) Revised 01-18-2010" xfId="1199"/>
    <cellStyle name="_Costs not in AURORA 2007 Rate Case_Power Costs - Comparison bx Rbtl-Staff-Jt-PC_Electric Rev Req Model (2009 GRC) Revised 01-18-2010 2" xfId="1200"/>
    <cellStyle name="_Costs not in AURORA 2007 Rate Case_Power Costs - Comparison bx Rbtl-Staff-Jt-PC_Final Order Electric EXHIBIT A-1" xfId="1201"/>
    <cellStyle name="_Costs not in AURORA 2007 Rate Case_Power Costs - Comparison bx Rbtl-Staff-Jt-PC_Final Order Electric EXHIBIT A-1 2" xfId="1202"/>
    <cellStyle name="_Costs not in AURORA 2007 Rate Case_Production Adj 4.37" xfId="1203"/>
    <cellStyle name="_Costs not in AURORA 2007 Rate Case_Production Adj 4.37 2" xfId="1204"/>
    <cellStyle name="_Costs not in AURORA 2007 Rate Case_Purchased Power Adj 4.03" xfId="1205"/>
    <cellStyle name="_Costs not in AURORA 2007 Rate Case_Purchased Power Adj 4.03 2" xfId="1206"/>
    <cellStyle name="_Costs not in AURORA 2007 Rate Case_Rebuttal Power Costs" xfId="1207"/>
    <cellStyle name="_Costs not in AURORA 2007 Rate Case_Rebuttal Power Costs 2" xfId="1208"/>
    <cellStyle name="_Costs not in AURORA 2007 Rate Case_Rebuttal Power Costs_Adj Bench DR 3 for Initial Briefs (Electric)" xfId="1209"/>
    <cellStyle name="_Costs not in AURORA 2007 Rate Case_Rebuttal Power Costs_Adj Bench DR 3 for Initial Briefs (Electric) 2" xfId="1210"/>
    <cellStyle name="_Costs not in AURORA 2007 Rate Case_Rebuttal Power Costs_Electric Rev Req Model (2009 GRC) Rebuttal" xfId="1211"/>
    <cellStyle name="_Costs not in AURORA 2007 Rate Case_Rebuttal Power Costs_Electric Rev Req Model (2009 GRC) Rebuttal 2" xfId="1212"/>
    <cellStyle name="_Costs not in AURORA 2007 Rate Case_Rebuttal Power Costs_Electric Rev Req Model (2009 GRC) Rebuttal REmoval of New  WH Solar AdjustMI" xfId="1213"/>
    <cellStyle name="_Costs not in AURORA 2007 Rate Case_Rebuttal Power Costs_Electric Rev Req Model (2009 GRC) Rebuttal REmoval of New  WH Solar AdjustMI 2" xfId="1214"/>
    <cellStyle name="_Costs not in AURORA 2007 Rate Case_Rebuttal Power Costs_Electric Rev Req Model (2009 GRC) Revised 01-18-2010" xfId="1215"/>
    <cellStyle name="_Costs not in AURORA 2007 Rate Case_Rebuttal Power Costs_Electric Rev Req Model (2009 GRC) Revised 01-18-2010 2" xfId="1216"/>
    <cellStyle name="_Costs not in AURORA 2007 Rate Case_Rebuttal Power Costs_Final Order Electric EXHIBIT A-1" xfId="1217"/>
    <cellStyle name="_Costs not in AURORA 2007 Rate Case_Rebuttal Power Costs_Final Order Electric EXHIBIT A-1 2" xfId="1218"/>
    <cellStyle name="_Costs not in AURORA 2007 Rate Case_ROR 5.02" xfId="1219"/>
    <cellStyle name="_Costs not in AURORA 2007 Rate Case_ROR 5.02 2" xfId="1220"/>
    <cellStyle name="_Costs not in KWI3000 '06Budget" xfId="1221"/>
    <cellStyle name="_Costs not in KWI3000 '06Budget 2" xfId="1222"/>
    <cellStyle name="_Costs not in KWI3000 '06Budget 2 2" xfId="1223"/>
    <cellStyle name="_Costs not in KWI3000 '06Budget 3" xfId="1224"/>
    <cellStyle name="_Costs not in KWI3000 '06Budget 3 2" xfId="1225"/>
    <cellStyle name="_Costs not in KWI3000 '06Budget 3 2 2" xfId="1226"/>
    <cellStyle name="_Costs not in KWI3000 '06Budget 3 3" xfId="1227"/>
    <cellStyle name="_Costs not in KWI3000 '06Budget 4" xfId="1228"/>
    <cellStyle name="_Costs not in KWI3000 '06Budget 4 2" xfId="1229"/>
    <cellStyle name="_Costs not in KWI3000 '06Budget_(C) WHE Proforma with ITC cash grant 10 Yr Amort_for deferral_102809" xfId="1230"/>
    <cellStyle name="_Costs not in KWI3000 '06Budget_(C) WHE Proforma with ITC cash grant 10 Yr Amort_for deferral_102809 2" xfId="1231"/>
    <cellStyle name="_Costs not in KWI3000 '06Budget_(C) WHE Proforma with ITC cash grant 10 Yr Amort_for deferral_102809_16.07E Wild Horse Wind Expansionwrkingfile" xfId="1232"/>
    <cellStyle name="_Costs not in KWI3000 '06Budget_(C) WHE Proforma with ITC cash grant 10 Yr Amort_for deferral_102809_16.07E Wild Horse Wind Expansionwrkingfile 2" xfId="1233"/>
    <cellStyle name="_Costs not in KWI3000 '06Budget_(C) WHE Proforma with ITC cash grant 10 Yr Amort_for deferral_102809_16.07E Wild Horse Wind Expansionwrkingfile SF" xfId="1234"/>
    <cellStyle name="_Costs not in KWI3000 '06Budget_(C) WHE Proforma with ITC cash grant 10 Yr Amort_for deferral_102809_16.07E Wild Horse Wind Expansionwrkingfile SF 2" xfId="1235"/>
    <cellStyle name="_Costs not in KWI3000 '06Budget_(C) WHE Proforma with ITC cash grant 10 Yr Amort_for deferral_102809_16.37E Wild Horse Expansion DeferralRevwrkingfile SF" xfId="1236"/>
    <cellStyle name="_Costs not in KWI3000 '06Budget_(C) WHE Proforma with ITC cash grant 10 Yr Amort_for deferral_102809_16.37E Wild Horse Expansion DeferralRevwrkingfile SF 2" xfId="1237"/>
    <cellStyle name="_Costs not in KWI3000 '06Budget_(C) WHE Proforma with ITC cash grant 10 Yr Amort_for rebuttal_120709" xfId="1238"/>
    <cellStyle name="_Costs not in KWI3000 '06Budget_(C) WHE Proforma with ITC cash grant 10 Yr Amort_for rebuttal_120709 2" xfId="1239"/>
    <cellStyle name="_Costs not in KWI3000 '06Budget_04.07E Wild Horse Wind Expansion" xfId="1240"/>
    <cellStyle name="_Costs not in KWI3000 '06Budget_04.07E Wild Horse Wind Expansion 2" xfId="1241"/>
    <cellStyle name="_Costs not in KWI3000 '06Budget_04.07E Wild Horse Wind Expansion_16.07E Wild Horse Wind Expansionwrkingfile" xfId="1242"/>
    <cellStyle name="_Costs not in KWI3000 '06Budget_04.07E Wild Horse Wind Expansion_16.07E Wild Horse Wind Expansionwrkingfile 2" xfId="1243"/>
    <cellStyle name="_Costs not in KWI3000 '06Budget_04.07E Wild Horse Wind Expansion_16.07E Wild Horse Wind Expansionwrkingfile SF" xfId="1244"/>
    <cellStyle name="_Costs not in KWI3000 '06Budget_04.07E Wild Horse Wind Expansion_16.07E Wild Horse Wind Expansionwrkingfile SF 2" xfId="1245"/>
    <cellStyle name="_Costs not in KWI3000 '06Budget_04.07E Wild Horse Wind Expansion_16.37E Wild Horse Expansion DeferralRevwrkingfile SF" xfId="1246"/>
    <cellStyle name="_Costs not in KWI3000 '06Budget_04.07E Wild Horse Wind Expansion_16.37E Wild Horse Expansion DeferralRevwrkingfile SF 2" xfId="1247"/>
    <cellStyle name="_Costs not in KWI3000 '06Budget_16.07E Wild Horse Wind Expansionwrkingfile" xfId="1248"/>
    <cellStyle name="_Costs not in KWI3000 '06Budget_16.07E Wild Horse Wind Expansionwrkingfile 2" xfId="1249"/>
    <cellStyle name="_Costs not in KWI3000 '06Budget_16.07E Wild Horse Wind Expansionwrkingfile SF" xfId="1250"/>
    <cellStyle name="_Costs not in KWI3000 '06Budget_16.07E Wild Horse Wind Expansionwrkingfile SF 2" xfId="1251"/>
    <cellStyle name="_Costs not in KWI3000 '06Budget_16.37E Wild Horse Expansion DeferralRevwrkingfile SF" xfId="1252"/>
    <cellStyle name="_Costs not in KWI3000 '06Budget_16.37E Wild Horse Expansion DeferralRevwrkingfile SF 2" xfId="1253"/>
    <cellStyle name="_Costs not in KWI3000 '06Budget_4 31 Regulatory Assets and Liabilities  7 06- Exhibit D" xfId="1254"/>
    <cellStyle name="_Costs not in KWI3000 '06Budget_4 31 Regulatory Assets and Liabilities  7 06- Exhibit D 2" xfId="1255"/>
    <cellStyle name="_Costs not in KWI3000 '06Budget_4 32 Regulatory Assets and Liabilities  7 06- Exhibit D" xfId="1256"/>
    <cellStyle name="_Costs not in KWI3000 '06Budget_4 32 Regulatory Assets and Liabilities  7 06- Exhibit D 2" xfId="1257"/>
    <cellStyle name="_Costs not in KWI3000 '06Budget_Book2" xfId="1258"/>
    <cellStyle name="_Costs not in KWI3000 '06Budget_Book2 2" xfId="1259"/>
    <cellStyle name="_Costs not in KWI3000 '06Budget_Book2_Adj Bench DR 3 for Initial Briefs (Electric)" xfId="1260"/>
    <cellStyle name="_Costs not in KWI3000 '06Budget_Book2_Adj Bench DR 3 for Initial Briefs (Electric) 2" xfId="1261"/>
    <cellStyle name="_Costs not in KWI3000 '06Budget_Book2_Electric Rev Req Model (2009 GRC) Rebuttal" xfId="1262"/>
    <cellStyle name="_Costs not in KWI3000 '06Budget_Book2_Electric Rev Req Model (2009 GRC) Rebuttal 2" xfId="1263"/>
    <cellStyle name="_Costs not in KWI3000 '06Budget_Book2_Electric Rev Req Model (2009 GRC) Rebuttal REmoval of New  WH Solar AdjustMI" xfId="1264"/>
    <cellStyle name="_Costs not in KWI3000 '06Budget_Book2_Electric Rev Req Model (2009 GRC) Rebuttal REmoval of New  WH Solar AdjustMI 2" xfId="1265"/>
    <cellStyle name="_Costs not in KWI3000 '06Budget_Book2_Electric Rev Req Model (2009 GRC) Revised 01-18-2010" xfId="1266"/>
    <cellStyle name="_Costs not in KWI3000 '06Budget_Book2_Electric Rev Req Model (2009 GRC) Revised 01-18-2010 2" xfId="1267"/>
    <cellStyle name="_Costs not in KWI3000 '06Budget_Book2_Final Order Electric EXHIBIT A-1" xfId="1268"/>
    <cellStyle name="_Costs not in KWI3000 '06Budget_Book2_Final Order Electric EXHIBIT A-1 2" xfId="1269"/>
    <cellStyle name="_Costs not in KWI3000 '06Budget_Book4" xfId="1270"/>
    <cellStyle name="_Costs not in KWI3000 '06Budget_Book4 2" xfId="1271"/>
    <cellStyle name="_Costs not in KWI3000 '06Budget_Book9" xfId="1272"/>
    <cellStyle name="_Costs not in KWI3000 '06Budget_Book9 2" xfId="1273"/>
    <cellStyle name="_Costs not in KWI3000 '06Budget_INPUTS" xfId="1274"/>
    <cellStyle name="_Costs not in KWI3000 '06Budget_INPUTS 2" xfId="1275"/>
    <cellStyle name="_Costs not in KWI3000 '06Budget_Power Costs - Comparison bx Rbtl-Staff-Jt-PC" xfId="1276"/>
    <cellStyle name="_Costs not in KWI3000 '06Budget_Power Costs - Comparison bx Rbtl-Staff-Jt-PC 2" xfId="1277"/>
    <cellStyle name="_Costs not in KWI3000 '06Budget_Power Costs - Comparison bx Rbtl-Staff-Jt-PC_Adj Bench DR 3 for Initial Briefs (Electric)" xfId="1278"/>
    <cellStyle name="_Costs not in KWI3000 '06Budget_Power Costs - Comparison bx Rbtl-Staff-Jt-PC_Adj Bench DR 3 for Initial Briefs (Electric) 2" xfId="1279"/>
    <cellStyle name="_Costs not in KWI3000 '06Budget_Power Costs - Comparison bx Rbtl-Staff-Jt-PC_Electric Rev Req Model (2009 GRC) Rebuttal" xfId="1280"/>
    <cellStyle name="_Costs not in KWI3000 '06Budget_Power Costs - Comparison bx Rbtl-Staff-Jt-PC_Electric Rev Req Model (2009 GRC) Rebuttal 2" xfId="1281"/>
    <cellStyle name="_Costs not in KWI3000 '06Budget_Power Costs - Comparison bx Rbtl-Staff-Jt-PC_Electric Rev Req Model (2009 GRC) Rebuttal REmoval of New  WH Solar AdjustMI" xfId="1282"/>
    <cellStyle name="_Costs not in KWI3000 '06Budget_Power Costs - Comparison bx Rbtl-Staff-Jt-PC_Electric Rev Req Model (2009 GRC) Rebuttal REmoval of New  WH Solar AdjustMI 2" xfId="1283"/>
    <cellStyle name="_Costs not in KWI3000 '06Budget_Power Costs - Comparison bx Rbtl-Staff-Jt-PC_Electric Rev Req Model (2009 GRC) Revised 01-18-2010" xfId="1284"/>
    <cellStyle name="_Costs not in KWI3000 '06Budget_Power Costs - Comparison bx Rbtl-Staff-Jt-PC_Electric Rev Req Model (2009 GRC) Revised 01-18-2010 2" xfId="1285"/>
    <cellStyle name="_Costs not in KWI3000 '06Budget_Power Costs - Comparison bx Rbtl-Staff-Jt-PC_Final Order Electric EXHIBIT A-1" xfId="1286"/>
    <cellStyle name="_Costs not in KWI3000 '06Budget_Power Costs - Comparison bx Rbtl-Staff-Jt-PC_Final Order Electric EXHIBIT A-1 2" xfId="1287"/>
    <cellStyle name="_Costs not in KWI3000 '06Budget_Production Adj 4.37" xfId="1288"/>
    <cellStyle name="_Costs not in KWI3000 '06Budget_Production Adj 4.37 2" xfId="1289"/>
    <cellStyle name="_Costs not in KWI3000 '06Budget_Purchased Power Adj 4.03" xfId="1290"/>
    <cellStyle name="_Costs not in KWI3000 '06Budget_Purchased Power Adj 4.03 2" xfId="1291"/>
    <cellStyle name="_Costs not in KWI3000 '06Budget_Rebuttal Power Costs" xfId="1292"/>
    <cellStyle name="_Costs not in KWI3000 '06Budget_Rebuttal Power Costs 2" xfId="1293"/>
    <cellStyle name="_Costs not in KWI3000 '06Budget_Rebuttal Power Costs_Adj Bench DR 3 for Initial Briefs (Electric)" xfId="1294"/>
    <cellStyle name="_Costs not in KWI3000 '06Budget_Rebuttal Power Costs_Adj Bench DR 3 for Initial Briefs (Electric) 2" xfId="1295"/>
    <cellStyle name="_Costs not in KWI3000 '06Budget_Rebuttal Power Costs_Electric Rev Req Model (2009 GRC) Rebuttal" xfId="1296"/>
    <cellStyle name="_Costs not in KWI3000 '06Budget_Rebuttal Power Costs_Electric Rev Req Model (2009 GRC) Rebuttal 2" xfId="1297"/>
    <cellStyle name="_Costs not in KWI3000 '06Budget_Rebuttal Power Costs_Electric Rev Req Model (2009 GRC) Rebuttal REmoval of New  WH Solar AdjustMI" xfId="1298"/>
    <cellStyle name="_Costs not in KWI3000 '06Budget_Rebuttal Power Costs_Electric Rev Req Model (2009 GRC) Rebuttal REmoval of New  WH Solar AdjustMI 2" xfId="1299"/>
    <cellStyle name="_Costs not in KWI3000 '06Budget_Rebuttal Power Costs_Electric Rev Req Model (2009 GRC) Revised 01-18-2010" xfId="1300"/>
    <cellStyle name="_Costs not in KWI3000 '06Budget_Rebuttal Power Costs_Electric Rev Req Model (2009 GRC) Revised 01-18-2010 2" xfId="1301"/>
    <cellStyle name="_Costs not in KWI3000 '06Budget_Rebuttal Power Costs_Final Order Electric EXHIBIT A-1" xfId="1302"/>
    <cellStyle name="_Costs not in KWI3000 '06Budget_Rebuttal Power Costs_Final Order Electric EXHIBIT A-1 2" xfId="1303"/>
    <cellStyle name="_Costs not in KWI3000 '06Budget_ROR &amp; CONV FACTOR" xfId="1304"/>
    <cellStyle name="_Costs not in KWI3000 '06Budget_ROR &amp; CONV FACTOR 2" xfId="1305"/>
    <cellStyle name="_Costs not in KWI3000 '06Budget_ROR 5.02" xfId="1306"/>
    <cellStyle name="_Costs not in KWI3000 '06Budget_ROR 5.02 2" xfId="1307"/>
    <cellStyle name="_DEM-WP (C) Power Cost 2006GRC Order" xfId="1308"/>
    <cellStyle name="_DEM-WP (C) Power Cost 2006GRC Order 2" xfId="1309"/>
    <cellStyle name="_DEM-WP (C) Power Cost 2006GRC Order 2 2" xfId="1310"/>
    <cellStyle name="_DEM-WP (C) Power Cost 2006GRC Order 3" xfId="1311"/>
    <cellStyle name="_DEM-WP (C) Power Cost 2006GRC Order_04 07E Wild Horse Wind Expansion (C) (2)" xfId="1312"/>
    <cellStyle name="_DEM-WP (C) Power Cost 2006GRC Order_04 07E Wild Horse Wind Expansion (C) (2) 2" xfId="1313"/>
    <cellStyle name="_DEM-WP (C) Power Cost 2006GRC Order_04 07E Wild Horse Wind Expansion (C) (2)_Adj Bench DR 3 for Initial Briefs (Electric)" xfId="1314"/>
    <cellStyle name="_DEM-WP (C) Power Cost 2006GRC Order_04 07E Wild Horse Wind Expansion (C) (2)_Adj Bench DR 3 for Initial Briefs (Electric) 2" xfId="1315"/>
    <cellStyle name="_DEM-WP (C) Power Cost 2006GRC Order_04 07E Wild Horse Wind Expansion (C) (2)_Electric Rev Req Model (2009 GRC) " xfId="1316"/>
    <cellStyle name="_DEM-WP (C) Power Cost 2006GRC Order_04 07E Wild Horse Wind Expansion (C) (2)_Electric Rev Req Model (2009 GRC)  2" xfId="1317"/>
    <cellStyle name="_DEM-WP (C) Power Cost 2006GRC Order_04 07E Wild Horse Wind Expansion (C) (2)_Electric Rev Req Model (2009 GRC) Rebuttal" xfId="1318"/>
    <cellStyle name="_DEM-WP (C) Power Cost 2006GRC Order_04 07E Wild Horse Wind Expansion (C) (2)_Electric Rev Req Model (2009 GRC) Rebuttal 2" xfId="1319"/>
    <cellStyle name="_DEM-WP (C) Power Cost 2006GRC Order_04 07E Wild Horse Wind Expansion (C) (2)_Electric Rev Req Model (2009 GRC) Rebuttal REmoval of New  WH Solar AdjustMI" xfId="1320"/>
    <cellStyle name="_DEM-WP (C) Power Cost 2006GRC Order_04 07E Wild Horse Wind Expansion (C) (2)_Electric Rev Req Model (2009 GRC) Rebuttal REmoval of New  WH Solar AdjustMI 2" xfId="1321"/>
    <cellStyle name="_DEM-WP (C) Power Cost 2006GRC Order_04 07E Wild Horse Wind Expansion (C) (2)_Electric Rev Req Model (2009 GRC) Revised 01-18-2010" xfId="1322"/>
    <cellStyle name="_DEM-WP (C) Power Cost 2006GRC Order_04 07E Wild Horse Wind Expansion (C) (2)_Electric Rev Req Model (2009 GRC) Revised 01-18-2010 2" xfId="1323"/>
    <cellStyle name="_DEM-WP (C) Power Cost 2006GRC Order_04 07E Wild Horse Wind Expansion (C) (2)_Final Order Electric EXHIBIT A-1" xfId="1324"/>
    <cellStyle name="_DEM-WP (C) Power Cost 2006GRC Order_04 07E Wild Horse Wind Expansion (C) (2)_Final Order Electric EXHIBIT A-1 2" xfId="1325"/>
    <cellStyle name="_DEM-WP (C) Power Cost 2006GRC Order_04 07E Wild Horse Wind Expansion (C) (2)_TENASKA REGULATORY ASSET" xfId="1326"/>
    <cellStyle name="_DEM-WP (C) Power Cost 2006GRC Order_04 07E Wild Horse Wind Expansion (C) (2)_TENASKA REGULATORY ASSET 2" xfId="1327"/>
    <cellStyle name="_DEM-WP (C) Power Cost 2006GRC Order_16.37E Wild Horse Expansion DeferralRevwrkingfile SF" xfId="1328"/>
    <cellStyle name="_DEM-WP (C) Power Cost 2006GRC Order_16.37E Wild Horse Expansion DeferralRevwrkingfile SF 2" xfId="1329"/>
    <cellStyle name="_DEM-WP (C) Power Cost 2006GRC Order_4 31 Regulatory Assets and Liabilities  7 06- Exhibit D" xfId="1330"/>
    <cellStyle name="_DEM-WP (C) Power Cost 2006GRC Order_4 31 Regulatory Assets and Liabilities  7 06- Exhibit D 2" xfId="1331"/>
    <cellStyle name="_DEM-WP (C) Power Cost 2006GRC Order_4 32 Regulatory Assets and Liabilities  7 06- Exhibit D" xfId="1332"/>
    <cellStyle name="_DEM-WP (C) Power Cost 2006GRC Order_4 32 Regulatory Assets and Liabilities  7 06- Exhibit D 2" xfId="1333"/>
    <cellStyle name="_DEM-WP (C) Power Cost 2006GRC Order_Book2" xfId="1334"/>
    <cellStyle name="_DEM-WP (C) Power Cost 2006GRC Order_Book2 2" xfId="1335"/>
    <cellStyle name="_DEM-WP (C) Power Cost 2006GRC Order_Book2_Adj Bench DR 3 for Initial Briefs (Electric)" xfId="1336"/>
    <cellStyle name="_DEM-WP (C) Power Cost 2006GRC Order_Book2_Adj Bench DR 3 for Initial Briefs (Electric) 2" xfId="1337"/>
    <cellStyle name="_DEM-WP (C) Power Cost 2006GRC Order_Book2_Electric Rev Req Model (2009 GRC) Rebuttal" xfId="1338"/>
    <cellStyle name="_DEM-WP (C) Power Cost 2006GRC Order_Book2_Electric Rev Req Model (2009 GRC) Rebuttal 2" xfId="1339"/>
    <cellStyle name="_DEM-WP (C) Power Cost 2006GRC Order_Book2_Electric Rev Req Model (2009 GRC) Rebuttal REmoval of New  WH Solar AdjustMI" xfId="1340"/>
    <cellStyle name="_DEM-WP (C) Power Cost 2006GRC Order_Book2_Electric Rev Req Model (2009 GRC) Rebuttal REmoval of New  WH Solar AdjustMI 2" xfId="1341"/>
    <cellStyle name="_DEM-WP (C) Power Cost 2006GRC Order_Book2_Electric Rev Req Model (2009 GRC) Revised 01-18-2010" xfId="1342"/>
    <cellStyle name="_DEM-WP (C) Power Cost 2006GRC Order_Book2_Electric Rev Req Model (2009 GRC) Revised 01-18-2010 2" xfId="1343"/>
    <cellStyle name="_DEM-WP (C) Power Cost 2006GRC Order_Book2_Final Order Electric EXHIBIT A-1" xfId="1344"/>
    <cellStyle name="_DEM-WP (C) Power Cost 2006GRC Order_Book2_Final Order Electric EXHIBIT A-1 2" xfId="1345"/>
    <cellStyle name="_DEM-WP (C) Power Cost 2006GRC Order_Book4" xfId="1346"/>
    <cellStyle name="_DEM-WP (C) Power Cost 2006GRC Order_Book4 2" xfId="1347"/>
    <cellStyle name="_DEM-WP (C) Power Cost 2006GRC Order_Book9" xfId="1348"/>
    <cellStyle name="_DEM-WP (C) Power Cost 2006GRC Order_Book9 2" xfId="1349"/>
    <cellStyle name="_DEM-WP (C) Power Cost 2006GRC Order_Electric COS Inputs" xfId="1350"/>
    <cellStyle name="_DEM-WP (C) Power Cost 2006GRC Order_Electric COS Inputs 2" xfId="1351"/>
    <cellStyle name="_DEM-WP (C) Power Cost 2006GRC Order_Electric COS Inputs 2 2" xfId="1352"/>
    <cellStyle name="_DEM-WP (C) Power Cost 2006GRC Order_Electric COS Inputs 2 2 2" xfId="1353"/>
    <cellStyle name="_DEM-WP (C) Power Cost 2006GRC Order_Electric COS Inputs 2 3" xfId="1354"/>
    <cellStyle name="_DEM-WP (C) Power Cost 2006GRC Order_Electric COS Inputs 3" xfId="1355"/>
    <cellStyle name="_DEM-WP (C) Power Cost 2006GRC Order_Electric COS Inputs 3 2" xfId="1356"/>
    <cellStyle name="_DEM-WP (C) Power Cost 2006GRC Order_Electric COS Inputs 4" xfId="1357"/>
    <cellStyle name="_DEM-WP (C) Power Cost 2006GRC Order_Power Costs - Comparison bx Rbtl-Staff-Jt-PC" xfId="1358"/>
    <cellStyle name="_DEM-WP (C) Power Cost 2006GRC Order_Power Costs - Comparison bx Rbtl-Staff-Jt-PC 2" xfId="1359"/>
    <cellStyle name="_DEM-WP (C) Power Cost 2006GRC Order_Power Costs - Comparison bx Rbtl-Staff-Jt-PC_Adj Bench DR 3 for Initial Briefs (Electric)" xfId="1360"/>
    <cellStyle name="_DEM-WP (C) Power Cost 2006GRC Order_Power Costs - Comparison bx Rbtl-Staff-Jt-PC_Adj Bench DR 3 for Initial Briefs (Electric) 2" xfId="1361"/>
    <cellStyle name="_DEM-WP (C) Power Cost 2006GRC Order_Power Costs - Comparison bx Rbtl-Staff-Jt-PC_Electric Rev Req Model (2009 GRC) Rebuttal" xfId="1362"/>
    <cellStyle name="_DEM-WP (C) Power Cost 2006GRC Order_Power Costs - Comparison bx Rbtl-Staff-Jt-PC_Electric Rev Req Model (2009 GRC) Rebuttal 2" xfId="1363"/>
    <cellStyle name="_DEM-WP (C) Power Cost 2006GRC Order_Power Costs - Comparison bx Rbtl-Staff-Jt-PC_Electric Rev Req Model (2009 GRC) Rebuttal REmoval of New  WH Solar AdjustMI" xfId="1364"/>
    <cellStyle name="_DEM-WP (C) Power Cost 2006GRC Order_Power Costs - Comparison bx Rbtl-Staff-Jt-PC_Electric Rev Req Model (2009 GRC) Rebuttal REmoval of New  WH Solar AdjustMI 2" xfId="1365"/>
    <cellStyle name="_DEM-WP (C) Power Cost 2006GRC Order_Power Costs - Comparison bx Rbtl-Staff-Jt-PC_Electric Rev Req Model (2009 GRC) Revised 01-18-2010" xfId="1366"/>
    <cellStyle name="_DEM-WP (C) Power Cost 2006GRC Order_Power Costs - Comparison bx Rbtl-Staff-Jt-PC_Electric Rev Req Model (2009 GRC) Revised 01-18-2010 2" xfId="1367"/>
    <cellStyle name="_DEM-WP (C) Power Cost 2006GRC Order_Power Costs - Comparison bx Rbtl-Staff-Jt-PC_Final Order Electric EXHIBIT A-1" xfId="1368"/>
    <cellStyle name="_DEM-WP (C) Power Cost 2006GRC Order_Power Costs - Comparison bx Rbtl-Staff-Jt-PC_Final Order Electric EXHIBIT A-1 2" xfId="1369"/>
    <cellStyle name="_DEM-WP (C) Power Cost 2006GRC Order_Production Adj 4.37" xfId="1370"/>
    <cellStyle name="_DEM-WP (C) Power Cost 2006GRC Order_Production Adj 4.37 2" xfId="1371"/>
    <cellStyle name="_DEM-WP (C) Power Cost 2006GRC Order_Purchased Power Adj 4.03" xfId="1372"/>
    <cellStyle name="_DEM-WP (C) Power Cost 2006GRC Order_Purchased Power Adj 4.03 2" xfId="1373"/>
    <cellStyle name="_DEM-WP (C) Power Cost 2006GRC Order_Rebuttal Power Costs" xfId="1374"/>
    <cellStyle name="_DEM-WP (C) Power Cost 2006GRC Order_Rebuttal Power Costs 2" xfId="1375"/>
    <cellStyle name="_DEM-WP (C) Power Cost 2006GRC Order_Rebuttal Power Costs_Adj Bench DR 3 for Initial Briefs (Electric)" xfId="1376"/>
    <cellStyle name="_DEM-WP (C) Power Cost 2006GRC Order_Rebuttal Power Costs_Adj Bench DR 3 for Initial Briefs (Electric) 2" xfId="1377"/>
    <cellStyle name="_DEM-WP (C) Power Cost 2006GRC Order_Rebuttal Power Costs_Electric Rev Req Model (2009 GRC) Rebuttal" xfId="1378"/>
    <cellStyle name="_DEM-WP (C) Power Cost 2006GRC Order_Rebuttal Power Costs_Electric Rev Req Model (2009 GRC) Rebuttal 2" xfId="1379"/>
    <cellStyle name="_DEM-WP (C) Power Cost 2006GRC Order_Rebuttal Power Costs_Electric Rev Req Model (2009 GRC) Rebuttal REmoval of New  WH Solar AdjustMI" xfId="1380"/>
    <cellStyle name="_DEM-WP (C) Power Cost 2006GRC Order_Rebuttal Power Costs_Electric Rev Req Model (2009 GRC) Rebuttal REmoval of New  WH Solar AdjustMI 2" xfId="1381"/>
    <cellStyle name="_DEM-WP (C) Power Cost 2006GRC Order_Rebuttal Power Costs_Electric Rev Req Model (2009 GRC) Revised 01-18-2010" xfId="1382"/>
    <cellStyle name="_DEM-WP (C) Power Cost 2006GRC Order_Rebuttal Power Costs_Electric Rev Req Model (2009 GRC) Revised 01-18-2010 2" xfId="1383"/>
    <cellStyle name="_DEM-WP (C) Power Cost 2006GRC Order_Rebuttal Power Costs_Final Order Electric EXHIBIT A-1" xfId="1384"/>
    <cellStyle name="_DEM-WP (C) Power Cost 2006GRC Order_Rebuttal Power Costs_Final Order Electric EXHIBIT A-1 2" xfId="1385"/>
    <cellStyle name="_DEM-WP (C) Power Cost 2006GRC Order_ROR 5.02" xfId="1386"/>
    <cellStyle name="_DEM-WP (C) Power Cost 2006GRC Order_ROR 5.02 2" xfId="1387"/>
    <cellStyle name="_DEM-WP Revised (HC) Wild Horse 2006GRC" xfId="1388"/>
    <cellStyle name="_DEM-WP Revised (HC) Wild Horse 2006GRC 2" xfId="1389"/>
    <cellStyle name="_DEM-WP Revised (HC) Wild Horse 2006GRC_16.37E Wild Horse Expansion DeferralRevwrkingfile SF" xfId="1390"/>
    <cellStyle name="_DEM-WP Revised (HC) Wild Horse 2006GRC_16.37E Wild Horse Expansion DeferralRevwrkingfile SF 2" xfId="1391"/>
    <cellStyle name="_DEM-WP Revised (HC) Wild Horse 2006GRC_Adj Bench DR 3 for Initial Briefs (Electric)" xfId="1392"/>
    <cellStyle name="_DEM-WP Revised (HC) Wild Horse 2006GRC_Adj Bench DR 3 for Initial Briefs (Electric) 2" xfId="1393"/>
    <cellStyle name="_DEM-WP Revised (HC) Wild Horse 2006GRC_Book2" xfId="1394"/>
    <cellStyle name="_DEM-WP Revised (HC) Wild Horse 2006GRC_Book2 2" xfId="1395"/>
    <cellStyle name="_DEM-WP Revised (HC) Wild Horse 2006GRC_Book4" xfId="1396"/>
    <cellStyle name="_DEM-WP Revised (HC) Wild Horse 2006GRC_Book4 2" xfId="1397"/>
    <cellStyle name="_DEM-WP Revised (HC) Wild Horse 2006GRC_Electric Rev Req Model (2009 GRC) " xfId="1398"/>
    <cellStyle name="_DEM-WP Revised (HC) Wild Horse 2006GRC_Electric Rev Req Model (2009 GRC)  2" xfId="1399"/>
    <cellStyle name="_DEM-WP Revised (HC) Wild Horse 2006GRC_Electric Rev Req Model (2009 GRC) Rebuttal" xfId="1400"/>
    <cellStyle name="_DEM-WP Revised (HC) Wild Horse 2006GRC_Electric Rev Req Model (2009 GRC) Rebuttal 2" xfId="1401"/>
    <cellStyle name="_DEM-WP Revised (HC) Wild Horse 2006GRC_Electric Rev Req Model (2009 GRC) Rebuttal REmoval of New  WH Solar AdjustMI" xfId="1402"/>
    <cellStyle name="_DEM-WP Revised (HC) Wild Horse 2006GRC_Electric Rev Req Model (2009 GRC) Rebuttal REmoval of New  WH Solar AdjustMI 2" xfId="1403"/>
    <cellStyle name="_DEM-WP Revised (HC) Wild Horse 2006GRC_Electric Rev Req Model (2009 GRC) Revised 01-18-2010" xfId="1404"/>
    <cellStyle name="_DEM-WP Revised (HC) Wild Horse 2006GRC_Electric Rev Req Model (2009 GRC) Revised 01-18-2010 2" xfId="1405"/>
    <cellStyle name="_DEM-WP Revised (HC) Wild Horse 2006GRC_Final Order Electric EXHIBIT A-1" xfId="1406"/>
    <cellStyle name="_DEM-WP Revised (HC) Wild Horse 2006GRC_Final Order Electric EXHIBIT A-1 2" xfId="1407"/>
    <cellStyle name="_DEM-WP Revised (HC) Wild Horse 2006GRC_Power Costs - Comparison bx Rbtl-Staff-Jt-PC" xfId="1408"/>
    <cellStyle name="_DEM-WP Revised (HC) Wild Horse 2006GRC_Power Costs - Comparison bx Rbtl-Staff-Jt-PC 2" xfId="1409"/>
    <cellStyle name="_DEM-WP Revised (HC) Wild Horse 2006GRC_Rebuttal Power Costs" xfId="1410"/>
    <cellStyle name="_DEM-WP Revised (HC) Wild Horse 2006GRC_Rebuttal Power Costs 2" xfId="1411"/>
    <cellStyle name="_DEM-WP Revised (HC) Wild Horse 2006GRC_TENASKA REGULATORY ASSET" xfId="1412"/>
    <cellStyle name="_DEM-WP Revised (HC) Wild Horse 2006GRC_TENASKA REGULATORY ASSET 2" xfId="1413"/>
    <cellStyle name="_DEM-WP(C) Colstrip FOR" xfId="1414"/>
    <cellStyle name="_DEM-WP(C) Colstrip FOR 2" xfId="1415"/>
    <cellStyle name="_DEM-WP(C) Colstrip FOR_(C) WHE Proforma with ITC cash grant 10 Yr Amort_for rebuttal_120709" xfId="1416"/>
    <cellStyle name="_DEM-WP(C) Colstrip FOR_(C) WHE Proforma with ITC cash grant 10 Yr Amort_for rebuttal_120709 2" xfId="1417"/>
    <cellStyle name="_DEM-WP(C) Colstrip FOR_16.07E Wild Horse Wind Expansionwrkingfile" xfId="1418"/>
    <cellStyle name="_DEM-WP(C) Colstrip FOR_16.07E Wild Horse Wind Expansionwrkingfile 2" xfId="1419"/>
    <cellStyle name="_DEM-WP(C) Colstrip FOR_16.07E Wild Horse Wind Expansionwrkingfile SF" xfId="1420"/>
    <cellStyle name="_DEM-WP(C) Colstrip FOR_16.07E Wild Horse Wind Expansionwrkingfile SF 2" xfId="1421"/>
    <cellStyle name="_DEM-WP(C) Colstrip FOR_16.37E Wild Horse Expansion DeferralRevwrkingfile SF" xfId="1422"/>
    <cellStyle name="_DEM-WP(C) Colstrip FOR_16.37E Wild Horse Expansion DeferralRevwrkingfile SF 2" xfId="1423"/>
    <cellStyle name="_DEM-WP(C) Colstrip FOR_Adj Bench DR 3 for Initial Briefs (Electric)" xfId="1424"/>
    <cellStyle name="_DEM-WP(C) Colstrip FOR_Adj Bench DR 3 for Initial Briefs (Electric) 2" xfId="1425"/>
    <cellStyle name="_DEM-WP(C) Colstrip FOR_Book2" xfId="1426"/>
    <cellStyle name="_DEM-WP(C) Colstrip FOR_Book2 2" xfId="1427"/>
    <cellStyle name="_DEM-WP(C) Colstrip FOR_Book2_Adj Bench DR 3 for Initial Briefs (Electric)" xfId="1428"/>
    <cellStyle name="_DEM-WP(C) Colstrip FOR_Book2_Adj Bench DR 3 for Initial Briefs (Electric) 2" xfId="1429"/>
    <cellStyle name="_DEM-WP(C) Colstrip FOR_Book2_Electric Rev Req Model (2009 GRC) Rebuttal" xfId="1430"/>
    <cellStyle name="_DEM-WP(C) Colstrip FOR_Book2_Electric Rev Req Model (2009 GRC) Rebuttal 2" xfId="1431"/>
    <cellStyle name="_DEM-WP(C) Colstrip FOR_Book2_Electric Rev Req Model (2009 GRC) Rebuttal REmoval of New  WH Solar AdjustMI" xfId="1432"/>
    <cellStyle name="_DEM-WP(C) Colstrip FOR_Book2_Electric Rev Req Model (2009 GRC) Rebuttal REmoval of New  WH Solar AdjustMI 2" xfId="1433"/>
    <cellStyle name="_DEM-WP(C) Colstrip FOR_Book2_Electric Rev Req Model (2009 GRC) Revised 01-18-2010" xfId="1434"/>
    <cellStyle name="_DEM-WP(C) Colstrip FOR_Book2_Electric Rev Req Model (2009 GRC) Revised 01-18-2010 2" xfId="1435"/>
    <cellStyle name="_DEM-WP(C) Colstrip FOR_Book2_Final Order Electric EXHIBIT A-1" xfId="1436"/>
    <cellStyle name="_DEM-WP(C) Colstrip FOR_Book2_Final Order Electric EXHIBIT A-1 2" xfId="1437"/>
    <cellStyle name="_DEM-WP(C) Colstrip FOR_Electric Rev Req Model (2009 GRC) Rebuttal" xfId="1438"/>
    <cellStyle name="_DEM-WP(C) Colstrip FOR_Electric Rev Req Model (2009 GRC) Rebuttal 2" xfId="1439"/>
    <cellStyle name="_DEM-WP(C) Colstrip FOR_Electric Rev Req Model (2009 GRC) Rebuttal REmoval of New  WH Solar AdjustMI" xfId="1440"/>
    <cellStyle name="_DEM-WP(C) Colstrip FOR_Electric Rev Req Model (2009 GRC) Rebuttal REmoval of New  WH Solar AdjustMI 2" xfId="1441"/>
    <cellStyle name="_DEM-WP(C) Colstrip FOR_Electric Rev Req Model (2009 GRC) Revised 01-18-2010" xfId="1442"/>
    <cellStyle name="_DEM-WP(C) Colstrip FOR_Electric Rev Req Model (2009 GRC) Revised 01-18-2010 2" xfId="1443"/>
    <cellStyle name="_DEM-WP(C) Colstrip FOR_Final Order Electric EXHIBIT A-1" xfId="1444"/>
    <cellStyle name="_DEM-WP(C) Colstrip FOR_Final Order Electric EXHIBIT A-1 2" xfId="1445"/>
    <cellStyle name="_DEM-WP(C) Colstrip FOR_Rebuttal Power Costs" xfId="1446"/>
    <cellStyle name="_DEM-WP(C) Colstrip FOR_Rebuttal Power Costs 2" xfId="1447"/>
    <cellStyle name="_DEM-WP(C) Colstrip FOR_Rebuttal Power Costs_Adj Bench DR 3 for Initial Briefs (Electric)" xfId="1448"/>
    <cellStyle name="_DEM-WP(C) Colstrip FOR_Rebuttal Power Costs_Adj Bench DR 3 for Initial Briefs (Electric) 2" xfId="1449"/>
    <cellStyle name="_DEM-WP(C) Colstrip FOR_Rebuttal Power Costs_Electric Rev Req Model (2009 GRC) Rebuttal" xfId="1450"/>
    <cellStyle name="_DEM-WP(C) Colstrip FOR_Rebuttal Power Costs_Electric Rev Req Model (2009 GRC) Rebuttal 2" xfId="1451"/>
    <cellStyle name="_DEM-WP(C) Colstrip FOR_Rebuttal Power Costs_Electric Rev Req Model (2009 GRC) Rebuttal REmoval of New  WH Solar AdjustMI" xfId="1452"/>
    <cellStyle name="_DEM-WP(C) Colstrip FOR_Rebuttal Power Costs_Electric Rev Req Model (2009 GRC) Rebuttal REmoval of New  WH Solar AdjustMI 2" xfId="1453"/>
    <cellStyle name="_DEM-WP(C) Colstrip FOR_Rebuttal Power Costs_Electric Rev Req Model (2009 GRC) Revised 01-18-2010" xfId="1454"/>
    <cellStyle name="_DEM-WP(C) Colstrip FOR_Rebuttal Power Costs_Electric Rev Req Model (2009 GRC) Revised 01-18-2010 2" xfId="1455"/>
    <cellStyle name="_DEM-WP(C) Colstrip FOR_Rebuttal Power Costs_Final Order Electric EXHIBIT A-1" xfId="1456"/>
    <cellStyle name="_DEM-WP(C) Colstrip FOR_Rebuttal Power Costs_Final Order Electric EXHIBIT A-1 2" xfId="1457"/>
    <cellStyle name="_DEM-WP(C) Colstrip FOR_TENASKA REGULATORY ASSET" xfId="1458"/>
    <cellStyle name="_DEM-WP(C) Colstrip FOR_TENASKA REGULATORY ASSET 2" xfId="1459"/>
    <cellStyle name="_DEM-WP(C) Costs not in AURORA 2006GRC" xfId="1460"/>
    <cellStyle name="_DEM-WP(C) Costs not in AURORA 2006GRC 2" xfId="1461"/>
    <cellStyle name="_DEM-WP(C) Costs not in AURORA 2006GRC 2 2" xfId="1462"/>
    <cellStyle name="_DEM-WP(C) Costs not in AURORA 2006GRC 3" xfId="1463"/>
    <cellStyle name="_DEM-WP(C) Costs not in AURORA 2006GRC_(C) WHE Proforma with ITC cash grant 10 Yr Amort_for deferral_102809" xfId="1464"/>
    <cellStyle name="_DEM-WP(C) Costs not in AURORA 2006GRC_(C) WHE Proforma with ITC cash grant 10 Yr Amort_for deferral_102809 2" xfId="1465"/>
    <cellStyle name="_DEM-WP(C) Costs not in AURORA 2006GRC_(C) WHE Proforma with ITC cash grant 10 Yr Amort_for deferral_102809_16.07E Wild Horse Wind Expansionwrkingfile" xfId="1466"/>
    <cellStyle name="_DEM-WP(C) Costs not in AURORA 2006GRC_(C) WHE Proforma with ITC cash grant 10 Yr Amort_for deferral_102809_16.07E Wild Horse Wind Expansionwrkingfile 2" xfId="1467"/>
    <cellStyle name="_DEM-WP(C) Costs not in AURORA 2006GRC_(C) WHE Proforma with ITC cash grant 10 Yr Amort_for deferral_102809_16.07E Wild Horse Wind Expansionwrkingfile SF" xfId="1468"/>
    <cellStyle name="_DEM-WP(C) Costs not in AURORA 2006GRC_(C) WHE Proforma with ITC cash grant 10 Yr Amort_for deferral_102809_16.07E Wild Horse Wind Expansionwrkingfile SF 2" xfId="1469"/>
    <cellStyle name="_DEM-WP(C) Costs not in AURORA 2006GRC_(C) WHE Proforma with ITC cash grant 10 Yr Amort_for deferral_102809_16.37E Wild Horse Expansion DeferralRevwrkingfile SF" xfId="1470"/>
    <cellStyle name="_DEM-WP(C) Costs not in AURORA 2006GRC_(C) WHE Proforma with ITC cash grant 10 Yr Amort_for deferral_102809_16.37E Wild Horse Expansion DeferralRevwrkingfile SF 2" xfId="1471"/>
    <cellStyle name="_DEM-WP(C) Costs not in AURORA 2006GRC_(C) WHE Proforma with ITC cash grant 10 Yr Amort_for rebuttal_120709" xfId="1472"/>
    <cellStyle name="_DEM-WP(C) Costs not in AURORA 2006GRC_(C) WHE Proforma with ITC cash grant 10 Yr Amort_for rebuttal_120709 2" xfId="1473"/>
    <cellStyle name="_DEM-WP(C) Costs not in AURORA 2006GRC_04.07E Wild Horse Wind Expansion" xfId="1474"/>
    <cellStyle name="_DEM-WP(C) Costs not in AURORA 2006GRC_04.07E Wild Horse Wind Expansion 2" xfId="1475"/>
    <cellStyle name="_DEM-WP(C) Costs not in AURORA 2006GRC_04.07E Wild Horse Wind Expansion_16.07E Wild Horse Wind Expansionwrkingfile" xfId="1476"/>
    <cellStyle name="_DEM-WP(C) Costs not in AURORA 2006GRC_04.07E Wild Horse Wind Expansion_16.07E Wild Horse Wind Expansionwrkingfile 2" xfId="1477"/>
    <cellStyle name="_DEM-WP(C) Costs not in AURORA 2006GRC_04.07E Wild Horse Wind Expansion_16.07E Wild Horse Wind Expansionwrkingfile SF" xfId="1478"/>
    <cellStyle name="_DEM-WP(C) Costs not in AURORA 2006GRC_04.07E Wild Horse Wind Expansion_16.07E Wild Horse Wind Expansionwrkingfile SF 2" xfId="1479"/>
    <cellStyle name="_DEM-WP(C) Costs not in AURORA 2006GRC_04.07E Wild Horse Wind Expansion_16.37E Wild Horse Expansion DeferralRevwrkingfile SF" xfId="1480"/>
    <cellStyle name="_DEM-WP(C) Costs not in AURORA 2006GRC_04.07E Wild Horse Wind Expansion_16.37E Wild Horse Expansion DeferralRevwrkingfile SF 2" xfId="1481"/>
    <cellStyle name="_DEM-WP(C) Costs not in AURORA 2006GRC_16.07E Wild Horse Wind Expansionwrkingfile" xfId="1482"/>
    <cellStyle name="_DEM-WP(C) Costs not in AURORA 2006GRC_16.07E Wild Horse Wind Expansionwrkingfile 2" xfId="1483"/>
    <cellStyle name="_DEM-WP(C) Costs not in AURORA 2006GRC_16.07E Wild Horse Wind Expansionwrkingfile SF" xfId="1484"/>
    <cellStyle name="_DEM-WP(C) Costs not in AURORA 2006GRC_16.07E Wild Horse Wind Expansionwrkingfile SF 2" xfId="1485"/>
    <cellStyle name="_DEM-WP(C) Costs not in AURORA 2006GRC_16.37E Wild Horse Expansion DeferralRevwrkingfile SF" xfId="1486"/>
    <cellStyle name="_DEM-WP(C) Costs not in AURORA 2006GRC_16.37E Wild Horse Expansion DeferralRevwrkingfile SF 2" xfId="1487"/>
    <cellStyle name="_DEM-WP(C) Costs not in AURORA 2006GRC_4 31 Regulatory Assets and Liabilities  7 06- Exhibit D" xfId="1488"/>
    <cellStyle name="_DEM-WP(C) Costs not in AURORA 2006GRC_4 31 Regulatory Assets and Liabilities  7 06- Exhibit D 2" xfId="1489"/>
    <cellStyle name="_DEM-WP(C) Costs not in AURORA 2006GRC_4 32 Regulatory Assets and Liabilities  7 06- Exhibit D" xfId="1490"/>
    <cellStyle name="_DEM-WP(C) Costs not in AURORA 2006GRC_4 32 Regulatory Assets and Liabilities  7 06- Exhibit D 2" xfId="1491"/>
    <cellStyle name="_DEM-WP(C) Costs not in AURORA 2006GRC_Book2" xfId="1492"/>
    <cellStyle name="_DEM-WP(C) Costs not in AURORA 2006GRC_Book2 2" xfId="1493"/>
    <cellStyle name="_DEM-WP(C) Costs not in AURORA 2006GRC_Book2_Adj Bench DR 3 for Initial Briefs (Electric)" xfId="1494"/>
    <cellStyle name="_DEM-WP(C) Costs not in AURORA 2006GRC_Book2_Adj Bench DR 3 for Initial Briefs (Electric) 2" xfId="1495"/>
    <cellStyle name="_DEM-WP(C) Costs not in AURORA 2006GRC_Book2_Electric Rev Req Model (2009 GRC) Rebuttal" xfId="1496"/>
    <cellStyle name="_DEM-WP(C) Costs not in AURORA 2006GRC_Book2_Electric Rev Req Model (2009 GRC) Rebuttal 2" xfId="1497"/>
    <cellStyle name="_DEM-WP(C) Costs not in AURORA 2006GRC_Book2_Electric Rev Req Model (2009 GRC) Rebuttal REmoval of New  WH Solar AdjustMI" xfId="1498"/>
    <cellStyle name="_DEM-WP(C) Costs not in AURORA 2006GRC_Book2_Electric Rev Req Model (2009 GRC) Rebuttal REmoval of New  WH Solar AdjustMI 2" xfId="1499"/>
    <cellStyle name="_DEM-WP(C) Costs not in AURORA 2006GRC_Book2_Electric Rev Req Model (2009 GRC) Revised 01-18-2010" xfId="1500"/>
    <cellStyle name="_DEM-WP(C) Costs not in AURORA 2006GRC_Book2_Electric Rev Req Model (2009 GRC) Revised 01-18-2010 2" xfId="1501"/>
    <cellStyle name="_DEM-WP(C) Costs not in AURORA 2006GRC_Book2_Final Order Electric EXHIBIT A-1" xfId="1502"/>
    <cellStyle name="_DEM-WP(C) Costs not in AURORA 2006GRC_Book2_Final Order Electric EXHIBIT A-1 2" xfId="1503"/>
    <cellStyle name="_DEM-WP(C) Costs not in AURORA 2006GRC_Book4" xfId="1504"/>
    <cellStyle name="_DEM-WP(C) Costs not in AURORA 2006GRC_Book4 2" xfId="1505"/>
    <cellStyle name="_DEM-WP(C) Costs not in AURORA 2006GRC_Book9" xfId="1506"/>
    <cellStyle name="_DEM-WP(C) Costs not in AURORA 2006GRC_Book9 2" xfId="1507"/>
    <cellStyle name="_DEM-WP(C) Costs not in AURORA 2006GRC_Electric COS Inputs" xfId="1508"/>
    <cellStyle name="_DEM-WP(C) Costs not in AURORA 2006GRC_Electric COS Inputs 2" xfId="1509"/>
    <cellStyle name="_DEM-WP(C) Costs not in AURORA 2006GRC_Electric COS Inputs 2 2" xfId="1510"/>
    <cellStyle name="_DEM-WP(C) Costs not in AURORA 2006GRC_Electric COS Inputs 2 2 2" xfId="1511"/>
    <cellStyle name="_DEM-WP(C) Costs not in AURORA 2006GRC_Electric COS Inputs 2 3" xfId="1512"/>
    <cellStyle name="_DEM-WP(C) Costs not in AURORA 2006GRC_Electric COS Inputs 3" xfId="1513"/>
    <cellStyle name="_DEM-WP(C) Costs not in AURORA 2006GRC_Electric COS Inputs 3 2" xfId="1514"/>
    <cellStyle name="_DEM-WP(C) Costs not in AURORA 2006GRC_Electric COS Inputs 4" xfId="1515"/>
    <cellStyle name="_DEM-WP(C) Costs not in AURORA 2006GRC_Power Costs - Comparison bx Rbtl-Staff-Jt-PC" xfId="1516"/>
    <cellStyle name="_DEM-WP(C) Costs not in AURORA 2006GRC_Power Costs - Comparison bx Rbtl-Staff-Jt-PC 2" xfId="1517"/>
    <cellStyle name="_DEM-WP(C) Costs not in AURORA 2006GRC_Power Costs - Comparison bx Rbtl-Staff-Jt-PC_Adj Bench DR 3 for Initial Briefs (Electric)" xfId="1518"/>
    <cellStyle name="_DEM-WP(C) Costs not in AURORA 2006GRC_Power Costs - Comparison bx Rbtl-Staff-Jt-PC_Adj Bench DR 3 for Initial Briefs (Electric) 2" xfId="1519"/>
    <cellStyle name="_DEM-WP(C) Costs not in AURORA 2006GRC_Power Costs - Comparison bx Rbtl-Staff-Jt-PC_Electric Rev Req Model (2009 GRC) Rebuttal" xfId="1520"/>
    <cellStyle name="_DEM-WP(C) Costs not in AURORA 2006GRC_Power Costs - Comparison bx Rbtl-Staff-Jt-PC_Electric Rev Req Model (2009 GRC) Rebuttal 2" xfId="1521"/>
    <cellStyle name="_DEM-WP(C) Costs not in AURORA 2006GRC_Power Costs - Comparison bx Rbtl-Staff-Jt-PC_Electric Rev Req Model (2009 GRC) Rebuttal REmoval of New  WH Solar AdjustMI" xfId="1522"/>
    <cellStyle name="_DEM-WP(C) Costs not in AURORA 2006GRC_Power Costs - Comparison bx Rbtl-Staff-Jt-PC_Electric Rev Req Model (2009 GRC) Rebuttal REmoval of New  WH Solar AdjustMI 2" xfId="1523"/>
    <cellStyle name="_DEM-WP(C) Costs not in AURORA 2006GRC_Power Costs - Comparison bx Rbtl-Staff-Jt-PC_Electric Rev Req Model (2009 GRC) Revised 01-18-2010" xfId="1524"/>
    <cellStyle name="_DEM-WP(C) Costs not in AURORA 2006GRC_Power Costs - Comparison bx Rbtl-Staff-Jt-PC_Electric Rev Req Model (2009 GRC) Revised 01-18-2010 2" xfId="1525"/>
    <cellStyle name="_DEM-WP(C) Costs not in AURORA 2006GRC_Power Costs - Comparison bx Rbtl-Staff-Jt-PC_Final Order Electric EXHIBIT A-1" xfId="1526"/>
    <cellStyle name="_DEM-WP(C) Costs not in AURORA 2006GRC_Power Costs - Comparison bx Rbtl-Staff-Jt-PC_Final Order Electric EXHIBIT A-1 2" xfId="1527"/>
    <cellStyle name="_DEM-WP(C) Costs not in AURORA 2006GRC_Production Adj 4.37" xfId="1528"/>
    <cellStyle name="_DEM-WP(C) Costs not in AURORA 2006GRC_Production Adj 4.37 2" xfId="1529"/>
    <cellStyle name="_DEM-WP(C) Costs not in AURORA 2006GRC_Purchased Power Adj 4.03" xfId="1530"/>
    <cellStyle name="_DEM-WP(C) Costs not in AURORA 2006GRC_Purchased Power Adj 4.03 2" xfId="1531"/>
    <cellStyle name="_DEM-WP(C) Costs not in AURORA 2006GRC_Rebuttal Power Costs" xfId="1532"/>
    <cellStyle name="_DEM-WP(C) Costs not in AURORA 2006GRC_Rebuttal Power Costs 2" xfId="1533"/>
    <cellStyle name="_DEM-WP(C) Costs not in AURORA 2006GRC_Rebuttal Power Costs_Adj Bench DR 3 for Initial Briefs (Electric)" xfId="1534"/>
    <cellStyle name="_DEM-WP(C) Costs not in AURORA 2006GRC_Rebuttal Power Costs_Adj Bench DR 3 for Initial Briefs (Electric) 2" xfId="1535"/>
    <cellStyle name="_DEM-WP(C) Costs not in AURORA 2006GRC_Rebuttal Power Costs_Electric Rev Req Model (2009 GRC) Rebuttal" xfId="1536"/>
    <cellStyle name="_DEM-WP(C) Costs not in AURORA 2006GRC_Rebuttal Power Costs_Electric Rev Req Model (2009 GRC) Rebuttal 2" xfId="1537"/>
    <cellStyle name="_DEM-WP(C) Costs not in AURORA 2006GRC_Rebuttal Power Costs_Electric Rev Req Model (2009 GRC) Rebuttal REmoval of New  WH Solar AdjustMI" xfId="1538"/>
    <cellStyle name="_DEM-WP(C) Costs not in AURORA 2006GRC_Rebuttal Power Costs_Electric Rev Req Model (2009 GRC) Rebuttal REmoval of New  WH Solar AdjustMI 2" xfId="1539"/>
    <cellStyle name="_DEM-WP(C) Costs not in AURORA 2006GRC_Rebuttal Power Costs_Electric Rev Req Model (2009 GRC) Revised 01-18-2010" xfId="1540"/>
    <cellStyle name="_DEM-WP(C) Costs not in AURORA 2006GRC_Rebuttal Power Costs_Electric Rev Req Model (2009 GRC) Revised 01-18-2010 2" xfId="1541"/>
    <cellStyle name="_DEM-WP(C) Costs not in AURORA 2006GRC_Rebuttal Power Costs_Final Order Electric EXHIBIT A-1" xfId="1542"/>
    <cellStyle name="_DEM-WP(C) Costs not in AURORA 2006GRC_Rebuttal Power Costs_Final Order Electric EXHIBIT A-1 2" xfId="1543"/>
    <cellStyle name="_DEM-WP(C) Costs not in AURORA 2006GRC_ROR 5.02" xfId="1544"/>
    <cellStyle name="_DEM-WP(C) Costs not in AURORA 2006GRC_ROR 5.02 2" xfId="1545"/>
    <cellStyle name="_DEM-WP(C) Costs not in AURORA 2007GRC" xfId="1546"/>
    <cellStyle name="_DEM-WP(C) Costs not in AURORA 2007GRC 2" xfId="1547"/>
    <cellStyle name="_DEM-WP(C) Costs not in AURORA 2007GRC_16.37E Wild Horse Expansion DeferralRevwrkingfile SF" xfId="1548"/>
    <cellStyle name="_DEM-WP(C) Costs not in AURORA 2007GRC_16.37E Wild Horse Expansion DeferralRevwrkingfile SF 2" xfId="1549"/>
    <cellStyle name="_DEM-WP(C) Costs not in AURORA 2007GRC_Adj Bench DR 3 for Initial Briefs (Electric)" xfId="1550"/>
    <cellStyle name="_DEM-WP(C) Costs not in AURORA 2007GRC_Adj Bench DR 3 for Initial Briefs (Electric) 2" xfId="1551"/>
    <cellStyle name="_DEM-WP(C) Costs not in AURORA 2007GRC_Book2" xfId="1552"/>
    <cellStyle name="_DEM-WP(C) Costs not in AURORA 2007GRC_Book2 2" xfId="1553"/>
    <cellStyle name="_DEM-WP(C) Costs not in AURORA 2007GRC_Book4" xfId="1554"/>
    <cellStyle name="_DEM-WP(C) Costs not in AURORA 2007GRC_Book4 2" xfId="1555"/>
    <cellStyle name="_DEM-WP(C) Costs not in AURORA 2007GRC_Electric Rev Req Model (2009 GRC) " xfId="1556"/>
    <cellStyle name="_DEM-WP(C) Costs not in AURORA 2007GRC_Electric Rev Req Model (2009 GRC)  2" xfId="1557"/>
    <cellStyle name="_DEM-WP(C) Costs not in AURORA 2007GRC_Electric Rev Req Model (2009 GRC) Rebuttal" xfId="1558"/>
    <cellStyle name="_DEM-WP(C) Costs not in AURORA 2007GRC_Electric Rev Req Model (2009 GRC) Rebuttal 2" xfId="1559"/>
    <cellStyle name="_DEM-WP(C) Costs not in AURORA 2007GRC_Electric Rev Req Model (2009 GRC) Rebuttal REmoval of New  WH Solar AdjustMI" xfId="1560"/>
    <cellStyle name="_DEM-WP(C) Costs not in AURORA 2007GRC_Electric Rev Req Model (2009 GRC) Rebuttal REmoval of New  WH Solar AdjustMI 2" xfId="1561"/>
    <cellStyle name="_DEM-WP(C) Costs not in AURORA 2007GRC_Electric Rev Req Model (2009 GRC) Revised 01-18-2010" xfId="1562"/>
    <cellStyle name="_DEM-WP(C) Costs not in AURORA 2007GRC_Electric Rev Req Model (2009 GRC) Revised 01-18-2010 2" xfId="1563"/>
    <cellStyle name="_DEM-WP(C) Costs not in AURORA 2007GRC_Final Order Electric EXHIBIT A-1" xfId="1564"/>
    <cellStyle name="_DEM-WP(C) Costs not in AURORA 2007GRC_Final Order Electric EXHIBIT A-1 2" xfId="1565"/>
    <cellStyle name="_DEM-WP(C) Costs not in AURORA 2007GRC_Power Costs - Comparison bx Rbtl-Staff-Jt-PC" xfId="1566"/>
    <cellStyle name="_DEM-WP(C) Costs not in AURORA 2007GRC_Power Costs - Comparison bx Rbtl-Staff-Jt-PC 2" xfId="1567"/>
    <cellStyle name="_DEM-WP(C) Costs not in AURORA 2007GRC_Rebuttal Power Costs" xfId="1568"/>
    <cellStyle name="_DEM-WP(C) Costs not in AURORA 2007GRC_Rebuttal Power Costs 2" xfId="1569"/>
    <cellStyle name="_DEM-WP(C) Costs not in AURORA 2007GRC_TENASKA REGULATORY ASSET" xfId="1570"/>
    <cellStyle name="_DEM-WP(C) Costs not in AURORA 2007GRC_TENASKA REGULATORY ASSET 2" xfId="1571"/>
    <cellStyle name="_DEM-WP(C) Costs not in AURORA 2007PCORC-5.07Update" xfId="1572"/>
    <cellStyle name="_DEM-WP(C) Costs not in AURORA 2007PCORC-5.07Update 2" xfId="1573"/>
    <cellStyle name="_DEM-WP(C) Costs not in AURORA 2007PCORC-5.07Update_16.37E Wild Horse Expansion DeferralRevwrkingfile SF" xfId="1574"/>
    <cellStyle name="_DEM-WP(C) Costs not in AURORA 2007PCORC-5.07Update_16.37E Wild Horse Expansion DeferralRevwrkingfile SF 2" xfId="1575"/>
    <cellStyle name="_DEM-WP(C) Costs not in AURORA 2007PCORC-5.07Update_Adj Bench DR 3 for Initial Briefs (Electric)" xfId="1576"/>
    <cellStyle name="_DEM-WP(C) Costs not in AURORA 2007PCORC-5.07Update_Adj Bench DR 3 for Initial Briefs (Electric) 2" xfId="1577"/>
    <cellStyle name="_DEM-WP(C) Costs not in AURORA 2007PCORC-5.07Update_Book2" xfId="1578"/>
    <cellStyle name="_DEM-WP(C) Costs not in AURORA 2007PCORC-5.07Update_Book2 2" xfId="1579"/>
    <cellStyle name="_DEM-WP(C) Costs not in AURORA 2007PCORC-5.07Update_Book4" xfId="1580"/>
    <cellStyle name="_DEM-WP(C) Costs not in AURORA 2007PCORC-5.07Update_Book4 2" xfId="1581"/>
    <cellStyle name="_DEM-WP(C) Costs not in AURORA 2007PCORC-5.07Update_DEM-WP(C) Production O&amp;M 2009GRC Rebuttal" xfId="1582"/>
    <cellStyle name="_DEM-WP(C) Costs not in AURORA 2007PCORC-5.07Update_DEM-WP(C) Production O&amp;M 2009GRC Rebuttal 2" xfId="1583"/>
    <cellStyle name="_DEM-WP(C) Costs not in AURORA 2007PCORC-5.07Update_DEM-WP(C) Production O&amp;M 2009GRC Rebuttal_Adj Bench DR 3 for Initial Briefs (Electric)" xfId="1584"/>
    <cellStyle name="_DEM-WP(C) Costs not in AURORA 2007PCORC-5.07Update_DEM-WP(C) Production O&amp;M 2009GRC Rebuttal_Adj Bench DR 3 for Initial Briefs (Electric) 2" xfId="1585"/>
    <cellStyle name="_DEM-WP(C) Costs not in AURORA 2007PCORC-5.07Update_DEM-WP(C) Production O&amp;M 2009GRC Rebuttal_Book2" xfId="1586"/>
    <cellStyle name="_DEM-WP(C) Costs not in AURORA 2007PCORC-5.07Update_DEM-WP(C) Production O&amp;M 2009GRC Rebuttal_Book2 2" xfId="1587"/>
    <cellStyle name="_DEM-WP(C) Costs not in AURORA 2007PCORC-5.07Update_DEM-WP(C) Production O&amp;M 2009GRC Rebuttal_Book2_Adj Bench DR 3 for Initial Briefs (Electric)" xfId="1588"/>
    <cellStyle name="_DEM-WP(C) Costs not in AURORA 2007PCORC-5.07Update_DEM-WP(C) Production O&amp;M 2009GRC Rebuttal_Book2_Adj Bench DR 3 for Initial Briefs (Electric) 2" xfId="1589"/>
    <cellStyle name="_DEM-WP(C) Costs not in AURORA 2007PCORC-5.07Update_DEM-WP(C) Production O&amp;M 2009GRC Rebuttal_Book2_Electric Rev Req Model (2009 GRC) Rebuttal" xfId="1590"/>
    <cellStyle name="_DEM-WP(C) Costs not in AURORA 2007PCORC-5.07Update_DEM-WP(C) Production O&amp;M 2009GRC Rebuttal_Book2_Electric Rev Req Model (2009 GRC) Rebuttal 2" xfId="1591"/>
    <cellStyle name="_DEM-WP(C) Costs not in AURORA 2007PCORC-5.07Update_DEM-WP(C) Production O&amp;M 2009GRC Rebuttal_Book2_Electric Rev Req Model (2009 GRC) Rebuttal REmoval of New  WH Solar AdjustMI" xfId="1592"/>
    <cellStyle name="_DEM-WP(C) Costs not in AURORA 2007PCORC-5.07Update_DEM-WP(C) Production O&amp;M 2009GRC Rebuttal_Book2_Electric Rev Req Model (2009 GRC) Rebuttal REmoval of New  WH Solar AdjustMI 2" xfId="1593"/>
    <cellStyle name="_DEM-WP(C) Costs not in AURORA 2007PCORC-5.07Update_DEM-WP(C) Production O&amp;M 2009GRC Rebuttal_Book2_Electric Rev Req Model (2009 GRC) Revised 01-18-2010" xfId="1594"/>
    <cellStyle name="_DEM-WP(C) Costs not in AURORA 2007PCORC-5.07Update_DEM-WP(C) Production O&amp;M 2009GRC Rebuttal_Book2_Electric Rev Req Model (2009 GRC) Revised 01-18-2010 2" xfId="1595"/>
    <cellStyle name="_DEM-WP(C) Costs not in AURORA 2007PCORC-5.07Update_DEM-WP(C) Production O&amp;M 2009GRC Rebuttal_Book2_Final Order Electric EXHIBIT A-1" xfId="1596"/>
    <cellStyle name="_DEM-WP(C) Costs not in AURORA 2007PCORC-5.07Update_DEM-WP(C) Production O&amp;M 2009GRC Rebuttal_Book2_Final Order Electric EXHIBIT A-1 2" xfId="1597"/>
    <cellStyle name="_DEM-WP(C) Costs not in AURORA 2007PCORC-5.07Update_DEM-WP(C) Production O&amp;M 2009GRC Rebuttal_Electric Rev Req Model (2009 GRC) Rebuttal" xfId="1598"/>
    <cellStyle name="_DEM-WP(C) Costs not in AURORA 2007PCORC-5.07Update_DEM-WP(C) Production O&amp;M 2009GRC Rebuttal_Electric Rev Req Model (2009 GRC) Rebuttal 2" xfId="1599"/>
    <cellStyle name="_DEM-WP(C) Costs not in AURORA 2007PCORC-5.07Update_DEM-WP(C) Production O&amp;M 2009GRC Rebuttal_Electric Rev Req Model (2009 GRC) Rebuttal REmoval of New  WH Solar AdjustMI" xfId="1600"/>
    <cellStyle name="_DEM-WP(C) Costs not in AURORA 2007PCORC-5.07Update_DEM-WP(C) Production O&amp;M 2009GRC Rebuttal_Electric Rev Req Model (2009 GRC) Rebuttal REmoval of New  WH Solar AdjustMI 2" xfId="1601"/>
    <cellStyle name="_DEM-WP(C) Costs not in AURORA 2007PCORC-5.07Update_DEM-WP(C) Production O&amp;M 2009GRC Rebuttal_Electric Rev Req Model (2009 GRC) Revised 01-18-2010" xfId="1602"/>
    <cellStyle name="_DEM-WP(C) Costs not in AURORA 2007PCORC-5.07Update_DEM-WP(C) Production O&amp;M 2009GRC Rebuttal_Electric Rev Req Model (2009 GRC) Revised 01-18-2010 2" xfId="1603"/>
    <cellStyle name="_DEM-WP(C) Costs not in AURORA 2007PCORC-5.07Update_DEM-WP(C) Production O&amp;M 2009GRC Rebuttal_Final Order Electric EXHIBIT A-1" xfId="1604"/>
    <cellStyle name="_DEM-WP(C) Costs not in AURORA 2007PCORC-5.07Update_DEM-WP(C) Production O&amp;M 2009GRC Rebuttal_Final Order Electric EXHIBIT A-1 2" xfId="1605"/>
    <cellStyle name="_DEM-WP(C) Costs not in AURORA 2007PCORC-5.07Update_DEM-WP(C) Production O&amp;M 2009GRC Rebuttal_Rebuttal Power Costs" xfId="1606"/>
    <cellStyle name="_DEM-WP(C) Costs not in AURORA 2007PCORC-5.07Update_DEM-WP(C) Production O&amp;M 2009GRC Rebuttal_Rebuttal Power Costs 2" xfId="1607"/>
    <cellStyle name="_DEM-WP(C) Costs not in AURORA 2007PCORC-5.07Update_DEM-WP(C) Production O&amp;M 2009GRC Rebuttal_Rebuttal Power Costs_Adj Bench DR 3 for Initial Briefs (Electric)" xfId="1608"/>
    <cellStyle name="_DEM-WP(C) Costs not in AURORA 2007PCORC-5.07Update_DEM-WP(C) Production O&amp;M 2009GRC Rebuttal_Rebuttal Power Costs_Adj Bench DR 3 for Initial Briefs (Electric) 2" xfId="1609"/>
    <cellStyle name="_DEM-WP(C) Costs not in AURORA 2007PCORC-5.07Update_DEM-WP(C) Production O&amp;M 2009GRC Rebuttal_Rebuttal Power Costs_Electric Rev Req Model (2009 GRC) Rebuttal" xfId="1610"/>
    <cellStyle name="_DEM-WP(C) Costs not in AURORA 2007PCORC-5.07Update_DEM-WP(C) Production O&amp;M 2009GRC Rebuttal_Rebuttal Power Costs_Electric Rev Req Model (2009 GRC) Rebuttal 2" xfId="1611"/>
    <cellStyle name="_DEM-WP(C) Costs not in AURORA 2007PCORC-5.07Update_DEM-WP(C) Production O&amp;M 2009GRC Rebuttal_Rebuttal Power Costs_Electric Rev Req Model (2009 GRC) Rebuttal REmoval of New  WH Solar AdjustMI" xfId="1612"/>
    <cellStyle name="_DEM-WP(C) Costs not in AURORA 2007PCORC-5.07Update_DEM-WP(C) Production O&amp;M 2009GRC Rebuttal_Rebuttal Power Costs_Electric Rev Req Model (2009 GRC) Rebuttal REmoval of New  WH Solar AdjustMI 2" xfId="1613"/>
    <cellStyle name="_DEM-WP(C) Costs not in AURORA 2007PCORC-5.07Update_DEM-WP(C) Production O&amp;M 2009GRC Rebuttal_Rebuttal Power Costs_Electric Rev Req Model (2009 GRC) Revised 01-18-2010" xfId="1614"/>
    <cellStyle name="_DEM-WP(C) Costs not in AURORA 2007PCORC-5.07Update_DEM-WP(C) Production O&amp;M 2009GRC Rebuttal_Rebuttal Power Costs_Electric Rev Req Model (2009 GRC) Revised 01-18-2010 2" xfId="1615"/>
    <cellStyle name="_DEM-WP(C) Costs not in AURORA 2007PCORC-5.07Update_DEM-WP(C) Production O&amp;M 2009GRC Rebuttal_Rebuttal Power Costs_Final Order Electric EXHIBIT A-1" xfId="1616"/>
    <cellStyle name="_DEM-WP(C) Costs not in AURORA 2007PCORC-5.07Update_DEM-WP(C) Production O&amp;M 2009GRC Rebuttal_Rebuttal Power Costs_Final Order Electric EXHIBIT A-1 2" xfId="1617"/>
    <cellStyle name="_DEM-WP(C) Costs not in AURORA 2007PCORC-5.07Update_Electric Rev Req Model (2009 GRC) " xfId="1618"/>
    <cellStyle name="_DEM-WP(C) Costs not in AURORA 2007PCORC-5.07Update_Electric Rev Req Model (2009 GRC)  2" xfId="1619"/>
    <cellStyle name="_DEM-WP(C) Costs not in AURORA 2007PCORC-5.07Update_Electric Rev Req Model (2009 GRC) Rebuttal" xfId="1620"/>
    <cellStyle name="_DEM-WP(C) Costs not in AURORA 2007PCORC-5.07Update_Electric Rev Req Model (2009 GRC) Rebuttal 2" xfId="1621"/>
    <cellStyle name="_DEM-WP(C) Costs not in AURORA 2007PCORC-5.07Update_Electric Rev Req Model (2009 GRC) Rebuttal REmoval of New  WH Solar AdjustMI" xfId="1622"/>
    <cellStyle name="_DEM-WP(C) Costs not in AURORA 2007PCORC-5.07Update_Electric Rev Req Model (2009 GRC) Rebuttal REmoval of New  WH Solar AdjustMI 2" xfId="1623"/>
    <cellStyle name="_DEM-WP(C) Costs not in AURORA 2007PCORC-5.07Update_Electric Rev Req Model (2009 GRC) Revised 01-18-2010" xfId="1624"/>
    <cellStyle name="_DEM-WP(C) Costs not in AURORA 2007PCORC-5.07Update_Electric Rev Req Model (2009 GRC) Revised 01-18-2010 2" xfId="1625"/>
    <cellStyle name="_DEM-WP(C) Costs not in AURORA 2007PCORC-5.07Update_Final Order Electric EXHIBIT A-1" xfId="1626"/>
    <cellStyle name="_DEM-WP(C) Costs not in AURORA 2007PCORC-5.07Update_Final Order Electric EXHIBIT A-1 2" xfId="1627"/>
    <cellStyle name="_DEM-WP(C) Costs not in AURORA 2007PCORC-5.07Update_Power Costs - Comparison bx Rbtl-Staff-Jt-PC" xfId="1628"/>
    <cellStyle name="_DEM-WP(C) Costs not in AURORA 2007PCORC-5.07Update_Power Costs - Comparison bx Rbtl-Staff-Jt-PC 2" xfId="1629"/>
    <cellStyle name="_DEM-WP(C) Costs not in AURORA 2007PCORC-5.07Update_Rebuttal Power Costs" xfId="1630"/>
    <cellStyle name="_DEM-WP(C) Costs not in AURORA 2007PCORC-5.07Update_Rebuttal Power Costs 2" xfId="1631"/>
    <cellStyle name="_DEM-WP(C) Costs not in AURORA 2007PCORC-5.07Update_TENASKA REGULATORY ASSET" xfId="1632"/>
    <cellStyle name="_DEM-WP(C) Costs not in AURORA 2007PCORC-5.07Update_TENASKA REGULATORY ASSET 2" xfId="1633"/>
    <cellStyle name="_DEM-WP(C) Prod O&amp;M 2007GRC" xfId="1634"/>
    <cellStyle name="_DEM-WP(C) Prod O&amp;M 2007GRC 2" xfId="1635"/>
    <cellStyle name="_DEM-WP(C) Prod O&amp;M 2007GRC_Adj Bench DR 3 for Initial Briefs (Electric)" xfId="1636"/>
    <cellStyle name="_DEM-WP(C) Prod O&amp;M 2007GRC_Adj Bench DR 3 for Initial Briefs (Electric) 2" xfId="1637"/>
    <cellStyle name="_DEM-WP(C) Prod O&amp;M 2007GRC_Book2" xfId="1638"/>
    <cellStyle name="_DEM-WP(C) Prod O&amp;M 2007GRC_Book2 2" xfId="1639"/>
    <cellStyle name="_DEM-WP(C) Prod O&amp;M 2007GRC_Book2_Adj Bench DR 3 for Initial Briefs (Electric)" xfId="1640"/>
    <cellStyle name="_DEM-WP(C) Prod O&amp;M 2007GRC_Book2_Adj Bench DR 3 for Initial Briefs (Electric) 2" xfId="1641"/>
    <cellStyle name="_DEM-WP(C) Prod O&amp;M 2007GRC_Book2_Electric Rev Req Model (2009 GRC) Rebuttal" xfId="1642"/>
    <cellStyle name="_DEM-WP(C) Prod O&amp;M 2007GRC_Book2_Electric Rev Req Model (2009 GRC) Rebuttal 2" xfId="1643"/>
    <cellStyle name="_DEM-WP(C) Prod O&amp;M 2007GRC_Book2_Electric Rev Req Model (2009 GRC) Rebuttal REmoval of New  WH Solar AdjustMI" xfId="1644"/>
    <cellStyle name="_DEM-WP(C) Prod O&amp;M 2007GRC_Book2_Electric Rev Req Model (2009 GRC) Rebuttal REmoval of New  WH Solar AdjustMI 2" xfId="1645"/>
    <cellStyle name="_DEM-WP(C) Prod O&amp;M 2007GRC_Book2_Electric Rev Req Model (2009 GRC) Revised 01-18-2010" xfId="1646"/>
    <cellStyle name="_DEM-WP(C) Prod O&amp;M 2007GRC_Book2_Electric Rev Req Model (2009 GRC) Revised 01-18-2010 2" xfId="1647"/>
    <cellStyle name="_DEM-WP(C) Prod O&amp;M 2007GRC_Book2_Final Order Electric EXHIBIT A-1" xfId="1648"/>
    <cellStyle name="_DEM-WP(C) Prod O&amp;M 2007GRC_Book2_Final Order Electric EXHIBIT A-1 2" xfId="1649"/>
    <cellStyle name="_DEM-WP(C) Prod O&amp;M 2007GRC_Electric Rev Req Model (2009 GRC) Rebuttal" xfId="1650"/>
    <cellStyle name="_DEM-WP(C) Prod O&amp;M 2007GRC_Electric Rev Req Model (2009 GRC) Rebuttal 2" xfId="1651"/>
    <cellStyle name="_DEM-WP(C) Prod O&amp;M 2007GRC_Electric Rev Req Model (2009 GRC) Rebuttal REmoval of New  WH Solar AdjustMI" xfId="1652"/>
    <cellStyle name="_DEM-WP(C) Prod O&amp;M 2007GRC_Electric Rev Req Model (2009 GRC) Rebuttal REmoval of New  WH Solar AdjustMI 2" xfId="1653"/>
    <cellStyle name="_DEM-WP(C) Prod O&amp;M 2007GRC_Electric Rev Req Model (2009 GRC) Revised 01-18-2010" xfId="1654"/>
    <cellStyle name="_DEM-WP(C) Prod O&amp;M 2007GRC_Electric Rev Req Model (2009 GRC) Revised 01-18-2010 2" xfId="1655"/>
    <cellStyle name="_DEM-WP(C) Prod O&amp;M 2007GRC_Final Order Electric EXHIBIT A-1" xfId="1656"/>
    <cellStyle name="_DEM-WP(C) Prod O&amp;M 2007GRC_Final Order Electric EXHIBIT A-1 2" xfId="1657"/>
    <cellStyle name="_DEM-WP(C) Prod O&amp;M 2007GRC_Rebuttal Power Costs" xfId="1658"/>
    <cellStyle name="_DEM-WP(C) Prod O&amp;M 2007GRC_Rebuttal Power Costs 2" xfId="1659"/>
    <cellStyle name="_DEM-WP(C) Prod O&amp;M 2007GRC_Rebuttal Power Costs_Adj Bench DR 3 for Initial Briefs (Electric)" xfId="1660"/>
    <cellStyle name="_DEM-WP(C) Prod O&amp;M 2007GRC_Rebuttal Power Costs_Adj Bench DR 3 for Initial Briefs (Electric) 2" xfId="1661"/>
    <cellStyle name="_DEM-WP(C) Prod O&amp;M 2007GRC_Rebuttal Power Costs_Electric Rev Req Model (2009 GRC) Rebuttal" xfId="1662"/>
    <cellStyle name="_DEM-WP(C) Prod O&amp;M 2007GRC_Rebuttal Power Costs_Electric Rev Req Model (2009 GRC) Rebuttal 2" xfId="1663"/>
    <cellStyle name="_DEM-WP(C) Prod O&amp;M 2007GRC_Rebuttal Power Costs_Electric Rev Req Model (2009 GRC) Rebuttal REmoval of New  WH Solar AdjustMI" xfId="1664"/>
    <cellStyle name="_DEM-WP(C) Prod O&amp;M 2007GRC_Rebuttal Power Costs_Electric Rev Req Model (2009 GRC) Rebuttal REmoval of New  WH Solar AdjustMI 2" xfId="1665"/>
    <cellStyle name="_DEM-WP(C) Prod O&amp;M 2007GRC_Rebuttal Power Costs_Electric Rev Req Model (2009 GRC) Revised 01-18-2010" xfId="1666"/>
    <cellStyle name="_DEM-WP(C) Prod O&amp;M 2007GRC_Rebuttal Power Costs_Electric Rev Req Model (2009 GRC) Revised 01-18-2010 2" xfId="1667"/>
    <cellStyle name="_DEM-WP(C) Prod O&amp;M 2007GRC_Rebuttal Power Costs_Final Order Electric EXHIBIT A-1" xfId="1668"/>
    <cellStyle name="_DEM-WP(C) Prod O&amp;M 2007GRC_Rebuttal Power Costs_Final Order Electric EXHIBIT A-1 2" xfId="1669"/>
    <cellStyle name="_DEM-WP(C) Rate Year Sumas by Month Update Corrected" xfId="1670"/>
    <cellStyle name="_DEM-WP(C) Sumas Proforma 11.5.07" xfId="1671"/>
    <cellStyle name="_DEM-WP(C) Westside Hydro Data_051007" xfId="1672"/>
    <cellStyle name="_DEM-WP(C) Westside Hydro Data_051007 2" xfId="1673"/>
    <cellStyle name="_DEM-WP(C) Westside Hydro Data_051007_16.37E Wild Horse Expansion DeferralRevwrkingfile SF" xfId="1674"/>
    <cellStyle name="_DEM-WP(C) Westside Hydro Data_051007_16.37E Wild Horse Expansion DeferralRevwrkingfile SF 2" xfId="1675"/>
    <cellStyle name="_DEM-WP(C) Westside Hydro Data_051007_Adj Bench DR 3 for Initial Briefs (Electric)" xfId="1676"/>
    <cellStyle name="_DEM-WP(C) Westside Hydro Data_051007_Adj Bench DR 3 for Initial Briefs (Electric) 2" xfId="1677"/>
    <cellStyle name="_DEM-WP(C) Westside Hydro Data_051007_Book2" xfId="1678"/>
    <cellStyle name="_DEM-WP(C) Westside Hydro Data_051007_Book2 2" xfId="1679"/>
    <cellStyle name="_DEM-WP(C) Westside Hydro Data_051007_Book4" xfId="1680"/>
    <cellStyle name="_DEM-WP(C) Westside Hydro Data_051007_Book4 2" xfId="1681"/>
    <cellStyle name="_DEM-WP(C) Westside Hydro Data_051007_Electric Rev Req Model (2009 GRC) " xfId="1682"/>
    <cellStyle name="_DEM-WP(C) Westside Hydro Data_051007_Electric Rev Req Model (2009 GRC)  2" xfId="1683"/>
    <cellStyle name="_DEM-WP(C) Westside Hydro Data_051007_Electric Rev Req Model (2009 GRC) Rebuttal" xfId="1684"/>
    <cellStyle name="_DEM-WP(C) Westside Hydro Data_051007_Electric Rev Req Model (2009 GRC) Rebuttal 2" xfId="1685"/>
    <cellStyle name="_DEM-WP(C) Westside Hydro Data_051007_Electric Rev Req Model (2009 GRC) Rebuttal REmoval of New  WH Solar AdjustMI" xfId="1686"/>
    <cellStyle name="_DEM-WP(C) Westside Hydro Data_051007_Electric Rev Req Model (2009 GRC) Rebuttal REmoval of New  WH Solar AdjustMI 2" xfId="1687"/>
    <cellStyle name="_DEM-WP(C) Westside Hydro Data_051007_Electric Rev Req Model (2009 GRC) Revised 01-18-2010" xfId="1688"/>
    <cellStyle name="_DEM-WP(C) Westside Hydro Data_051007_Electric Rev Req Model (2009 GRC) Revised 01-18-2010 2" xfId="1689"/>
    <cellStyle name="_DEM-WP(C) Westside Hydro Data_051007_Final Order Electric EXHIBIT A-1" xfId="1690"/>
    <cellStyle name="_DEM-WP(C) Westside Hydro Data_051007_Final Order Electric EXHIBIT A-1 2" xfId="1691"/>
    <cellStyle name="_DEM-WP(C) Westside Hydro Data_051007_Power Costs - Comparison bx Rbtl-Staff-Jt-PC" xfId="1692"/>
    <cellStyle name="_DEM-WP(C) Westside Hydro Data_051007_Power Costs - Comparison bx Rbtl-Staff-Jt-PC 2" xfId="1693"/>
    <cellStyle name="_DEM-WP(C) Westside Hydro Data_051007_Rebuttal Power Costs" xfId="1694"/>
    <cellStyle name="_DEM-WP(C) Westside Hydro Data_051007_Rebuttal Power Costs 2" xfId="1695"/>
    <cellStyle name="_DEM-WP(C) Westside Hydro Data_051007_TENASKA REGULATORY ASSET" xfId="1696"/>
    <cellStyle name="_DEM-WP(C) Westside Hydro Data_051007_TENASKA REGULATORY ASSET 2" xfId="1697"/>
    <cellStyle name="_x0013__Electric Rev Req Model (2009 GRC) " xfId="1698"/>
    <cellStyle name="_x0013__Electric Rev Req Model (2009 GRC)  2" xfId="1699"/>
    <cellStyle name="_x0013__Electric Rev Req Model (2009 GRC) Rebuttal" xfId="1700"/>
    <cellStyle name="_x0013__Electric Rev Req Model (2009 GRC) Rebuttal 2" xfId="1701"/>
    <cellStyle name="_x0013__Electric Rev Req Model (2009 GRC) Rebuttal REmoval of New  WH Solar AdjustMI" xfId="1702"/>
    <cellStyle name="_x0013__Electric Rev Req Model (2009 GRC) Rebuttal REmoval of New  WH Solar AdjustMI 2" xfId="1703"/>
    <cellStyle name="_x0013__Electric Rev Req Model (2009 GRC) Revised 01-18-2010" xfId="1704"/>
    <cellStyle name="_x0013__Electric Rev Req Model (2009 GRC) Revised 01-18-2010 2" xfId="1705"/>
    <cellStyle name="_x0013__Final Order Electric EXHIBIT A-1" xfId="1706"/>
    <cellStyle name="_x0013__Final Order Electric EXHIBIT A-1 2" xfId="1707"/>
    <cellStyle name="_Fixed Gas Transport 1 19 09" xfId="1708"/>
    <cellStyle name="_Fixed Gas Transport 1 19 09 2" xfId="1709"/>
    <cellStyle name="_Fuel Prices 4-14" xfId="1710"/>
    <cellStyle name="_Fuel Prices 4-14 2" xfId="1711"/>
    <cellStyle name="_Fuel Prices 4-14 2 2" xfId="1712"/>
    <cellStyle name="_Fuel Prices 4-14_04 07E Wild Horse Wind Expansion (C) (2)" xfId="1713"/>
    <cellStyle name="_Fuel Prices 4-14_04 07E Wild Horse Wind Expansion (C) (2) 2" xfId="1714"/>
    <cellStyle name="_Fuel Prices 4-14_04 07E Wild Horse Wind Expansion (C) (2)_Adj Bench DR 3 for Initial Briefs (Electric)" xfId="1715"/>
    <cellStyle name="_Fuel Prices 4-14_04 07E Wild Horse Wind Expansion (C) (2)_Adj Bench DR 3 for Initial Briefs (Electric) 2" xfId="1716"/>
    <cellStyle name="_Fuel Prices 4-14_04 07E Wild Horse Wind Expansion (C) (2)_Electric Rev Req Model (2009 GRC) " xfId="1717"/>
    <cellStyle name="_Fuel Prices 4-14_04 07E Wild Horse Wind Expansion (C) (2)_Electric Rev Req Model (2009 GRC)  2" xfId="1718"/>
    <cellStyle name="_Fuel Prices 4-14_04 07E Wild Horse Wind Expansion (C) (2)_Electric Rev Req Model (2009 GRC) Rebuttal" xfId="1719"/>
    <cellStyle name="_Fuel Prices 4-14_04 07E Wild Horse Wind Expansion (C) (2)_Electric Rev Req Model (2009 GRC) Rebuttal 2" xfId="1720"/>
    <cellStyle name="_Fuel Prices 4-14_04 07E Wild Horse Wind Expansion (C) (2)_Electric Rev Req Model (2009 GRC) Rebuttal REmoval of New  WH Solar AdjustMI" xfId="1721"/>
    <cellStyle name="_Fuel Prices 4-14_04 07E Wild Horse Wind Expansion (C) (2)_Electric Rev Req Model (2009 GRC) Rebuttal REmoval of New  WH Solar AdjustMI 2" xfId="1722"/>
    <cellStyle name="_Fuel Prices 4-14_04 07E Wild Horse Wind Expansion (C) (2)_Electric Rev Req Model (2009 GRC) Revised 01-18-2010" xfId="1723"/>
    <cellStyle name="_Fuel Prices 4-14_04 07E Wild Horse Wind Expansion (C) (2)_Electric Rev Req Model (2009 GRC) Revised 01-18-2010 2" xfId="1724"/>
    <cellStyle name="_Fuel Prices 4-14_04 07E Wild Horse Wind Expansion (C) (2)_Final Order Electric EXHIBIT A-1" xfId="1725"/>
    <cellStyle name="_Fuel Prices 4-14_04 07E Wild Horse Wind Expansion (C) (2)_Final Order Electric EXHIBIT A-1 2" xfId="1726"/>
    <cellStyle name="_Fuel Prices 4-14_04 07E Wild Horse Wind Expansion (C) (2)_TENASKA REGULATORY ASSET" xfId="1727"/>
    <cellStyle name="_Fuel Prices 4-14_04 07E Wild Horse Wind Expansion (C) (2)_TENASKA REGULATORY ASSET 2" xfId="1728"/>
    <cellStyle name="_Fuel Prices 4-14_16.37E Wild Horse Expansion DeferralRevwrkingfile SF" xfId="1729"/>
    <cellStyle name="_Fuel Prices 4-14_16.37E Wild Horse Expansion DeferralRevwrkingfile SF 2" xfId="1730"/>
    <cellStyle name="_Fuel Prices 4-14_4 31 Regulatory Assets and Liabilities  7 06- Exhibit D" xfId="1731"/>
    <cellStyle name="_Fuel Prices 4-14_4 31 Regulatory Assets and Liabilities  7 06- Exhibit D 2" xfId="1732"/>
    <cellStyle name="_Fuel Prices 4-14_4 32 Regulatory Assets and Liabilities  7 06- Exhibit D" xfId="1733"/>
    <cellStyle name="_Fuel Prices 4-14_4 32 Regulatory Assets and Liabilities  7 06- Exhibit D 2" xfId="1734"/>
    <cellStyle name="_Fuel Prices 4-14_Book2" xfId="1735"/>
    <cellStyle name="_Fuel Prices 4-14_Book2 2" xfId="1736"/>
    <cellStyle name="_Fuel Prices 4-14_Book2_Adj Bench DR 3 for Initial Briefs (Electric)" xfId="1737"/>
    <cellStyle name="_Fuel Prices 4-14_Book2_Adj Bench DR 3 for Initial Briefs (Electric) 2" xfId="1738"/>
    <cellStyle name="_Fuel Prices 4-14_Book2_Electric Rev Req Model (2009 GRC) Rebuttal" xfId="1739"/>
    <cellStyle name="_Fuel Prices 4-14_Book2_Electric Rev Req Model (2009 GRC) Rebuttal 2" xfId="1740"/>
    <cellStyle name="_Fuel Prices 4-14_Book2_Electric Rev Req Model (2009 GRC) Rebuttal REmoval of New  WH Solar AdjustMI" xfId="1741"/>
    <cellStyle name="_Fuel Prices 4-14_Book2_Electric Rev Req Model (2009 GRC) Rebuttal REmoval of New  WH Solar AdjustMI 2" xfId="1742"/>
    <cellStyle name="_Fuel Prices 4-14_Book2_Electric Rev Req Model (2009 GRC) Revised 01-18-2010" xfId="1743"/>
    <cellStyle name="_Fuel Prices 4-14_Book2_Electric Rev Req Model (2009 GRC) Revised 01-18-2010 2" xfId="1744"/>
    <cellStyle name="_Fuel Prices 4-14_Book2_Final Order Electric EXHIBIT A-1" xfId="1745"/>
    <cellStyle name="_Fuel Prices 4-14_Book2_Final Order Electric EXHIBIT A-1 2" xfId="1746"/>
    <cellStyle name="_Fuel Prices 4-14_Book4" xfId="1747"/>
    <cellStyle name="_Fuel Prices 4-14_Book4 2" xfId="1748"/>
    <cellStyle name="_Fuel Prices 4-14_Book9" xfId="1749"/>
    <cellStyle name="_Fuel Prices 4-14_Book9 2" xfId="1750"/>
    <cellStyle name="_Fuel Prices 4-14_Direct Assignment Distribution Plant 2008" xfId="1751"/>
    <cellStyle name="_Fuel Prices 4-14_Direct Assignment Distribution Plant 2008 2" xfId="1752"/>
    <cellStyle name="_Fuel Prices 4-14_Direct Assignment Distribution Plant 2008 2 2" xfId="1753"/>
    <cellStyle name="_Fuel Prices 4-14_Direct Assignment Distribution Plant 2008 2 2 2" xfId="1754"/>
    <cellStyle name="_Fuel Prices 4-14_Direct Assignment Distribution Plant 2008 2 3" xfId="1755"/>
    <cellStyle name="_Fuel Prices 4-14_Direct Assignment Distribution Plant 2008 3" xfId="1756"/>
    <cellStyle name="_Fuel Prices 4-14_Direct Assignment Distribution Plant 2008 3 2" xfId="1757"/>
    <cellStyle name="_Fuel Prices 4-14_Direct Assignment Distribution Plant 2008 4" xfId="1758"/>
    <cellStyle name="_Fuel Prices 4-14_Electric COS Inputs" xfId="1759"/>
    <cellStyle name="_Fuel Prices 4-14_Electric COS Inputs 2" xfId="1760"/>
    <cellStyle name="_Fuel Prices 4-14_Electric COS Inputs 2 2" xfId="1761"/>
    <cellStyle name="_Fuel Prices 4-14_Electric COS Inputs 2 2 2" xfId="1762"/>
    <cellStyle name="_Fuel Prices 4-14_Electric COS Inputs 2 3" xfId="1763"/>
    <cellStyle name="_Fuel Prices 4-14_Electric COS Inputs 3" xfId="1764"/>
    <cellStyle name="_Fuel Prices 4-14_Electric COS Inputs 3 2" xfId="1765"/>
    <cellStyle name="_Fuel Prices 4-14_Electric COS Inputs 4" xfId="1766"/>
    <cellStyle name="_Fuel Prices 4-14_Electric Rate Spread and Rate Design 3.23.09" xfId="1767"/>
    <cellStyle name="_Fuel Prices 4-14_Electric Rate Spread and Rate Design 3.23.09 2" xfId="1768"/>
    <cellStyle name="_Fuel Prices 4-14_Electric Rate Spread and Rate Design 3.23.09 2 2" xfId="1769"/>
    <cellStyle name="_Fuel Prices 4-14_Electric Rate Spread and Rate Design 3.23.09 2 2 2" xfId="1770"/>
    <cellStyle name="_Fuel Prices 4-14_Electric Rate Spread and Rate Design 3.23.09 2 3" xfId="1771"/>
    <cellStyle name="_Fuel Prices 4-14_Electric Rate Spread and Rate Design 3.23.09 3" xfId="1772"/>
    <cellStyle name="_Fuel Prices 4-14_Electric Rate Spread and Rate Design 3.23.09 3 2" xfId="1773"/>
    <cellStyle name="_Fuel Prices 4-14_Electric Rate Spread and Rate Design 3.23.09 4" xfId="1774"/>
    <cellStyle name="_Fuel Prices 4-14_INPUTS" xfId="1775"/>
    <cellStyle name="_Fuel Prices 4-14_INPUTS 2" xfId="1776"/>
    <cellStyle name="_Fuel Prices 4-14_INPUTS 2 2" xfId="1777"/>
    <cellStyle name="_Fuel Prices 4-14_INPUTS 2 2 2" xfId="1778"/>
    <cellStyle name="_Fuel Prices 4-14_INPUTS 2 3" xfId="1779"/>
    <cellStyle name="_Fuel Prices 4-14_INPUTS 3" xfId="1780"/>
    <cellStyle name="_Fuel Prices 4-14_INPUTS 3 2" xfId="1781"/>
    <cellStyle name="_Fuel Prices 4-14_INPUTS 4" xfId="1782"/>
    <cellStyle name="_Fuel Prices 4-14_Leased Transformer &amp; Substation Plant &amp; Rev 12-2009" xfId="1783"/>
    <cellStyle name="_Fuel Prices 4-14_Leased Transformer &amp; Substation Plant &amp; Rev 12-2009 2" xfId="1784"/>
    <cellStyle name="_Fuel Prices 4-14_Leased Transformer &amp; Substation Plant &amp; Rev 12-2009 2 2" xfId="1785"/>
    <cellStyle name="_Fuel Prices 4-14_Leased Transformer &amp; Substation Plant &amp; Rev 12-2009 2 2 2" xfId="1786"/>
    <cellStyle name="_Fuel Prices 4-14_Leased Transformer &amp; Substation Plant &amp; Rev 12-2009 2 3" xfId="1787"/>
    <cellStyle name="_Fuel Prices 4-14_Leased Transformer &amp; Substation Plant &amp; Rev 12-2009 3" xfId="1788"/>
    <cellStyle name="_Fuel Prices 4-14_Leased Transformer &amp; Substation Plant &amp; Rev 12-2009 3 2" xfId="1789"/>
    <cellStyle name="_Fuel Prices 4-14_Leased Transformer &amp; Substation Plant &amp; Rev 12-2009 4" xfId="1790"/>
    <cellStyle name="_Fuel Prices 4-14_Peak Credit Exhibits for 2009 GRC" xfId="1791"/>
    <cellStyle name="_Fuel Prices 4-14_Peak Credit Exhibits for 2009 GRC 2" xfId="1792"/>
    <cellStyle name="_Fuel Prices 4-14_Peak Credit Exhibits for 2009 GRC 2 2" xfId="1793"/>
    <cellStyle name="_Fuel Prices 4-14_Peak Credit Exhibits for 2009 GRC 2 2 2" xfId="1794"/>
    <cellStyle name="_Fuel Prices 4-14_Peak Credit Exhibits for 2009 GRC 2 3" xfId="1795"/>
    <cellStyle name="_Fuel Prices 4-14_Peak Credit Exhibits for 2009 GRC 3" xfId="1796"/>
    <cellStyle name="_Fuel Prices 4-14_Peak Credit Exhibits for 2009 GRC 3 2" xfId="1797"/>
    <cellStyle name="_Fuel Prices 4-14_Peak Credit Exhibits for 2009 GRC 4" xfId="1798"/>
    <cellStyle name="_Fuel Prices 4-14_Power Costs - Comparison bx Rbtl-Staff-Jt-PC" xfId="1799"/>
    <cellStyle name="_Fuel Prices 4-14_Power Costs - Comparison bx Rbtl-Staff-Jt-PC 2" xfId="1800"/>
    <cellStyle name="_Fuel Prices 4-14_Power Costs - Comparison bx Rbtl-Staff-Jt-PC_Adj Bench DR 3 for Initial Briefs (Electric)" xfId="1801"/>
    <cellStyle name="_Fuel Prices 4-14_Power Costs - Comparison bx Rbtl-Staff-Jt-PC_Adj Bench DR 3 for Initial Briefs (Electric) 2" xfId="1802"/>
    <cellStyle name="_Fuel Prices 4-14_Power Costs - Comparison bx Rbtl-Staff-Jt-PC_Electric Rev Req Model (2009 GRC) Rebuttal" xfId="1803"/>
    <cellStyle name="_Fuel Prices 4-14_Power Costs - Comparison bx Rbtl-Staff-Jt-PC_Electric Rev Req Model (2009 GRC) Rebuttal 2" xfId="1804"/>
    <cellStyle name="_Fuel Prices 4-14_Power Costs - Comparison bx Rbtl-Staff-Jt-PC_Electric Rev Req Model (2009 GRC) Rebuttal REmoval of New  WH Solar AdjustMI" xfId="1805"/>
    <cellStyle name="_Fuel Prices 4-14_Power Costs - Comparison bx Rbtl-Staff-Jt-PC_Electric Rev Req Model (2009 GRC) Rebuttal REmoval of New  WH Solar AdjustMI 2" xfId="1806"/>
    <cellStyle name="_Fuel Prices 4-14_Power Costs - Comparison bx Rbtl-Staff-Jt-PC_Electric Rev Req Model (2009 GRC) Revised 01-18-2010" xfId="1807"/>
    <cellStyle name="_Fuel Prices 4-14_Power Costs - Comparison bx Rbtl-Staff-Jt-PC_Electric Rev Req Model (2009 GRC) Revised 01-18-2010 2" xfId="1808"/>
    <cellStyle name="_Fuel Prices 4-14_Power Costs - Comparison bx Rbtl-Staff-Jt-PC_Final Order Electric EXHIBIT A-1" xfId="1809"/>
    <cellStyle name="_Fuel Prices 4-14_Power Costs - Comparison bx Rbtl-Staff-Jt-PC_Final Order Electric EXHIBIT A-1 2" xfId="1810"/>
    <cellStyle name="_Fuel Prices 4-14_Production Adj 4.37" xfId="1811"/>
    <cellStyle name="_Fuel Prices 4-14_Production Adj 4.37 2" xfId="1812"/>
    <cellStyle name="_Fuel Prices 4-14_Purchased Power Adj 4.03" xfId="1813"/>
    <cellStyle name="_Fuel Prices 4-14_Purchased Power Adj 4.03 2" xfId="1814"/>
    <cellStyle name="_Fuel Prices 4-14_Rate Design Sch 25" xfId="1815"/>
    <cellStyle name="_Fuel Prices 4-14_Rate Design Sch 25 2" xfId="1816"/>
    <cellStyle name="_Fuel Prices 4-14_Rate Design Sch 26" xfId="1817"/>
    <cellStyle name="_Fuel Prices 4-14_Rate Design Sch 26 2" xfId="1818"/>
    <cellStyle name="_Fuel Prices 4-14_Rate Design Sch 31" xfId="1819"/>
    <cellStyle name="_Fuel Prices 4-14_Rate Design Sch 31 2" xfId="1820"/>
    <cellStyle name="_Fuel Prices 4-14_Rate Design Sch 43" xfId="1821"/>
    <cellStyle name="_Fuel Prices 4-14_Rate Design Sch 43 2" xfId="1822"/>
    <cellStyle name="_Fuel Prices 4-14_Rate Design Sch 46" xfId="1823"/>
    <cellStyle name="_Fuel Prices 4-14_Rate Design Sch 46 2" xfId="1824"/>
    <cellStyle name="_Fuel Prices 4-14_Rate Spread" xfId="1825"/>
    <cellStyle name="_Fuel Prices 4-14_Rate Spread 2" xfId="1826"/>
    <cellStyle name="_Fuel Prices 4-14_Rebuttal Power Costs" xfId="1827"/>
    <cellStyle name="_Fuel Prices 4-14_Rebuttal Power Costs 2" xfId="1828"/>
    <cellStyle name="_Fuel Prices 4-14_Rebuttal Power Costs_Adj Bench DR 3 for Initial Briefs (Electric)" xfId="1829"/>
    <cellStyle name="_Fuel Prices 4-14_Rebuttal Power Costs_Adj Bench DR 3 for Initial Briefs (Electric) 2" xfId="1830"/>
    <cellStyle name="_Fuel Prices 4-14_Rebuttal Power Costs_Electric Rev Req Model (2009 GRC) Rebuttal" xfId="1831"/>
    <cellStyle name="_Fuel Prices 4-14_Rebuttal Power Costs_Electric Rev Req Model (2009 GRC) Rebuttal 2" xfId="1832"/>
    <cellStyle name="_Fuel Prices 4-14_Rebuttal Power Costs_Electric Rev Req Model (2009 GRC) Rebuttal REmoval of New  WH Solar AdjustMI" xfId="1833"/>
    <cellStyle name="_Fuel Prices 4-14_Rebuttal Power Costs_Electric Rev Req Model (2009 GRC) Rebuttal REmoval of New  WH Solar AdjustMI 2" xfId="1834"/>
    <cellStyle name="_Fuel Prices 4-14_Rebuttal Power Costs_Electric Rev Req Model (2009 GRC) Revised 01-18-2010" xfId="1835"/>
    <cellStyle name="_Fuel Prices 4-14_Rebuttal Power Costs_Electric Rev Req Model (2009 GRC) Revised 01-18-2010 2" xfId="1836"/>
    <cellStyle name="_Fuel Prices 4-14_Rebuttal Power Costs_Final Order Electric EXHIBIT A-1" xfId="1837"/>
    <cellStyle name="_Fuel Prices 4-14_Rebuttal Power Costs_Final Order Electric EXHIBIT A-1 2" xfId="1838"/>
    <cellStyle name="_Fuel Prices 4-14_ROR 5.02" xfId="1839"/>
    <cellStyle name="_Fuel Prices 4-14_ROR 5.02 2" xfId="1840"/>
    <cellStyle name="_Fuel Prices 4-14_Sch 40 Feeder OH 2008" xfId="1841"/>
    <cellStyle name="_Fuel Prices 4-14_Sch 40 Feeder OH 2008 2" xfId="1842"/>
    <cellStyle name="_Fuel Prices 4-14_Sch 40 Interim Energy Rates " xfId="1843"/>
    <cellStyle name="_Fuel Prices 4-14_Sch 40 Interim Energy Rates  2" xfId="1844"/>
    <cellStyle name="_Fuel Prices 4-14_Sch 40 Substation A&amp;G 2008" xfId="1845"/>
    <cellStyle name="_Fuel Prices 4-14_Sch 40 Substation A&amp;G 2008 2" xfId="1846"/>
    <cellStyle name="_Fuel Prices 4-14_Sch 40 Substation O&amp;M 2008" xfId="1847"/>
    <cellStyle name="_Fuel Prices 4-14_Sch 40 Substation O&amp;M 2008 2" xfId="1848"/>
    <cellStyle name="_Fuel Prices 4-14_Subs 2008" xfId="1849"/>
    <cellStyle name="_Fuel Prices 4-14_Subs 2008 2" xfId="1850"/>
    <cellStyle name="_Gas Transportation Charges_2009GRC_120308" xfId="1851"/>
    <cellStyle name="_Gas Transportation Charges_2009GRC_120308 2" xfId="1852"/>
    <cellStyle name="_NIM 06 Base Case Current Trends" xfId="1853"/>
    <cellStyle name="_NIM 06 Base Case Current Trends 2" xfId="1854"/>
    <cellStyle name="_NIM 06 Base Case Current Trends_Adj Bench DR 3 for Initial Briefs (Electric)" xfId="1855"/>
    <cellStyle name="_NIM 06 Base Case Current Trends_Adj Bench DR 3 for Initial Briefs (Electric) 2" xfId="1856"/>
    <cellStyle name="_NIM 06 Base Case Current Trends_Book2" xfId="1857"/>
    <cellStyle name="_NIM 06 Base Case Current Trends_Book2 2" xfId="1858"/>
    <cellStyle name="_NIM 06 Base Case Current Trends_Book2_Adj Bench DR 3 for Initial Briefs (Electric)" xfId="1859"/>
    <cellStyle name="_NIM 06 Base Case Current Trends_Book2_Adj Bench DR 3 for Initial Briefs (Electric) 2" xfId="1860"/>
    <cellStyle name="_NIM 06 Base Case Current Trends_Book2_Electric Rev Req Model (2009 GRC) Rebuttal" xfId="1861"/>
    <cellStyle name="_NIM 06 Base Case Current Trends_Book2_Electric Rev Req Model (2009 GRC) Rebuttal 2" xfId="1862"/>
    <cellStyle name="_NIM 06 Base Case Current Trends_Book2_Electric Rev Req Model (2009 GRC) Rebuttal REmoval of New  WH Solar AdjustMI" xfId="1863"/>
    <cellStyle name="_NIM 06 Base Case Current Trends_Book2_Electric Rev Req Model (2009 GRC) Rebuttal REmoval of New  WH Solar AdjustMI 2" xfId="1864"/>
    <cellStyle name="_NIM 06 Base Case Current Trends_Book2_Electric Rev Req Model (2009 GRC) Revised 01-18-2010" xfId="1865"/>
    <cellStyle name="_NIM 06 Base Case Current Trends_Book2_Electric Rev Req Model (2009 GRC) Revised 01-18-2010 2" xfId="1866"/>
    <cellStyle name="_NIM 06 Base Case Current Trends_Book2_Final Order Electric EXHIBIT A-1" xfId="1867"/>
    <cellStyle name="_NIM 06 Base Case Current Trends_Book2_Final Order Electric EXHIBIT A-1 2" xfId="1868"/>
    <cellStyle name="_NIM 06 Base Case Current Trends_Electric Rev Req Model (2009 GRC) " xfId="1869"/>
    <cellStyle name="_NIM 06 Base Case Current Trends_Electric Rev Req Model (2009 GRC)  2" xfId="1870"/>
    <cellStyle name="_NIM 06 Base Case Current Trends_Electric Rev Req Model (2009 GRC) Rebuttal" xfId="1871"/>
    <cellStyle name="_NIM 06 Base Case Current Trends_Electric Rev Req Model (2009 GRC) Rebuttal 2" xfId="1872"/>
    <cellStyle name="_NIM 06 Base Case Current Trends_Electric Rev Req Model (2009 GRC) Rebuttal REmoval of New  WH Solar AdjustMI" xfId="1873"/>
    <cellStyle name="_NIM 06 Base Case Current Trends_Electric Rev Req Model (2009 GRC) Rebuttal REmoval of New  WH Solar AdjustMI 2" xfId="1874"/>
    <cellStyle name="_NIM 06 Base Case Current Trends_Electric Rev Req Model (2009 GRC) Revised 01-18-2010" xfId="1875"/>
    <cellStyle name="_NIM 06 Base Case Current Trends_Electric Rev Req Model (2009 GRC) Revised 01-18-2010 2" xfId="1876"/>
    <cellStyle name="_NIM 06 Base Case Current Trends_Final Order Electric EXHIBIT A-1" xfId="1877"/>
    <cellStyle name="_NIM 06 Base Case Current Trends_Final Order Electric EXHIBIT A-1 2" xfId="1878"/>
    <cellStyle name="_NIM 06 Base Case Current Trends_Rebuttal Power Costs" xfId="1879"/>
    <cellStyle name="_NIM 06 Base Case Current Trends_Rebuttal Power Costs 2" xfId="1880"/>
    <cellStyle name="_NIM 06 Base Case Current Trends_Rebuttal Power Costs_Adj Bench DR 3 for Initial Briefs (Electric)" xfId="1881"/>
    <cellStyle name="_NIM 06 Base Case Current Trends_Rebuttal Power Costs_Adj Bench DR 3 for Initial Briefs (Electric) 2" xfId="1882"/>
    <cellStyle name="_NIM 06 Base Case Current Trends_Rebuttal Power Costs_Electric Rev Req Model (2009 GRC) Rebuttal" xfId="1883"/>
    <cellStyle name="_NIM 06 Base Case Current Trends_Rebuttal Power Costs_Electric Rev Req Model (2009 GRC) Rebuttal 2" xfId="1884"/>
    <cellStyle name="_NIM 06 Base Case Current Trends_Rebuttal Power Costs_Electric Rev Req Model (2009 GRC) Rebuttal REmoval of New  WH Solar AdjustMI" xfId="1885"/>
    <cellStyle name="_NIM 06 Base Case Current Trends_Rebuttal Power Costs_Electric Rev Req Model (2009 GRC) Rebuttal REmoval of New  WH Solar AdjustMI 2" xfId="1886"/>
    <cellStyle name="_NIM 06 Base Case Current Trends_Rebuttal Power Costs_Electric Rev Req Model (2009 GRC) Revised 01-18-2010" xfId="1887"/>
    <cellStyle name="_NIM 06 Base Case Current Trends_Rebuttal Power Costs_Electric Rev Req Model (2009 GRC) Revised 01-18-2010 2" xfId="1888"/>
    <cellStyle name="_NIM 06 Base Case Current Trends_Rebuttal Power Costs_Final Order Electric EXHIBIT A-1" xfId="1889"/>
    <cellStyle name="_NIM 06 Base Case Current Trends_Rebuttal Power Costs_Final Order Electric EXHIBIT A-1 2" xfId="1890"/>
    <cellStyle name="_NIM 06 Base Case Current Trends_TENASKA REGULATORY ASSET" xfId="1891"/>
    <cellStyle name="_NIM 06 Base Case Current Trends_TENASKA REGULATORY ASSET 2" xfId="1892"/>
    <cellStyle name="_Portfolio SPlan Base Case.xls Chart 1" xfId="1893"/>
    <cellStyle name="_Portfolio SPlan Base Case.xls Chart 1 2" xfId="1894"/>
    <cellStyle name="_Portfolio SPlan Base Case.xls Chart 1_Adj Bench DR 3 for Initial Briefs (Electric)" xfId="1895"/>
    <cellStyle name="_Portfolio SPlan Base Case.xls Chart 1_Adj Bench DR 3 for Initial Briefs (Electric) 2" xfId="1896"/>
    <cellStyle name="_Portfolio SPlan Base Case.xls Chart 1_Book2" xfId="1897"/>
    <cellStyle name="_Portfolio SPlan Base Case.xls Chart 1_Book2 2" xfId="1898"/>
    <cellStyle name="_Portfolio SPlan Base Case.xls Chart 1_Book2_Adj Bench DR 3 for Initial Briefs (Electric)" xfId="1899"/>
    <cellStyle name="_Portfolio SPlan Base Case.xls Chart 1_Book2_Adj Bench DR 3 for Initial Briefs (Electric) 2" xfId="1900"/>
    <cellStyle name="_Portfolio SPlan Base Case.xls Chart 1_Book2_Electric Rev Req Model (2009 GRC) Rebuttal" xfId="1901"/>
    <cellStyle name="_Portfolio SPlan Base Case.xls Chart 1_Book2_Electric Rev Req Model (2009 GRC) Rebuttal 2" xfId="1902"/>
    <cellStyle name="_Portfolio SPlan Base Case.xls Chart 1_Book2_Electric Rev Req Model (2009 GRC) Rebuttal REmoval of New  WH Solar AdjustMI" xfId="1903"/>
    <cellStyle name="_Portfolio SPlan Base Case.xls Chart 1_Book2_Electric Rev Req Model (2009 GRC) Rebuttal REmoval of New  WH Solar AdjustMI 2" xfId="1904"/>
    <cellStyle name="_Portfolio SPlan Base Case.xls Chart 1_Book2_Electric Rev Req Model (2009 GRC) Revised 01-18-2010" xfId="1905"/>
    <cellStyle name="_Portfolio SPlan Base Case.xls Chart 1_Book2_Electric Rev Req Model (2009 GRC) Revised 01-18-2010 2" xfId="1906"/>
    <cellStyle name="_Portfolio SPlan Base Case.xls Chart 1_Book2_Final Order Electric EXHIBIT A-1" xfId="1907"/>
    <cellStyle name="_Portfolio SPlan Base Case.xls Chart 1_Book2_Final Order Electric EXHIBIT A-1 2" xfId="1908"/>
    <cellStyle name="_Portfolio SPlan Base Case.xls Chart 1_Electric Rev Req Model (2009 GRC) " xfId="1909"/>
    <cellStyle name="_Portfolio SPlan Base Case.xls Chart 1_Electric Rev Req Model (2009 GRC)  2" xfId="1910"/>
    <cellStyle name="_Portfolio SPlan Base Case.xls Chart 1_Electric Rev Req Model (2009 GRC) Rebuttal" xfId="1911"/>
    <cellStyle name="_Portfolio SPlan Base Case.xls Chart 1_Electric Rev Req Model (2009 GRC) Rebuttal 2" xfId="1912"/>
    <cellStyle name="_Portfolio SPlan Base Case.xls Chart 1_Electric Rev Req Model (2009 GRC) Rebuttal REmoval of New  WH Solar AdjustMI" xfId="1913"/>
    <cellStyle name="_Portfolio SPlan Base Case.xls Chart 1_Electric Rev Req Model (2009 GRC) Rebuttal REmoval of New  WH Solar AdjustMI 2" xfId="1914"/>
    <cellStyle name="_Portfolio SPlan Base Case.xls Chart 1_Electric Rev Req Model (2009 GRC) Revised 01-18-2010" xfId="1915"/>
    <cellStyle name="_Portfolio SPlan Base Case.xls Chart 1_Electric Rev Req Model (2009 GRC) Revised 01-18-2010 2" xfId="1916"/>
    <cellStyle name="_Portfolio SPlan Base Case.xls Chart 1_Final Order Electric EXHIBIT A-1" xfId="1917"/>
    <cellStyle name="_Portfolio SPlan Base Case.xls Chart 1_Final Order Electric EXHIBIT A-1 2" xfId="1918"/>
    <cellStyle name="_Portfolio SPlan Base Case.xls Chart 1_Rebuttal Power Costs" xfId="1919"/>
    <cellStyle name="_Portfolio SPlan Base Case.xls Chart 1_Rebuttal Power Costs 2" xfId="1920"/>
    <cellStyle name="_Portfolio SPlan Base Case.xls Chart 1_Rebuttal Power Costs_Adj Bench DR 3 for Initial Briefs (Electric)" xfId="1921"/>
    <cellStyle name="_Portfolio SPlan Base Case.xls Chart 1_Rebuttal Power Costs_Adj Bench DR 3 for Initial Briefs (Electric) 2" xfId="1922"/>
    <cellStyle name="_Portfolio SPlan Base Case.xls Chart 1_Rebuttal Power Costs_Electric Rev Req Model (2009 GRC) Rebuttal" xfId="1923"/>
    <cellStyle name="_Portfolio SPlan Base Case.xls Chart 1_Rebuttal Power Costs_Electric Rev Req Model (2009 GRC) Rebuttal 2" xfId="1924"/>
    <cellStyle name="_Portfolio SPlan Base Case.xls Chart 1_Rebuttal Power Costs_Electric Rev Req Model (2009 GRC) Rebuttal REmoval of New  WH Solar AdjustMI" xfId="1925"/>
    <cellStyle name="_Portfolio SPlan Base Case.xls Chart 1_Rebuttal Power Costs_Electric Rev Req Model (2009 GRC) Rebuttal REmoval of New  WH Solar AdjustMI 2" xfId="1926"/>
    <cellStyle name="_Portfolio SPlan Base Case.xls Chart 1_Rebuttal Power Costs_Electric Rev Req Model (2009 GRC) Revised 01-18-2010" xfId="1927"/>
    <cellStyle name="_Portfolio SPlan Base Case.xls Chart 1_Rebuttal Power Costs_Electric Rev Req Model (2009 GRC) Revised 01-18-2010 2" xfId="1928"/>
    <cellStyle name="_Portfolio SPlan Base Case.xls Chart 1_Rebuttal Power Costs_Final Order Electric EXHIBIT A-1" xfId="1929"/>
    <cellStyle name="_Portfolio SPlan Base Case.xls Chart 1_Rebuttal Power Costs_Final Order Electric EXHIBIT A-1 2" xfId="1930"/>
    <cellStyle name="_Portfolio SPlan Base Case.xls Chart 1_TENASKA REGULATORY ASSET" xfId="1931"/>
    <cellStyle name="_Portfolio SPlan Base Case.xls Chart 1_TENASKA REGULATORY ASSET 2" xfId="1932"/>
    <cellStyle name="_Portfolio SPlan Base Case.xls Chart 2" xfId="1933"/>
    <cellStyle name="_Portfolio SPlan Base Case.xls Chart 2 2" xfId="1934"/>
    <cellStyle name="_Portfolio SPlan Base Case.xls Chart 2_Adj Bench DR 3 for Initial Briefs (Electric)" xfId="1935"/>
    <cellStyle name="_Portfolio SPlan Base Case.xls Chart 2_Adj Bench DR 3 for Initial Briefs (Electric) 2" xfId="1936"/>
    <cellStyle name="_Portfolio SPlan Base Case.xls Chart 2_Book2" xfId="1937"/>
    <cellStyle name="_Portfolio SPlan Base Case.xls Chart 2_Book2 2" xfId="1938"/>
    <cellStyle name="_Portfolio SPlan Base Case.xls Chart 2_Book2_Adj Bench DR 3 for Initial Briefs (Electric)" xfId="1939"/>
    <cellStyle name="_Portfolio SPlan Base Case.xls Chart 2_Book2_Adj Bench DR 3 for Initial Briefs (Electric) 2" xfId="1940"/>
    <cellStyle name="_Portfolio SPlan Base Case.xls Chart 2_Book2_Electric Rev Req Model (2009 GRC) Rebuttal" xfId="1941"/>
    <cellStyle name="_Portfolio SPlan Base Case.xls Chart 2_Book2_Electric Rev Req Model (2009 GRC) Rebuttal 2" xfId="1942"/>
    <cellStyle name="_Portfolio SPlan Base Case.xls Chart 2_Book2_Electric Rev Req Model (2009 GRC) Rebuttal REmoval of New  WH Solar AdjustMI" xfId="1943"/>
    <cellStyle name="_Portfolio SPlan Base Case.xls Chart 2_Book2_Electric Rev Req Model (2009 GRC) Rebuttal REmoval of New  WH Solar AdjustMI 2" xfId="1944"/>
    <cellStyle name="_Portfolio SPlan Base Case.xls Chart 2_Book2_Electric Rev Req Model (2009 GRC) Revised 01-18-2010" xfId="1945"/>
    <cellStyle name="_Portfolio SPlan Base Case.xls Chart 2_Book2_Electric Rev Req Model (2009 GRC) Revised 01-18-2010 2" xfId="1946"/>
    <cellStyle name="_Portfolio SPlan Base Case.xls Chart 2_Book2_Final Order Electric EXHIBIT A-1" xfId="1947"/>
    <cellStyle name="_Portfolio SPlan Base Case.xls Chart 2_Book2_Final Order Electric EXHIBIT A-1 2" xfId="1948"/>
    <cellStyle name="_Portfolio SPlan Base Case.xls Chart 2_Electric Rev Req Model (2009 GRC) " xfId="1949"/>
    <cellStyle name="_Portfolio SPlan Base Case.xls Chart 2_Electric Rev Req Model (2009 GRC)  2" xfId="1950"/>
    <cellStyle name="_Portfolio SPlan Base Case.xls Chart 2_Electric Rev Req Model (2009 GRC) Rebuttal" xfId="1951"/>
    <cellStyle name="_Portfolio SPlan Base Case.xls Chart 2_Electric Rev Req Model (2009 GRC) Rebuttal 2" xfId="1952"/>
    <cellStyle name="_Portfolio SPlan Base Case.xls Chart 2_Electric Rev Req Model (2009 GRC) Rebuttal REmoval of New  WH Solar AdjustMI" xfId="1953"/>
    <cellStyle name="_Portfolio SPlan Base Case.xls Chart 2_Electric Rev Req Model (2009 GRC) Rebuttal REmoval of New  WH Solar AdjustMI 2" xfId="1954"/>
    <cellStyle name="_Portfolio SPlan Base Case.xls Chart 2_Electric Rev Req Model (2009 GRC) Revised 01-18-2010" xfId="1955"/>
    <cellStyle name="_Portfolio SPlan Base Case.xls Chart 2_Electric Rev Req Model (2009 GRC) Revised 01-18-2010 2" xfId="1956"/>
    <cellStyle name="_Portfolio SPlan Base Case.xls Chart 2_Final Order Electric EXHIBIT A-1" xfId="1957"/>
    <cellStyle name="_Portfolio SPlan Base Case.xls Chart 2_Final Order Electric EXHIBIT A-1 2" xfId="1958"/>
    <cellStyle name="_Portfolio SPlan Base Case.xls Chart 2_Rebuttal Power Costs" xfId="1959"/>
    <cellStyle name="_Portfolio SPlan Base Case.xls Chart 2_Rebuttal Power Costs 2" xfId="1960"/>
    <cellStyle name="_Portfolio SPlan Base Case.xls Chart 2_Rebuttal Power Costs_Adj Bench DR 3 for Initial Briefs (Electric)" xfId="1961"/>
    <cellStyle name="_Portfolio SPlan Base Case.xls Chart 2_Rebuttal Power Costs_Adj Bench DR 3 for Initial Briefs (Electric) 2" xfId="1962"/>
    <cellStyle name="_Portfolio SPlan Base Case.xls Chart 2_Rebuttal Power Costs_Electric Rev Req Model (2009 GRC) Rebuttal" xfId="1963"/>
    <cellStyle name="_Portfolio SPlan Base Case.xls Chart 2_Rebuttal Power Costs_Electric Rev Req Model (2009 GRC) Rebuttal 2" xfId="1964"/>
    <cellStyle name="_Portfolio SPlan Base Case.xls Chart 2_Rebuttal Power Costs_Electric Rev Req Model (2009 GRC) Rebuttal REmoval of New  WH Solar AdjustMI" xfId="1965"/>
    <cellStyle name="_Portfolio SPlan Base Case.xls Chart 2_Rebuttal Power Costs_Electric Rev Req Model (2009 GRC) Rebuttal REmoval of New  WH Solar AdjustMI 2" xfId="1966"/>
    <cellStyle name="_Portfolio SPlan Base Case.xls Chart 2_Rebuttal Power Costs_Electric Rev Req Model (2009 GRC) Revised 01-18-2010" xfId="1967"/>
    <cellStyle name="_Portfolio SPlan Base Case.xls Chart 2_Rebuttal Power Costs_Electric Rev Req Model (2009 GRC) Revised 01-18-2010 2" xfId="1968"/>
    <cellStyle name="_Portfolio SPlan Base Case.xls Chart 2_Rebuttal Power Costs_Final Order Electric EXHIBIT A-1" xfId="1969"/>
    <cellStyle name="_Portfolio SPlan Base Case.xls Chart 2_Rebuttal Power Costs_Final Order Electric EXHIBIT A-1 2" xfId="1970"/>
    <cellStyle name="_Portfolio SPlan Base Case.xls Chart 2_TENASKA REGULATORY ASSET" xfId="1971"/>
    <cellStyle name="_Portfolio SPlan Base Case.xls Chart 2_TENASKA REGULATORY ASSET 2" xfId="1972"/>
    <cellStyle name="_Portfolio SPlan Base Case.xls Chart 3" xfId="1973"/>
    <cellStyle name="_Portfolio SPlan Base Case.xls Chart 3 2" xfId="1974"/>
    <cellStyle name="_Portfolio SPlan Base Case.xls Chart 3_Adj Bench DR 3 for Initial Briefs (Electric)" xfId="1975"/>
    <cellStyle name="_Portfolio SPlan Base Case.xls Chart 3_Adj Bench DR 3 for Initial Briefs (Electric) 2" xfId="1976"/>
    <cellStyle name="_Portfolio SPlan Base Case.xls Chart 3_Book2" xfId="1977"/>
    <cellStyle name="_Portfolio SPlan Base Case.xls Chart 3_Book2 2" xfId="1978"/>
    <cellStyle name="_Portfolio SPlan Base Case.xls Chart 3_Book2_Adj Bench DR 3 for Initial Briefs (Electric)" xfId="1979"/>
    <cellStyle name="_Portfolio SPlan Base Case.xls Chart 3_Book2_Adj Bench DR 3 for Initial Briefs (Electric) 2" xfId="1980"/>
    <cellStyle name="_Portfolio SPlan Base Case.xls Chart 3_Book2_Electric Rev Req Model (2009 GRC) Rebuttal" xfId="1981"/>
    <cellStyle name="_Portfolio SPlan Base Case.xls Chart 3_Book2_Electric Rev Req Model (2009 GRC) Rebuttal 2" xfId="1982"/>
    <cellStyle name="_Portfolio SPlan Base Case.xls Chart 3_Book2_Electric Rev Req Model (2009 GRC) Rebuttal REmoval of New  WH Solar AdjustMI" xfId="1983"/>
    <cellStyle name="_Portfolio SPlan Base Case.xls Chart 3_Book2_Electric Rev Req Model (2009 GRC) Rebuttal REmoval of New  WH Solar AdjustMI 2" xfId="1984"/>
    <cellStyle name="_Portfolio SPlan Base Case.xls Chart 3_Book2_Electric Rev Req Model (2009 GRC) Revised 01-18-2010" xfId="1985"/>
    <cellStyle name="_Portfolio SPlan Base Case.xls Chart 3_Book2_Electric Rev Req Model (2009 GRC) Revised 01-18-2010 2" xfId="1986"/>
    <cellStyle name="_Portfolio SPlan Base Case.xls Chart 3_Book2_Final Order Electric EXHIBIT A-1" xfId="1987"/>
    <cellStyle name="_Portfolio SPlan Base Case.xls Chart 3_Book2_Final Order Electric EXHIBIT A-1 2" xfId="1988"/>
    <cellStyle name="_Portfolio SPlan Base Case.xls Chart 3_Electric Rev Req Model (2009 GRC) " xfId="1989"/>
    <cellStyle name="_Portfolio SPlan Base Case.xls Chart 3_Electric Rev Req Model (2009 GRC)  2" xfId="1990"/>
    <cellStyle name="_Portfolio SPlan Base Case.xls Chart 3_Electric Rev Req Model (2009 GRC) Rebuttal" xfId="1991"/>
    <cellStyle name="_Portfolio SPlan Base Case.xls Chart 3_Electric Rev Req Model (2009 GRC) Rebuttal 2" xfId="1992"/>
    <cellStyle name="_Portfolio SPlan Base Case.xls Chart 3_Electric Rev Req Model (2009 GRC) Rebuttal REmoval of New  WH Solar AdjustMI" xfId="1993"/>
    <cellStyle name="_Portfolio SPlan Base Case.xls Chart 3_Electric Rev Req Model (2009 GRC) Rebuttal REmoval of New  WH Solar AdjustMI 2" xfId="1994"/>
    <cellStyle name="_Portfolio SPlan Base Case.xls Chart 3_Electric Rev Req Model (2009 GRC) Revised 01-18-2010" xfId="1995"/>
    <cellStyle name="_Portfolio SPlan Base Case.xls Chart 3_Electric Rev Req Model (2009 GRC) Revised 01-18-2010 2" xfId="1996"/>
    <cellStyle name="_Portfolio SPlan Base Case.xls Chart 3_Final Order Electric EXHIBIT A-1" xfId="1997"/>
    <cellStyle name="_Portfolio SPlan Base Case.xls Chart 3_Final Order Electric EXHIBIT A-1 2" xfId="1998"/>
    <cellStyle name="_Portfolio SPlan Base Case.xls Chart 3_Rebuttal Power Costs" xfId="1999"/>
    <cellStyle name="_Portfolio SPlan Base Case.xls Chart 3_Rebuttal Power Costs 2" xfId="2000"/>
    <cellStyle name="_Portfolio SPlan Base Case.xls Chart 3_Rebuttal Power Costs_Adj Bench DR 3 for Initial Briefs (Electric)" xfId="2001"/>
    <cellStyle name="_Portfolio SPlan Base Case.xls Chart 3_Rebuttal Power Costs_Adj Bench DR 3 for Initial Briefs (Electric) 2" xfId="2002"/>
    <cellStyle name="_Portfolio SPlan Base Case.xls Chart 3_Rebuttal Power Costs_Electric Rev Req Model (2009 GRC) Rebuttal" xfId="2003"/>
    <cellStyle name="_Portfolio SPlan Base Case.xls Chart 3_Rebuttal Power Costs_Electric Rev Req Model (2009 GRC) Rebuttal 2" xfId="2004"/>
    <cellStyle name="_Portfolio SPlan Base Case.xls Chart 3_Rebuttal Power Costs_Electric Rev Req Model (2009 GRC) Rebuttal REmoval of New  WH Solar AdjustMI" xfId="2005"/>
    <cellStyle name="_Portfolio SPlan Base Case.xls Chart 3_Rebuttal Power Costs_Electric Rev Req Model (2009 GRC) Rebuttal REmoval of New  WH Solar AdjustMI 2" xfId="2006"/>
    <cellStyle name="_Portfolio SPlan Base Case.xls Chart 3_Rebuttal Power Costs_Electric Rev Req Model (2009 GRC) Revised 01-18-2010" xfId="2007"/>
    <cellStyle name="_Portfolio SPlan Base Case.xls Chart 3_Rebuttal Power Costs_Electric Rev Req Model (2009 GRC) Revised 01-18-2010 2" xfId="2008"/>
    <cellStyle name="_Portfolio SPlan Base Case.xls Chart 3_Rebuttal Power Costs_Final Order Electric EXHIBIT A-1" xfId="2009"/>
    <cellStyle name="_Portfolio SPlan Base Case.xls Chart 3_Rebuttal Power Costs_Final Order Electric EXHIBIT A-1 2" xfId="2010"/>
    <cellStyle name="_Portfolio SPlan Base Case.xls Chart 3_TENASKA REGULATORY ASSET" xfId="2011"/>
    <cellStyle name="_Portfolio SPlan Base Case.xls Chart 3_TENASKA REGULATORY ASSET 2" xfId="2012"/>
    <cellStyle name="_Power Cost Value Copy 11.30.05 gas 1.09.06 AURORA at 1.10.06" xfId="2013"/>
    <cellStyle name="_Power Cost Value Copy 11.30.05 gas 1.09.06 AURORA at 1.10.06 2" xfId="2014"/>
    <cellStyle name="_Power Cost Value Copy 11.30.05 gas 1.09.06 AURORA at 1.10.06 2 2" xfId="2015"/>
    <cellStyle name="_Power Cost Value Copy 11.30.05 gas 1.09.06 AURORA at 1.10.06_04 07E Wild Horse Wind Expansion (C) (2)" xfId="2016"/>
    <cellStyle name="_Power Cost Value Copy 11.30.05 gas 1.09.06 AURORA at 1.10.06_04 07E Wild Horse Wind Expansion (C) (2) 2" xfId="2017"/>
    <cellStyle name="_Power Cost Value Copy 11.30.05 gas 1.09.06 AURORA at 1.10.06_04 07E Wild Horse Wind Expansion (C) (2)_Adj Bench DR 3 for Initial Briefs (Electric)" xfId="2018"/>
    <cellStyle name="_Power Cost Value Copy 11.30.05 gas 1.09.06 AURORA at 1.10.06_04 07E Wild Horse Wind Expansion (C) (2)_Adj Bench DR 3 for Initial Briefs (Electric) 2" xfId="2019"/>
    <cellStyle name="_Power Cost Value Copy 11.30.05 gas 1.09.06 AURORA at 1.10.06_04 07E Wild Horse Wind Expansion (C) (2)_Electric Rev Req Model (2009 GRC) " xfId="2020"/>
    <cellStyle name="_Power Cost Value Copy 11.30.05 gas 1.09.06 AURORA at 1.10.06_04 07E Wild Horse Wind Expansion (C) (2)_Electric Rev Req Model (2009 GRC)  2" xfId="2021"/>
    <cellStyle name="_Power Cost Value Copy 11.30.05 gas 1.09.06 AURORA at 1.10.06_04 07E Wild Horse Wind Expansion (C) (2)_Electric Rev Req Model (2009 GRC) Rebuttal" xfId="2022"/>
    <cellStyle name="_Power Cost Value Copy 11.30.05 gas 1.09.06 AURORA at 1.10.06_04 07E Wild Horse Wind Expansion (C) (2)_Electric Rev Req Model (2009 GRC) Rebuttal 2" xfId="2023"/>
    <cellStyle name="_Power Cost Value Copy 11.30.05 gas 1.09.06 AURORA at 1.10.06_04 07E Wild Horse Wind Expansion (C) (2)_Electric Rev Req Model (2009 GRC) Rebuttal REmoval of New  WH Solar AdjustMI" xfId="2024"/>
    <cellStyle name="_Power Cost Value Copy 11.30.05 gas 1.09.06 AURORA at 1.10.06_04 07E Wild Horse Wind Expansion (C) (2)_Electric Rev Req Model (2009 GRC) Rebuttal REmoval of New  WH Solar AdjustMI 2" xfId="2025"/>
    <cellStyle name="_Power Cost Value Copy 11.30.05 gas 1.09.06 AURORA at 1.10.06_04 07E Wild Horse Wind Expansion (C) (2)_Electric Rev Req Model (2009 GRC) Revised 01-18-2010" xfId="2026"/>
    <cellStyle name="_Power Cost Value Copy 11.30.05 gas 1.09.06 AURORA at 1.10.06_04 07E Wild Horse Wind Expansion (C) (2)_Electric Rev Req Model (2009 GRC) Revised 01-18-2010 2" xfId="2027"/>
    <cellStyle name="_Power Cost Value Copy 11.30.05 gas 1.09.06 AURORA at 1.10.06_04 07E Wild Horse Wind Expansion (C) (2)_Final Order Electric EXHIBIT A-1" xfId="2028"/>
    <cellStyle name="_Power Cost Value Copy 11.30.05 gas 1.09.06 AURORA at 1.10.06_04 07E Wild Horse Wind Expansion (C) (2)_Final Order Electric EXHIBIT A-1 2" xfId="2029"/>
    <cellStyle name="_Power Cost Value Copy 11.30.05 gas 1.09.06 AURORA at 1.10.06_04 07E Wild Horse Wind Expansion (C) (2)_TENASKA REGULATORY ASSET" xfId="2030"/>
    <cellStyle name="_Power Cost Value Copy 11.30.05 gas 1.09.06 AURORA at 1.10.06_04 07E Wild Horse Wind Expansion (C) (2)_TENASKA REGULATORY ASSET 2" xfId="2031"/>
    <cellStyle name="_Power Cost Value Copy 11.30.05 gas 1.09.06 AURORA at 1.10.06_16.37E Wild Horse Expansion DeferralRevwrkingfile SF" xfId="2032"/>
    <cellStyle name="_Power Cost Value Copy 11.30.05 gas 1.09.06 AURORA at 1.10.06_16.37E Wild Horse Expansion DeferralRevwrkingfile SF 2" xfId="2033"/>
    <cellStyle name="_Power Cost Value Copy 11.30.05 gas 1.09.06 AURORA at 1.10.06_4 31 Regulatory Assets and Liabilities  7 06- Exhibit D" xfId="2034"/>
    <cellStyle name="_Power Cost Value Copy 11.30.05 gas 1.09.06 AURORA at 1.10.06_4 31 Regulatory Assets and Liabilities  7 06- Exhibit D 2" xfId="2035"/>
    <cellStyle name="_Power Cost Value Copy 11.30.05 gas 1.09.06 AURORA at 1.10.06_4 32 Regulatory Assets and Liabilities  7 06- Exhibit D" xfId="2036"/>
    <cellStyle name="_Power Cost Value Copy 11.30.05 gas 1.09.06 AURORA at 1.10.06_4 32 Regulatory Assets and Liabilities  7 06- Exhibit D 2" xfId="2037"/>
    <cellStyle name="_Power Cost Value Copy 11.30.05 gas 1.09.06 AURORA at 1.10.06_Book2" xfId="2038"/>
    <cellStyle name="_Power Cost Value Copy 11.30.05 gas 1.09.06 AURORA at 1.10.06_Book2 2" xfId="2039"/>
    <cellStyle name="_Power Cost Value Copy 11.30.05 gas 1.09.06 AURORA at 1.10.06_Book2_Adj Bench DR 3 for Initial Briefs (Electric)" xfId="2040"/>
    <cellStyle name="_Power Cost Value Copy 11.30.05 gas 1.09.06 AURORA at 1.10.06_Book2_Adj Bench DR 3 for Initial Briefs (Electric) 2" xfId="2041"/>
    <cellStyle name="_Power Cost Value Copy 11.30.05 gas 1.09.06 AURORA at 1.10.06_Book2_Electric Rev Req Model (2009 GRC) Rebuttal" xfId="2042"/>
    <cellStyle name="_Power Cost Value Copy 11.30.05 gas 1.09.06 AURORA at 1.10.06_Book2_Electric Rev Req Model (2009 GRC) Rebuttal 2" xfId="2043"/>
    <cellStyle name="_Power Cost Value Copy 11.30.05 gas 1.09.06 AURORA at 1.10.06_Book2_Electric Rev Req Model (2009 GRC) Rebuttal REmoval of New  WH Solar AdjustMI" xfId="2044"/>
    <cellStyle name="_Power Cost Value Copy 11.30.05 gas 1.09.06 AURORA at 1.10.06_Book2_Electric Rev Req Model (2009 GRC) Rebuttal REmoval of New  WH Solar AdjustMI 2" xfId="2045"/>
    <cellStyle name="_Power Cost Value Copy 11.30.05 gas 1.09.06 AURORA at 1.10.06_Book2_Electric Rev Req Model (2009 GRC) Revised 01-18-2010" xfId="2046"/>
    <cellStyle name="_Power Cost Value Copy 11.30.05 gas 1.09.06 AURORA at 1.10.06_Book2_Electric Rev Req Model (2009 GRC) Revised 01-18-2010 2" xfId="2047"/>
    <cellStyle name="_Power Cost Value Copy 11.30.05 gas 1.09.06 AURORA at 1.10.06_Book2_Final Order Electric EXHIBIT A-1" xfId="2048"/>
    <cellStyle name="_Power Cost Value Copy 11.30.05 gas 1.09.06 AURORA at 1.10.06_Book2_Final Order Electric EXHIBIT A-1 2" xfId="2049"/>
    <cellStyle name="_Power Cost Value Copy 11.30.05 gas 1.09.06 AURORA at 1.10.06_Book4" xfId="2050"/>
    <cellStyle name="_Power Cost Value Copy 11.30.05 gas 1.09.06 AURORA at 1.10.06_Book4 2" xfId="2051"/>
    <cellStyle name="_Power Cost Value Copy 11.30.05 gas 1.09.06 AURORA at 1.10.06_Book9" xfId="2052"/>
    <cellStyle name="_Power Cost Value Copy 11.30.05 gas 1.09.06 AURORA at 1.10.06_Book9 2" xfId="2053"/>
    <cellStyle name="_Power Cost Value Copy 11.30.05 gas 1.09.06 AURORA at 1.10.06_Direct Assignment Distribution Plant 2008" xfId="2054"/>
    <cellStyle name="_Power Cost Value Copy 11.30.05 gas 1.09.06 AURORA at 1.10.06_Direct Assignment Distribution Plant 2008 2" xfId="2055"/>
    <cellStyle name="_Power Cost Value Copy 11.30.05 gas 1.09.06 AURORA at 1.10.06_Direct Assignment Distribution Plant 2008 2 2" xfId="2056"/>
    <cellStyle name="_Power Cost Value Copy 11.30.05 gas 1.09.06 AURORA at 1.10.06_Direct Assignment Distribution Plant 2008 2 2 2" xfId="2057"/>
    <cellStyle name="_Power Cost Value Copy 11.30.05 gas 1.09.06 AURORA at 1.10.06_Direct Assignment Distribution Plant 2008 2 3" xfId="2058"/>
    <cellStyle name="_Power Cost Value Copy 11.30.05 gas 1.09.06 AURORA at 1.10.06_Direct Assignment Distribution Plant 2008 3" xfId="2059"/>
    <cellStyle name="_Power Cost Value Copy 11.30.05 gas 1.09.06 AURORA at 1.10.06_Direct Assignment Distribution Plant 2008 3 2" xfId="2060"/>
    <cellStyle name="_Power Cost Value Copy 11.30.05 gas 1.09.06 AURORA at 1.10.06_Direct Assignment Distribution Plant 2008 4" xfId="2061"/>
    <cellStyle name="_Power Cost Value Copy 11.30.05 gas 1.09.06 AURORA at 1.10.06_Electric COS Inputs" xfId="2062"/>
    <cellStyle name="_Power Cost Value Copy 11.30.05 gas 1.09.06 AURORA at 1.10.06_Electric COS Inputs 2" xfId="2063"/>
    <cellStyle name="_Power Cost Value Copy 11.30.05 gas 1.09.06 AURORA at 1.10.06_Electric COS Inputs 2 2" xfId="2064"/>
    <cellStyle name="_Power Cost Value Copy 11.30.05 gas 1.09.06 AURORA at 1.10.06_Electric COS Inputs 2 2 2" xfId="2065"/>
    <cellStyle name="_Power Cost Value Copy 11.30.05 gas 1.09.06 AURORA at 1.10.06_Electric COS Inputs 2 3" xfId="2066"/>
    <cellStyle name="_Power Cost Value Copy 11.30.05 gas 1.09.06 AURORA at 1.10.06_Electric COS Inputs 3" xfId="2067"/>
    <cellStyle name="_Power Cost Value Copy 11.30.05 gas 1.09.06 AURORA at 1.10.06_Electric COS Inputs 3 2" xfId="2068"/>
    <cellStyle name="_Power Cost Value Copy 11.30.05 gas 1.09.06 AURORA at 1.10.06_Electric COS Inputs 4" xfId="2069"/>
    <cellStyle name="_Power Cost Value Copy 11.30.05 gas 1.09.06 AURORA at 1.10.06_Electric Rate Spread and Rate Design 3.23.09" xfId="2070"/>
    <cellStyle name="_Power Cost Value Copy 11.30.05 gas 1.09.06 AURORA at 1.10.06_Electric Rate Spread and Rate Design 3.23.09 2" xfId="2071"/>
    <cellStyle name="_Power Cost Value Copy 11.30.05 gas 1.09.06 AURORA at 1.10.06_Electric Rate Spread and Rate Design 3.23.09 2 2" xfId="2072"/>
    <cellStyle name="_Power Cost Value Copy 11.30.05 gas 1.09.06 AURORA at 1.10.06_Electric Rate Spread and Rate Design 3.23.09 2 2 2" xfId="2073"/>
    <cellStyle name="_Power Cost Value Copy 11.30.05 gas 1.09.06 AURORA at 1.10.06_Electric Rate Spread and Rate Design 3.23.09 2 3" xfId="2074"/>
    <cellStyle name="_Power Cost Value Copy 11.30.05 gas 1.09.06 AURORA at 1.10.06_Electric Rate Spread and Rate Design 3.23.09 3" xfId="2075"/>
    <cellStyle name="_Power Cost Value Copy 11.30.05 gas 1.09.06 AURORA at 1.10.06_Electric Rate Spread and Rate Design 3.23.09 3 2" xfId="2076"/>
    <cellStyle name="_Power Cost Value Copy 11.30.05 gas 1.09.06 AURORA at 1.10.06_Electric Rate Spread and Rate Design 3.23.09 4" xfId="2077"/>
    <cellStyle name="_Power Cost Value Copy 11.30.05 gas 1.09.06 AURORA at 1.10.06_INPUTS" xfId="2078"/>
    <cellStyle name="_Power Cost Value Copy 11.30.05 gas 1.09.06 AURORA at 1.10.06_INPUTS 2" xfId="2079"/>
    <cellStyle name="_Power Cost Value Copy 11.30.05 gas 1.09.06 AURORA at 1.10.06_INPUTS 2 2" xfId="2080"/>
    <cellStyle name="_Power Cost Value Copy 11.30.05 gas 1.09.06 AURORA at 1.10.06_INPUTS 2 2 2" xfId="2081"/>
    <cellStyle name="_Power Cost Value Copy 11.30.05 gas 1.09.06 AURORA at 1.10.06_INPUTS 2 3" xfId="2082"/>
    <cellStyle name="_Power Cost Value Copy 11.30.05 gas 1.09.06 AURORA at 1.10.06_INPUTS 3" xfId="2083"/>
    <cellStyle name="_Power Cost Value Copy 11.30.05 gas 1.09.06 AURORA at 1.10.06_INPUTS 3 2" xfId="2084"/>
    <cellStyle name="_Power Cost Value Copy 11.30.05 gas 1.09.06 AURORA at 1.10.06_INPUTS 4" xfId="2085"/>
    <cellStyle name="_Power Cost Value Copy 11.30.05 gas 1.09.06 AURORA at 1.10.06_Leased Transformer &amp; Substation Plant &amp; Rev 12-2009" xfId="2086"/>
    <cellStyle name="_Power Cost Value Copy 11.30.05 gas 1.09.06 AURORA at 1.10.06_Leased Transformer &amp; Substation Plant &amp; Rev 12-2009 2" xfId="2087"/>
    <cellStyle name="_Power Cost Value Copy 11.30.05 gas 1.09.06 AURORA at 1.10.06_Leased Transformer &amp; Substation Plant &amp; Rev 12-2009 2 2" xfId="2088"/>
    <cellStyle name="_Power Cost Value Copy 11.30.05 gas 1.09.06 AURORA at 1.10.06_Leased Transformer &amp; Substation Plant &amp; Rev 12-2009 2 2 2" xfId="2089"/>
    <cellStyle name="_Power Cost Value Copy 11.30.05 gas 1.09.06 AURORA at 1.10.06_Leased Transformer &amp; Substation Plant &amp; Rev 12-2009 2 3" xfId="2090"/>
    <cellStyle name="_Power Cost Value Copy 11.30.05 gas 1.09.06 AURORA at 1.10.06_Leased Transformer &amp; Substation Plant &amp; Rev 12-2009 3" xfId="2091"/>
    <cellStyle name="_Power Cost Value Copy 11.30.05 gas 1.09.06 AURORA at 1.10.06_Leased Transformer &amp; Substation Plant &amp; Rev 12-2009 3 2" xfId="2092"/>
    <cellStyle name="_Power Cost Value Copy 11.30.05 gas 1.09.06 AURORA at 1.10.06_Leased Transformer &amp; Substation Plant &amp; Rev 12-2009 4" xfId="2093"/>
    <cellStyle name="_Power Cost Value Copy 11.30.05 gas 1.09.06 AURORA at 1.10.06_Power Costs - Comparison bx Rbtl-Staff-Jt-PC" xfId="2094"/>
    <cellStyle name="_Power Cost Value Copy 11.30.05 gas 1.09.06 AURORA at 1.10.06_Power Costs - Comparison bx Rbtl-Staff-Jt-PC 2" xfId="2095"/>
    <cellStyle name="_Power Cost Value Copy 11.30.05 gas 1.09.06 AURORA at 1.10.06_Power Costs - Comparison bx Rbtl-Staff-Jt-PC_Adj Bench DR 3 for Initial Briefs (Electric)" xfId="2096"/>
    <cellStyle name="_Power Cost Value Copy 11.30.05 gas 1.09.06 AURORA at 1.10.06_Power Costs - Comparison bx Rbtl-Staff-Jt-PC_Adj Bench DR 3 for Initial Briefs (Electric) 2" xfId="2097"/>
    <cellStyle name="_Power Cost Value Copy 11.30.05 gas 1.09.06 AURORA at 1.10.06_Power Costs - Comparison bx Rbtl-Staff-Jt-PC_Electric Rev Req Model (2009 GRC) Rebuttal" xfId="2098"/>
    <cellStyle name="_Power Cost Value Copy 11.30.05 gas 1.09.06 AURORA at 1.10.06_Power Costs - Comparison bx Rbtl-Staff-Jt-PC_Electric Rev Req Model (2009 GRC) Rebuttal 2" xfId="2099"/>
    <cellStyle name="_Power Cost Value Copy 11.30.05 gas 1.09.06 AURORA at 1.10.06_Power Costs - Comparison bx Rbtl-Staff-Jt-PC_Electric Rev Req Model (2009 GRC) Rebuttal REmoval of New  WH Solar AdjustMI" xfId="2100"/>
    <cellStyle name="_Power Cost Value Copy 11.30.05 gas 1.09.06 AURORA at 1.10.06_Power Costs - Comparison bx Rbtl-Staff-Jt-PC_Electric Rev Req Model (2009 GRC) Rebuttal REmoval of New  WH Solar AdjustMI 2" xfId="2101"/>
    <cellStyle name="_Power Cost Value Copy 11.30.05 gas 1.09.06 AURORA at 1.10.06_Power Costs - Comparison bx Rbtl-Staff-Jt-PC_Electric Rev Req Model (2009 GRC) Revised 01-18-2010" xfId="2102"/>
    <cellStyle name="_Power Cost Value Copy 11.30.05 gas 1.09.06 AURORA at 1.10.06_Power Costs - Comparison bx Rbtl-Staff-Jt-PC_Electric Rev Req Model (2009 GRC) Revised 01-18-2010 2" xfId="2103"/>
    <cellStyle name="_Power Cost Value Copy 11.30.05 gas 1.09.06 AURORA at 1.10.06_Power Costs - Comparison bx Rbtl-Staff-Jt-PC_Final Order Electric EXHIBIT A-1" xfId="2104"/>
    <cellStyle name="_Power Cost Value Copy 11.30.05 gas 1.09.06 AURORA at 1.10.06_Power Costs - Comparison bx Rbtl-Staff-Jt-PC_Final Order Electric EXHIBIT A-1 2" xfId="2105"/>
    <cellStyle name="_Power Cost Value Copy 11.30.05 gas 1.09.06 AURORA at 1.10.06_Production Adj 4.37" xfId="2106"/>
    <cellStyle name="_Power Cost Value Copy 11.30.05 gas 1.09.06 AURORA at 1.10.06_Production Adj 4.37 2" xfId="2107"/>
    <cellStyle name="_Power Cost Value Copy 11.30.05 gas 1.09.06 AURORA at 1.10.06_Purchased Power Adj 4.03" xfId="2108"/>
    <cellStyle name="_Power Cost Value Copy 11.30.05 gas 1.09.06 AURORA at 1.10.06_Purchased Power Adj 4.03 2" xfId="2109"/>
    <cellStyle name="_Power Cost Value Copy 11.30.05 gas 1.09.06 AURORA at 1.10.06_Rate Design Sch 25" xfId="2110"/>
    <cellStyle name="_Power Cost Value Copy 11.30.05 gas 1.09.06 AURORA at 1.10.06_Rate Design Sch 25 2" xfId="2111"/>
    <cellStyle name="_Power Cost Value Copy 11.30.05 gas 1.09.06 AURORA at 1.10.06_Rate Design Sch 26" xfId="2112"/>
    <cellStyle name="_Power Cost Value Copy 11.30.05 gas 1.09.06 AURORA at 1.10.06_Rate Design Sch 26 2" xfId="2113"/>
    <cellStyle name="_Power Cost Value Copy 11.30.05 gas 1.09.06 AURORA at 1.10.06_Rate Design Sch 31" xfId="2114"/>
    <cellStyle name="_Power Cost Value Copy 11.30.05 gas 1.09.06 AURORA at 1.10.06_Rate Design Sch 31 2" xfId="2115"/>
    <cellStyle name="_Power Cost Value Copy 11.30.05 gas 1.09.06 AURORA at 1.10.06_Rate Design Sch 43" xfId="2116"/>
    <cellStyle name="_Power Cost Value Copy 11.30.05 gas 1.09.06 AURORA at 1.10.06_Rate Design Sch 43 2" xfId="2117"/>
    <cellStyle name="_Power Cost Value Copy 11.30.05 gas 1.09.06 AURORA at 1.10.06_Rate Design Sch 46" xfId="2118"/>
    <cellStyle name="_Power Cost Value Copy 11.30.05 gas 1.09.06 AURORA at 1.10.06_Rate Design Sch 46 2" xfId="2119"/>
    <cellStyle name="_Power Cost Value Copy 11.30.05 gas 1.09.06 AURORA at 1.10.06_Rate Spread" xfId="2120"/>
    <cellStyle name="_Power Cost Value Copy 11.30.05 gas 1.09.06 AURORA at 1.10.06_Rate Spread 2" xfId="2121"/>
    <cellStyle name="_Power Cost Value Copy 11.30.05 gas 1.09.06 AURORA at 1.10.06_Rebuttal Power Costs" xfId="2122"/>
    <cellStyle name="_Power Cost Value Copy 11.30.05 gas 1.09.06 AURORA at 1.10.06_Rebuttal Power Costs 2" xfId="2123"/>
    <cellStyle name="_Power Cost Value Copy 11.30.05 gas 1.09.06 AURORA at 1.10.06_Rebuttal Power Costs_Adj Bench DR 3 for Initial Briefs (Electric)" xfId="2124"/>
    <cellStyle name="_Power Cost Value Copy 11.30.05 gas 1.09.06 AURORA at 1.10.06_Rebuttal Power Costs_Adj Bench DR 3 for Initial Briefs (Electric) 2" xfId="2125"/>
    <cellStyle name="_Power Cost Value Copy 11.30.05 gas 1.09.06 AURORA at 1.10.06_Rebuttal Power Costs_Electric Rev Req Model (2009 GRC) Rebuttal" xfId="2126"/>
    <cellStyle name="_Power Cost Value Copy 11.30.05 gas 1.09.06 AURORA at 1.10.06_Rebuttal Power Costs_Electric Rev Req Model (2009 GRC) Rebuttal 2" xfId="2127"/>
    <cellStyle name="_Power Cost Value Copy 11.30.05 gas 1.09.06 AURORA at 1.10.06_Rebuttal Power Costs_Electric Rev Req Model (2009 GRC) Rebuttal REmoval of New  WH Solar AdjustMI" xfId="2128"/>
    <cellStyle name="_Power Cost Value Copy 11.30.05 gas 1.09.06 AURORA at 1.10.06_Rebuttal Power Costs_Electric Rev Req Model (2009 GRC) Rebuttal REmoval of New  WH Solar AdjustMI 2" xfId="2129"/>
    <cellStyle name="_Power Cost Value Copy 11.30.05 gas 1.09.06 AURORA at 1.10.06_Rebuttal Power Costs_Electric Rev Req Model (2009 GRC) Revised 01-18-2010" xfId="2130"/>
    <cellStyle name="_Power Cost Value Copy 11.30.05 gas 1.09.06 AURORA at 1.10.06_Rebuttal Power Costs_Electric Rev Req Model (2009 GRC) Revised 01-18-2010 2" xfId="2131"/>
    <cellStyle name="_Power Cost Value Copy 11.30.05 gas 1.09.06 AURORA at 1.10.06_Rebuttal Power Costs_Final Order Electric EXHIBIT A-1" xfId="2132"/>
    <cellStyle name="_Power Cost Value Copy 11.30.05 gas 1.09.06 AURORA at 1.10.06_Rebuttal Power Costs_Final Order Electric EXHIBIT A-1 2" xfId="2133"/>
    <cellStyle name="_Power Cost Value Copy 11.30.05 gas 1.09.06 AURORA at 1.10.06_ROR 5.02" xfId="2134"/>
    <cellStyle name="_Power Cost Value Copy 11.30.05 gas 1.09.06 AURORA at 1.10.06_ROR 5.02 2" xfId="2135"/>
    <cellStyle name="_Power Cost Value Copy 11.30.05 gas 1.09.06 AURORA at 1.10.06_Sch 40 Feeder OH 2008" xfId="2136"/>
    <cellStyle name="_Power Cost Value Copy 11.30.05 gas 1.09.06 AURORA at 1.10.06_Sch 40 Feeder OH 2008 2" xfId="2137"/>
    <cellStyle name="_Power Cost Value Copy 11.30.05 gas 1.09.06 AURORA at 1.10.06_Sch 40 Interim Energy Rates " xfId="2138"/>
    <cellStyle name="_Power Cost Value Copy 11.30.05 gas 1.09.06 AURORA at 1.10.06_Sch 40 Interim Energy Rates  2" xfId="2139"/>
    <cellStyle name="_Power Cost Value Copy 11.30.05 gas 1.09.06 AURORA at 1.10.06_Sch 40 Substation A&amp;G 2008" xfId="2140"/>
    <cellStyle name="_Power Cost Value Copy 11.30.05 gas 1.09.06 AURORA at 1.10.06_Sch 40 Substation A&amp;G 2008 2" xfId="2141"/>
    <cellStyle name="_Power Cost Value Copy 11.30.05 gas 1.09.06 AURORA at 1.10.06_Sch 40 Substation O&amp;M 2008" xfId="2142"/>
    <cellStyle name="_Power Cost Value Copy 11.30.05 gas 1.09.06 AURORA at 1.10.06_Sch 40 Substation O&amp;M 2008 2" xfId="2143"/>
    <cellStyle name="_Power Cost Value Copy 11.30.05 gas 1.09.06 AURORA at 1.10.06_Subs 2008" xfId="2144"/>
    <cellStyle name="_Power Cost Value Copy 11.30.05 gas 1.09.06 AURORA at 1.10.06_Subs 2008 2" xfId="2145"/>
    <cellStyle name="_x0013__Rebuttal Power Costs" xfId="2146"/>
    <cellStyle name="_x0013__Rebuttal Power Costs 2" xfId="2147"/>
    <cellStyle name="_x0013__Rebuttal Power Costs_Adj Bench DR 3 for Initial Briefs (Electric)" xfId="2148"/>
    <cellStyle name="_x0013__Rebuttal Power Costs_Adj Bench DR 3 for Initial Briefs (Electric) 2" xfId="2149"/>
    <cellStyle name="_x0013__Rebuttal Power Costs_Electric Rev Req Model (2009 GRC) Rebuttal" xfId="2150"/>
    <cellStyle name="_x0013__Rebuttal Power Costs_Electric Rev Req Model (2009 GRC) Rebuttal 2" xfId="2151"/>
    <cellStyle name="_x0013__Rebuttal Power Costs_Electric Rev Req Model (2009 GRC) Rebuttal REmoval of New  WH Solar AdjustMI" xfId="2152"/>
    <cellStyle name="_x0013__Rebuttal Power Costs_Electric Rev Req Model (2009 GRC) Rebuttal REmoval of New  WH Solar AdjustMI 2" xfId="2153"/>
    <cellStyle name="_x0013__Rebuttal Power Costs_Electric Rev Req Model (2009 GRC) Revised 01-18-2010" xfId="2154"/>
    <cellStyle name="_x0013__Rebuttal Power Costs_Electric Rev Req Model (2009 GRC) Revised 01-18-2010 2" xfId="2155"/>
    <cellStyle name="_x0013__Rebuttal Power Costs_Final Order Electric EXHIBIT A-1" xfId="2156"/>
    <cellStyle name="_x0013__Rebuttal Power Costs_Final Order Electric EXHIBIT A-1 2" xfId="2157"/>
    <cellStyle name="_Recon to Darrin's 5.11.05 proforma" xfId="2158"/>
    <cellStyle name="_Recon to Darrin's 5.11.05 proforma 2" xfId="2159"/>
    <cellStyle name="_Recon to Darrin's 5.11.05 proforma 2 2" xfId="2160"/>
    <cellStyle name="_Recon to Darrin's 5.11.05 proforma 3" xfId="2161"/>
    <cellStyle name="_Recon to Darrin's 5.11.05 proforma 3 2" xfId="2162"/>
    <cellStyle name="_Recon to Darrin's 5.11.05 proforma 3 2 2" xfId="2163"/>
    <cellStyle name="_Recon to Darrin's 5.11.05 proforma 3 3" xfId="2164"/>
    <cellStyle name="_Recon to Darrin's 5.11.05 proforma 4" xfId="2165"/>
    <cellStyle name="_Recon to Darrin's 5.11.05 proforma 4 2" xfId="2166"/>
    <cellStyle name="_Recon to Darrin's 5.11.05 proforma_(C) WHE Proforma with ITC cash grant 10 Yr Amort_for deferral_102809" xfId="2167"/>
    <cellStyle name="_Recon to Darrin's 5.11.05 proforma_(C) WHE Proforma with ITC cash grant 10 Yr Amort_for deferral_102809 2" xfId="2168"/>
    <cellStyle name="_Recon to Darrin's 5.11.05 proforma_(C) WHE Proforma with ITC cash grant 10 Yr Amort_for deferral_102809_16.07E Wild Horse Wind Expansionwrkingfile" xfId="2169"/>
    <cellStyle name="_Recon to Darrin's 5.11.05 proforma_(C) WHE Proforma with ITC cash grant 10 Yr Amort_for deferral_102809_16.07E Wild Horse Wind Expansionwrkingfile 2" xfId="2170"/>
    <cellStyle name="_Recon to Darrin's 5.11.05 proforma_(C) WHE Proforma with ITC cash grant 10 Yr Amort_for deferral_102809_16.07E Wild Horse Wind Expansionwrkingfile SF" xfId="2171"/>
    <cellStyle name="_Recon to Darrin's 5.11.05 proforma_(C) WHE Proforma with ITC cash grant 10 Yr Amort_for deferral_102809_16.07E Wild Horse Wind Expansionwrkingfile SF 2" xfId="2172"/>
    <cellStyle name="_Recon to Darrin's 5.11.05 proforma_(C) WHE Proforma with ITC cash grant 10 Yr Amort_for deferral_102809_16.37E Wild Horse Expansion DeferralRevwrkingfile SF" xfId="2173"/>
    <cellStyle name="_Recon to Darrin's 5.11.05 proforma_(C) WHE Proforma with ITC cash grant 10 Yr Amort_for deferral_102809_16.37E Wild Horse Expansion DeferralRevwrkingfile SF 2" xfId="2174"/>
    <cellStyle name="_Recon to Darrin's 5.11.05 proforma_(C) WHE Proforma with ITC cash grant 10 Yr Amort_for rebuttal_120709" xfId="2175"/>
    <cellStyle name="_Recon to Darrin's 5.11.05 proforma_(C) WHE Proforma with ITC cash grant 10 Yr Amort_for rebuttal_120709 2" xfId="2176"/>
    <cellStyle name="_Recon to Darrin's 5.11.05 proforma_04.07E Wild Horse Wind Expansion" xfId="2177"/>
    <cellStyle name="_Recon to Darrin's 5.11.05 proforma_04.07E Wild Horse Wind Expansion 2" xfId="2178"/>
    <cellStyle name="_Recon to Darrin's 5.11.05 proforma_04.07E Wild Horse Wind Expansion_16.07E Wild Horse Wind Expansionwrkingfile" xfId="2179"/>
    <cellStyle name="_Recon to Darrin's 5.11.05 proforma_04.07E Wild Horse Wind Expansion_16.07E Wild Horse Wind Expansionwrkingfile 2" xfId="2180"/>
    <cellStyle name="_Recon to Darrin's 5.11.05 proforma_04.07E Wild Horse Wind Expansion_16.07E Wild Horse Wind Expansionwrkingfile SF" xfId="2181"/>
    <cellStyle name="_Recon to Darrin's 5.11.05 proforma_04.07E Wild Horse Wind Expansion_16.07E Wild Horse Wind Expansionwrkingfile SF 2" xfId="2182"/>
    <cellStyle name="_Recon to Darrin's 5.11.05 proforma_04.07E Wild Horse Wind Expansion_16.37E Wild Horse Expansion DeferralRevwrkingfile SF" xfId="2183"/>
    <cellStyle name="_Recon to Darrin's 5.11.05 proforma_04.07E Wild Horse Wind Expansion_16.37E Wild Horse Expansion DeferralRevwrkingfile SF 2" xfId="2184"/>
    <cellStyle name="_Recon to Darrin's 5.11.05 proforma_16.07E Wild Horse Wind Expansionwrkingfile" xfId="2185"/>
    <cellStyle name="_Recon to Darrin's 5.11.05 proforma_16.07E Wild Horse Wind Expansionwrkingfile 2" xfId="2186"/>
    <cellStyle name="_Recon to Darrin's 5.11.05 proforma_16.07E Wild Horse Wind Expansionwrkingfile SF" xfId="2187"/>
    <cellStyle name="_Recon to Darrin's 5.11.05 proforma_16.07E Wild Horse Wind Expansionwrkingfile SF 2" xfId="2188"/>
    <cellStyle name="_Recon to Darrin's 5.11.05 proforma_16.37E Wild Horse Expansion DeferralRevwrkingfile SF" xfId="2189"/>
    <cellStyle name="_Recon to Darrin's 5.11.05 proforma_16.37E Wild Horse Expansion DeferralRevwrkingfile SF 2" xfId="2190"/>
    <cellStyle name="_Recon to Darrin's 5.11.05 proforma_4 31 Regulatory Assets and Liabilities  7 06- Exhibit D" xfId="2191"/>
    <cellStyle name="_Recon to Darrin's 5.11.05 proforma_4 31 Regulatory Assets and Liabilities  7 06- Exhibit D 2" xfId="2192"/>
    <cellStyle name="_Recon to Darrin's 5.11.05 proforma_4 32 Regulatory Assets and Liabilities  7 06- Exhibit D" xfId="2193"/>
    <cellStyle name="_Recon to Darrin's 5.11.05 proforma_4 32 Regulatory Assets and Liabilities  7 06- Exhibit D 2" xfId="2194"/>
    <cellStyle name="_Recon to Darrin's 5.11.05 proforma_Book2" xfId="2195"/>
    <cellStyle name="_Recon to Darrin's 5.11.05 proforma_Book2 2" xfId="2196"/>
    <cellStyle name="_Recon to Darrin's 5.11.05 proforma_Book2_Adj Bench DR 3 for Initial Briefs (Electric)" xfId="2197"/>
    <cellStyle name="_Recon to Darrin's 5.11.05 proforma_Book2_Adj Bench DR 3 for Initial Briefs (Electric) 2" xfId="2198"/>
    <cellStyle name="_Recon to Darrin's 5.11.05 proforma_Book2_Electric Rev Req Model (2009 GRC) Rebuttal" xfId="2199"/>
    <cellStyle name="_Recon to Darrin's 5.11.05 proforma_Book2_Electric Rev Req Model (2009 GRC) Rebuttal 2" xfId="2200"/>
    <cellStyle name="_Recon to Darrin's 5.11.05 proforma_Book2_Electric Rev Req Model (2009 GRC) Rebuttal REmoval of New  WH Solar AdjustMI" xfId="2201"/>
    <cellStyle name="_Recon to Darrin's 5.11.05 proforma_Book2_Electric Rev Req Model (2009 GRC) Rebuttal REmoval of New  WH Solar AdjustMI 2" xfId="2202"/>
    <cellStyle name="_Recon to Darrin's 5.11.05 proforma_Book2_Electric Rev Req Model (2009 GRC) Revised 01-18-2010" xfId="2203"/>
    <cellStyle name="_Recon to Darrin's 5.11.05 proforma_Book2_Electric Rev Req Model (2009 GRC) Revised 01-18-2010 2" xfId="2204"/>
    <cellStyle name="_Recon to Darrin's 5.11.05 proforma_Book2_Final Order Electric EXHIBIT A-1" xfId="2205"/>
    <cellStyle name="_Recon to Darrin's 5.11.05 proforma_Book2_Final Order Electric EXHIBIT A-1 2" xfId="2206"/>
    <cellStyle name="_Recon to Darrin's 5.11.05 proforma_Book4" xfId="2207"/>
    <cellStyle name="_Recon to Darrin's 5.11.05 proforma_Book4 2" xfId="2208"/>
    <cellStyle name="_Recon to Darrin's 5.11.05 proforma_Book9" xfId="2209"/>
    <cellStyle name="_Recon to Darrin's 5.11.05 proforma_Book9 2" xfId="2210"/>
    <cellStyle name="_Recon to Darrin's 5.11.05 proforma_INPUTS" xfId="2211"/>
    <cellStyle name="_Recon to Darrin's 5.11.05 proforma_INPUTS 2" xfId="2212"/>
    <cellStyle name="_Recon to Darrin's 5.11.05 proforma_Power Costs - Comparison bx Rbtl-Staff-Jt-PC" xfId="2213"/>
    <cellStyle name="_Recon to Darrin's 5.11.05 proforma_Power Costs - Comparison bx Rbtl-Staff-Jt-PC 2" xfId="2214"/>
    <cellStyle name="_Recon to Darrin's 5.11.05 proforma_Power Costs - Comparison bx Rbtl-Staff-Jt-PC_Adj Bench DR 3 for Initial Briefs (Electric)" xfId="2215"/>
    <cellStyle name="_Recon to Darrin's 5.11.05 proforma_Power Costs - Comparison bx Rbtl-Staff-Jt-PC_Adj Bench DR 3 for Initial Briefs (Electric) 2" xfId="2216"/>
    <cellStyle name="_Recon to Darrin's 5.11.05 proforma_Power Costs - Comparison bx Rbtl-Staff-Jt-PC_Electric Rev Req Model (2009 GRC) Rebuttal" xfId="2217"/>
    <cellStyle name="_Recon to Darrin's 5.11.05 proforma_Power Costs - Comparison bx Rbtl-Staff-Jt-PC_Electric Rev Req Model (2009 GRC) Rebuttal 2" xfId="2218"/>
    <cellStyle name="_Recon to Darrin's 5.11.05 proforma_Power Costs - Comparison bx Rbtl-Staff-Jt-PC_Electric Rev Req Model (2009 GRC) Rebuttal REmoval of New  WH Solar AdjustMI" xfId="2219"/>
    <cellStyle name="_Recon to Darrin's 5.11.05 proforma_Power Costs - Comparison bx Rbtl-Staff-Jt-PC_Electric Rev Req Model (2009 GRC) Rebuttal REmoval of New  WH Solar AdjustMI 2" xfId="2220"/>
    <cellStyle name="_Recon to Darrin's 5.11.05 proforma_Power Costs - Comparison bx Rbtl-Staff-Jt-PC_Electric Rev Req Model (2009 GRC) Revised 01-18-2010" xfId="2221"/>
    <cellStyle name="_Recon to Darrin's 5.11.05 proforma_Power Costs - Comparison bx Rbtl-Staff-Jt-PC_Electric Rev Req Model (2009 GRC) Revised 01-18-2010 2" xfId="2222"/>
    <cellStyle name="_Recon to Darrin's 5.11.05 proforma_Power Costs - Comparison bx Rbtl-Staff-Jt-PC_Final Order Electric EXHIBIT A-1" xfId="2223"/>
    <cellStyle name="_Recon to Darrin's 5.11.05 proforma_Power Costs - Comparison bx Rbtl-Staff-Jt-PC_Final Order Electric EXHIBIT A-1 2" xfId="2224"/>
    <cellStyle name="_Recon to Darrin's 5.11.05 proforma_Production Adj 4.37" xfId="2225"/>
    <cellStyle name="_Recon to Darrin's 5.11.05 proforma_Production Adj 4.37 2" xfId="2226"/>
    <cellStyle name="_Recon to Darrin's 5.11.05 proforma_Purchased Power Adj 4.03" xfId="2227"/>
    <cellStyle name="_Recon to Darrin's 5.11.05 proforma_Purchased Power Adj 4.03 2" xfId="2228"/>
    <cellStyle name="_Recon to Darrin's 5.11.05 proforma_Rebuttal Power Costs" xfId="2229"/>
    <cellStyle name="_Recon to Darrin's 5.11.05 proforma_Rebuttal Power Costs 2" xfId="2230"/>
    <cellStyle name="_Recon to Darrin's 5.11.05 proforma_Rebuttal Power Costs_Adj Bench DR 3 for Initial Briefs (Electric)" xfId="2231"/>
    <cellStyle name="_Recon to Darrin's 5.11.05 proforma_Rebuttal Power Costs_Adj Bench DR 3 for Initial Briefs (Electric) 2" xfId="2232"/>
    <cellStyle name="_Recon to Darrin's 5.11.05 proforma_Rebuttal Power Costs_Electric Rev Req Model (2009 GRC) Rebuttal" xfId="2233"/>
    <cellStyle name="_Recon to Darrin's 5.11.05 proforma_Rebuttal Power Costs_Electric Rev Req Model (2009 GRC) Rebuttal 2" xfId="2234"/>
    <cellStyle name="_Recon to Darrin's 5.11.05 proforma_Rebuttal Power Costs_Electric Rev Req Model (2009 GRC) Rebuttal REmoval of New  WH Solar AdjustMI" xfId="2235"/>
    <cellStyle name="_Recon to Darrin's 5.11.05 proforma_Rebuttal Power Costs_Electric Rev Req Model (2009 GRC) Rebuttal REmoval of New  WH Solar AdjustMI 2" xfId="2236"/>
    <cellStyle name="_Recon to Darrin's 5.11.05 proforma_Rebuttal Power Costs_Electric Rev Req Model (2009 GRC) Revised 01-18-2010" xfId="2237"/>
    <cellStyle name="_Recon to Darrin's 5.11.05 proforma_Rebuttal Power Costs_Electric Rev Req Model (2009 GRC) Revised 01-18-2010 2" xfId="2238"/>
    <cellStyle name="_Recon to Darrin's 5.11.05 proforma_Rebuttal Power Costs_Final Order Electric EXHIBIT A-1" xfId="2239"/>
    <cellStyle name="_Recon to Darrin's 5.11.05 proforma_Rebuttal Power Costs_Final Order Electric EXHIBIT A-1 2" xfId="2240"/>
    <cellStyle name="_Recon to Darrin's 5.11.05 proforma_ROR &amp; CONV FACTOR" xfId="2241"/>
    <cellStyle name="_Recon to Darrin's 5.11.05 proforma_ROR &amp; CONV FACTOR 2" xfId="2242"/>
    <cellStyle name="_Recon to Darrin's 5.11.05 proforma_ROR 5.02" xfId="2243"/>
    <cellStyle name="_Recon to Darrin's 5.11.05 proforma_ROR 5.02 2" xfId="2244"/>
    <cellStyle name="_Sumas Proforma - 11-09-07" xfId="2245"/>
    <cellStyle name="_Sumas Property Taxes v1" xfId="2246"/>
    <cellStyle name="_Tenaska Comparison" xfId="2247"/>
    <cellStyle name="_Tenaska Comparison 2" xfId="2248"/>
    <cellStyle name="_Tenaska Comparison 2 2" xfId="2249"/>
    <cellStyle name="_Tenaska Comparison 3" xfId="2250"/>
    <cellStyle name="_Tenaska Comparison_(C) WHE Proforma with ITC cash grant 10 Yr Amort_for deferral_102809" xfId="2251"/>
    <cellStyle name="_Tenaska Comparison_(C) WHE Proforma with ITC cash grant 10 Yr Amort_for deferral_102809 2" xfId="2252"/>
    <cellStyle name="_Tenaska Comparison_(C) WHE Proforma with ITC cash grant 10 Yr Amort_for deferral_102809_16.07E Wild Horse Wind Expansionwrkingfile" xfId="2253"/>
    <cellStyle name="_Tenaska Comparison_(C) WHE Proforma with ITC cash grant 10 Yr Amort_for deferral_102809_16.07E Wild Horse Wind Expansionwrkingfile 2" xfId="2254"/>
    <cellStyle name="_Tenaska Comparison_(C) WHE Proforma with ITC cash grant 10 Yr Amort_for deferral_102809_16.07E Wild Horse Wind Expansionwrkingfile SF" xfId="2255"/>
    <cellStyle name="_Tenaska Comparison_(C) WHE Proforma with ITC cash grant 10 Yr Amort_for deferral_102809_16.07E Wild Horse Wind Expansionwrkingfile SF 2" xfId="2256"/>
    <cellStyle name="_Tenaska Comparison_(C) WHE Proforma with ITC cash grant 10 Yr Amort_for deferral_102809_16.37E Wild Horse Expansion DeferralRevwrkingfile SF" xfId="2257"/>
    <cellStyle name="_Tenaska Comparison_(C) WHE Proforma with ITC cash grant 10 Yr Amort_for deferral_102809_16.37E Wild Horse Expansion DeferralRevwrkingfile SF 2" xfId="2258"/>
    <cellStyle name="_Tenaska Comparison_(C) WHE Proforma with ITC cash grant 10 Yr Amort_for rebuttal_120709" xfId="2259"/>
    <cellStyle name="_Tenaska Comparison_(C) WHE Proforma with ITC cash grant 10 Yr Amort_for rebuttal_120709 2" xfId="2260"/>
    <cellStyle name="_Tenaska Comparison_04.07E Wild Horse Wind Expansion" xfId="2261"/>
    <cellStyle name="_Tenaska Comparison_04.07E Wild Horse Wind Expansion 2" xfId="2262"/>
    <cellStyle name="_Tenaska Comparison_04.07E Wild Horse Wind Expansion_16.07E Wild Horse Wind Expansionwrkingfile" xfId="2263"/>
    <cellStyle name="_Tenaska Comparison_04.07E Wild Horse Wind Expansion_16.07E Wild Horse Wind Expansionwrkingfile 2" xfId="2264"/>
    <cellStyle name="_Tenaska Comparison_04.07E Wild Horse Wind Expansion_16.07E Wild Horse Wind Expansionwrkingfile SF" xfId="2265"/>
    <cellStyle name="_Tenaska Comparison_04.07E Wild Horse Wind Expansion_16.07E Wild Horse Wind Expansionwrkingfile SF 2" xfId="2266"/>
    <cellStyle name="_Tenaska Comparison_04.07E Wild Horse Wind Expansion_16.37E Wild Horse Expansion DeferralRevwrkingfile SF" xfId="2267"/>
    <cellStyle name="_Tenaska Comparison_04.07E Wild Horse Wind Expansion_16.37E Wild Horse Expansion DeferralRevwrkingfile SF 2" xfId="2268"/>
    <cellStyle name="_Tenaska Comparison_16.07E Wild Horse Wind Expansionwrkingfile" xfId="2269"/>
    <cellStyle name="_Tenaska Comparison_16.07E Wild Horse Wind Expansionwrkingfile 2" xfId="2270"/>
    <cellStyle name="_Tenaska Comparison_16.07E Wild Horse Wind Expansionwrkingfile SF" xfId="2271"/>
    <cellStyle name="_Tenaska Comparison_16.07E Wild Horse Wind Expansionwrkingfile SF 2" xfId="2272"/>
    <cellStyle name="_Tenaska Comparison_16.37E Wild Horse Expansion DeferralRevwrkingfile SF" xfId="2273"/>
    <cellStyle name="_Tenaska Comparison_16.37E Wild Horse Expansion DeferralRevwrkingfile SF 2" xfId="2274"/>
    <cellStyle name="_Tenaska Comparison_4 31 Regulatory Assets and Liabilities  7 06- Exhibit D" xfId="2275"/>
    <cellStyle name="_Tenaska Comparison_4 31 Regulatory Assets and Liabilities  7 06- Exhibit D 2" xfId="2276"/>
    <cellStyle name="_Tenaska Comparison_4 32 Regulatory Assets and Liabilities  7 06- Exhibit D" xfId="2277"/>
    <cellStyle name="_Tenaska Comparison_4 32 Regulatory Assets and Liabilities  7 06- Exhibit D 2" xfId="2278"/>
    <cellStyle name="_Tenaska Comparison_Book2" xfId="2279"/>
    <cellStyle name="_Tenaska Comparison_Book2 2" xfId="2280"/>
    <cellStyle name="_Tenaska Comparison_Book2_Adj Bench DR 3 for Initial Briefs (Electric)" xfId="2281"/>
    <cellStyle name="_Tenaska Comparison_Book2_Adj Bench DR 3 for Initial Briefs (Electric) 2" xfId="2282"/>
    <cellStyle name="_Tenaska Comparison_Book2_Electric Rev Req Model (2009 GRC) Rebuttal" xfId="2283"/>
    <cellStyle name="_Tenaska Comparison_Book2_Electric Rev Req Model (2009 GRC) Rebuttal 2" xfId="2284"/>
    <cellStyle name="_Tenaska Comparison_Book2_Electric Rev Req Model (2009 GRC) Rebuttal REmoval of New  WH Solar AdjustMI" xfId="2285"/>
    <cellStyle name="_Tenaska Comparison_Book2_Electric Rev Req Model (2009 GRC) Rebuttal REmoval of New  WH Solar AdjustMI 2" xfId="2286"/>
    <cellStyle name="_Tenaska Comparison_Book2_Electric Rev Req Model (2009 GRC) Revised 01-18-2010" xfId="2287"/>
    <cellStyle name="_Tenaska Comparison_Book2_Electric Rev Req Model (2009 GRC) Revised 01-18-2010 2" xfId="2288"/>
    <cellStyle name="_Tenaska Comparison_Book2_Final Order Electric EXHIBIT A-1" xfId="2289"/>
    <cellStyle name="_Tenaska Comparison_Book2_Final Order Electric EXHIBIT A-1 2" xfId="2290"/>
    <cellStyle name="_Tenaska Comparison_Book4" xfId="2291"/>
    <cellStyle name="_Tenaska Comparison_Book4 2" xfId="2292"/>
    <cellStyle name="_Tenaska Comparison_Book9" xfId="2293"/>
    <cellStyle name="_Tenaska Comparison_Book9 2" xfId="2294"/>
    <cellStyle name="_Tenaska Comparison_Electric COS Inputs" xfId="2295"/>
    <cellStyle name="_Tenaska Comparison_Electric COS Inputs 2" xfId="2296"/>
    <cellStyle name="_Tenaska Comparison_Electric COS Inputs 2 2" xfId="2297"/>
    <cellStyle name="_Tenaska Comparison_Electric COS Inputs 2 2 2" xfId="2298"/>
    <cellStyle name="_Tenaska Comparison_Electric COS Inputs 2 3" xfId="2299"/>
    <cellStyle name="_Tenaska Comparison_Electric COS Inputs 3" xfId="2300"/>
    <cellStyle name="_Tenaska Comparison_Electric COS Inputs 3 2" xfId="2301"/>
    <cellStyle name="_Tenaska Comparison_Electric COS Inputs 4" xfId="2302"/>
    <cellStyle name="_Tenaska Comparison_Power Costs - Comparison bx Rbtl-Staff-Jt-PC" xfId="2303"/>
    <cellStyle name="_Tenaska Comparison_Power Costs - Comparison bx Rbtl-Staff-Jt-PC 2" xfId="2304"/>
    <cellStyle name="_Tenaska Comparison_Power Costs - Comparison bx Rbtl-Staff-Jt-PC_Adj Bench DR 3 for Initial Briefs (Electric)" xfId="2305"/>
    <cellStyle name="_Tenaska Comparison_Power Costs - Comparison bx Rbtl-Staff-Jt-PC_Adj Bench DR 3 for Initial Briefs (Electric) 2" xfId="2306"/>
    <cellStyle name="_Tenaska Comparison_Power Costs - Comparison bx Rbtl-Staff-Jt-PC_Electric Rev Req Model (2009 GRC) Rebuttal" xfId="2307"/>
    <cellStyle name="_Tenaska Comparison_Power Costs - Comparison bx Rbtl-Staff-Jt-PC_Electric Rev Req Model (2009 GRC) Rebuttal 2" xfId="2308"/>
    <cellStyle name="_Tenaska Comparison_Power Costs - Comparison bx Rbtl-Staff-Jt-PC_Electric Rev Req Model (2009 GRC) Rebuttal REmoval of New  WH Solar AdjustMI" xfId="2309"/>
    <cellStyle name="_Tenaska Comparison_Power Costs - Comparison bx Rbtl-Staff-Jt-PC_Electric Rev Req Model (2009 GRC) Rebuttal REmoval of New  WH Solar AdjustMI 2" xfId="2310"/>
    <cellStyle name="_Tenaska Comparison_Power Costs - Comparison bx Rbtl-Staff-Jt-PC_Electric Rev Req Model (2009 GRC) Revised 01-18-2010" xfId="2311"/>
    <cellStyle name="_Tenaska Comparison_Power Costs - Comparison bx Rbtl-Staff-Jt-PC_Electric Rev Req Model (2009 GRC) Revised 01-18-2010 2" xfId="2312"/>
    <cellStyle name="_Tenaska Comparison_Power Costs - Comparison bx Rbtl-Staff-Jt-PC_Final Order Electric EXHIBIT A-1" xfId="2313"/>
    <cellStyle name="_Tenaska Comparison_Power Costs - Comparison bx Rbtl-Staff-Jt-PC_Final Order Electric EXHIBIT A-1 2" xfId="2314"/>
    <cellStyle name="_Tenaska Comparison_Production Adj 4.37" xfId="2315"/>
    <cellStyle name="_Tenaska Comparison_Production Adj 4.37 2" xfId="2316"/>
    <cellStyle name="_Tenaska Comparison_Purchased Power Adj 4.03" xfId="2317"/>
    <cellStyle name="_Tenaska Comparison_Purchased Power Adj 4.03 2" xfId="2318"/>
    <cellStyle name="_Tenaska Comparison_Rebuttal Power Costs" xfId="2319"/>
    <cellStyle name="_Tenaska Comparison_Rebuttal Power Costs 2" xfId="2320"/>
    <cellStyle name="_Tenaska Comparison_Rebuttal Power Costs_Adj Bench DR 3 for Initial Briefs (Electric)" xfId="2321"/>
    <cellStyle name="_Tenaska Comparison_Rebuttal Power Costs_Adj Bench DR 3 for Initial Briefs (Electric) 2" xfId="2322"/>
    <cellStyle name="_Tenaska Comparison_Rebuttal Power Costs_Electric Rev Req Model (2009 GRC) Rebuttal" xfId="2323"/>
    <cellStyle name="_Tenaska Comparison_Rebuttal Power Costs_Electric Rev Req Model (2009 GRC) Rebuttal 2" xfId="2324"/>
    <cellStyle name="_Tenaska Comparison_Rebuttal Power Costs_Electric Rev Req Model (2009 GRC) Rebuttal REmoval of New  WH Solar AdjustMI" xfId="2325"/>
    <cellStyle name="_Tenaska Comparison_Rebuttal Power Costs_Electric Rev Req Model (2009 GRC) Rebuttal REmoval of New  WH Solar AdjustMI 2" xfId="2326"/>
    <cellStyle name="_Tenaska Comparison_Rebuttal Power Costs_Electric Rev Req Model (2009 GRC) Revised 01-18-2010" xfId="2327"/>
    <cellStyle name="_Tenaska Comparison_Rebuttal Power Costs_Electric Rev Req Model (2009 GRC) Revised 01-18-2010 2" xfId="2328"/>
    <cellStyle name="_Tenaska Comparison_Rebuttal Power Costs_Final Order Electric EXHIBIT A-1" xfId="2329"/>
    <cellStyle name="_Tenaska Comparison_Rebuttal Power Costs_Final Order Electric EXHIBIT A-1 2" xfId="2330"/>
    <cellStyle name="_Tenaska Comparison_ROR 5.02" xfId="2331"/>
    <cellStyle name="_Tenaska Comparison_ROR 5.02 2" xfId="2332"/>
    <cellStyle name="_x0013__TENASKA REGULATORY ASSET" xfId="2333"/>
    <cellStyle name="_x0013__TENASKA REGULATORY ASSET 2" xfId="2334"/>
    <cellStyle name="_Value Copy 11 30 05 gas 12 09 05 AURORA at 12 14 05" xfId="2335"/>
    <cellStyle name="_Value Copy 11 30 05 gas 12 09 05 AURORA at 12 14 05 2" xfId="2336"/>
    <cellStyle name="_Value Copy 11 30 05 gas 12 09 05 AURORA at 12 14 05 2 2" xfId="2337"/>
    <cellStyle name="_Value Copy 11 30 05 gas 12 09 05 AURORA at 12 14 05_04 07E Wild Horse Wind Expansion (C) (2)" xfId="2338"/>
    <cellStyle name="_Value Copy 11 30 05 gas 12 09 05 AURORA at 12 14 05_04 07E Wild Horse Wind Expansion (C) (2) 2" xfId="2339"/>
    <cellStyle name="_Value Copy 11 30 05 gas 12 09 05 AURORA at 12 14 05_04 07E Wild Horse Wind Expansion (C) (2)_Adj Bench DR 3 for Initial Briefs (Electric)" xfId="2340"/>
    <cellStyle name="_Value Copy 11 30 05 gas 12 09 05 AURORA at 12 14 05_04 07E Wild Horse Wind Expansion (C) (2)_Adj Bench DR 3 for Initial Briefs (Electric) 2" xfId="2341"/>
    <cellStyle name="_Value Copy 11 30 05 gas 12 09 05 AURORA at 12 14 05_04 07E Wild Horse Wind Expansion (C) (2)_Electric Rev Req Model (2009 GRC) " xfId="2342"/>
    <cellStyle name="_Value Copy 11 30 05 gas 12 09 05 AURORA at 12 14 05_04 07E Wild Horse Wind Expansion (C) (2)_Electric Rev Req Model (2009 GRC)  2" xfId="2343"/>
    <cellStyle name="_Value Copy 11 30 05 gas 12 09 05 AURORA at 12 14 05_04 07E Wild Horse Wind Expansion (C) (2)_Electric Rev Req Model (2009 GRC) Rebuttal" xfId="2344"/>
    <cellStyle name="_Value Copy 11 30 05 gas 12 09 05 AURORA at 12 14 05_04 07E Wild Horse Wind Expansion (C) (2)_Electric Rev Req Model (2009 GRC) Rebuttal 2" xfId="2345"/>
    <cellStyle name="_Value Copy 11 30 05 gas 12 09 05 AURORA at 12 14 05_04 07E Wild Horse Wind Expansion (C) (2)_Electric Rev Req Model (2009 GRC) Rebuttal REmoval of New  WH Solar AdjustMI" xfId="2346"/>
    <cellStyle name="_Value Copy 11 30 05 gas 12 09 05 AURORA at 12 14 05_04 07E Wild Horse Wind Expansion (C) (2)_Electric Rev Req Model (2009 GRC) Rebuttal REmoval of New  WH Solar AdjustMI 2" xfId="2347"/>
    <cellStyle name="_Value Copy 11 30 05 gas 12 09 05 AURORA at 12 14 05_04 07E Wild Horse Wind Expansion (C) (2)_Electric Rev Req Model (2009 GRC) Revised 01-18-2010" xfId="2348"/>
    <cellStyle name="_Value Copy 11 30 05 gas 12 09 05 AURORA at 12 14 05_04 07E Wild Horse Wind Expansion (C) (2)_Electric Rev Req Model (2009 GRC) Revised 01-18-2010 2" xfId="2349"/>
    <cellStyle name="_Value Copy 11 30 05 gas 12 09 05 AURORA at 12 14 05_04 07E Wild Horse Wind Expansion (C) (2)_Final Order Electric EXHIBIT A-1" xfId="2350"/>
    <cellStyle name="_Value Copy 11 30 05 gas 12 09 05 AURORA at 12 14 05_04 07E Wild Horse Wind Expansion (C) (2)_Final Order Electric EXHIBIT A-1 2" xfId="2351"/>
    <cellStyle name="_Value Copy 11 30 05 gas 12 09 05 AURORA at 12 14 05_04 07E Wild Horse Wind Expansion (C) (2)_TENASKA REGULATORY ASSET" xfId="2352"/>
    <cellStyle name="_Value Copy 11 30 05 gas 12 09 05 AURORA at 12 14 05_04 07E Wild Horse Wind Expansion (C) (2)_TENASKA REGULATORY ASSET 2" xfId="2353"/>
    <cellStyle name="_Value Copy 11 30 05 gas 12 09 05 AURORA at 12 14 05_16.37E Wild Horse Expansion DeferralRevwrkingfile SF" xfId="2354"/>
    <cellStyle name="_Value Copy 11 30 05 gas 12 09 05 AURORA at 12 14 05_16.37E Wild Horse Expansion DeferralRevwrkingfile SF 2" xfId="2355"/>
    <cellStyle name="_Value Copy 11 30 05 gas 12 09 05 AURORA at 12 14 05_4 31 Regulatory Assets and Liabilities  7 06- Exhibit D" xfId="2356"/>
    <cellStyle name="_Value Copy 11 30 05 gas 12 09 05 AURORA at 12 14 05_4 31 Regulatory Assets and Liabilities  7 06- Exhibit D 2" xfId="2357"/>
    <cellStyle name="_Value Copy 11 30 05 gas 12 09 05 AURORA at 12 14 05_4 32 Regulatory Assets and Liabilities  7 06- Exhibit D" xfId="2358"/>
    <cellStyle name="_Value Copy 11 30 05 gas 12 09 05 AURORA at 12 14 05_4 32 Regulatory Assets and Liabilities  7 06- Exhibit D 2" xfId="2359"/>
    <cellStyle name="_Value Copy 11 30 05 gas 12 09 05 AURORA at 12 14 05_Book2" xfId="2360"/>
    <cellStyle name="_Value Copy 11 30 05 gas 12 09 05 AURORA at 12 14 05_Book2 2" xfId="2361"/>
    <cellStyle name="_Value Copy 11 30 05 gas 12 09 05 AURORA at 12 14 05_Book2_Adj Bench DR 3 for Initial Briefs (Electric)" xfId="2362"/>
    <cellStyle name="_Value Copy 11 30 05 gas 12 09 05 AURORA at 12 14 05_Book2_Adj Bench DR 3 for Initial Briefs (Electric) 2" xfId="2363"/>
    <cellStyle name="_Value Copy 11 30 05 gas 12 09 05 AURORA at 12 14 05_Book2_Electric Rev Req Model (2009 GRC) Rebuttal" xfId="2364"/>
    <cellStyle name="_Value Copy 11 30 05 gas 12 09 05 AURORA at 12 14 05_Book2_Electric Rev Req Model (2009 GRC) Rebuttal 2" xfId="2365"/>
    <cellStyle name="_Value Copy 11 30 05 gas 12 09 05 AURORA at 12 14 05_Book2_Electric Rev Req Model (2009 GRC) Rebuttal REmoval of New  WH Solar AdjustMI" xfId="2366"/>
    <cellStyle name="_Value Copy 11 30 05 gas 12 09 05 AURORA at 12 14 05_Book2_Electric Rev Req Model (2009 GRC) Rebuttal REmoval of New  WH Solar AdjustMI 2" xfId="2367"/>
    <cellStyle name="_Value Copy 11 30 05 gas 12 09 05 AURORA at 12 14 05_Book2_Electric Rev Req Model (2009 GRC) Revised 01-18-2010" xfId="2368"/>
    <cellStyle name="_Value Copy 11 30 05 gas 12 09 05 AURORA at 12 14 05_Book2_Electric Rev Req Model (2009 GRC) Revised 01-18-2010 2" xfId="2369"/>
    <cellStyle name="_Value Copy 11 30 05 gas 12 09 05 AURORA at 12 14 05_Book2_Final Order Electric EXHIBIT A-1" xfId="2370"/>
    <cellStyle name="_Value Copy 11 30 05 gas 12 09 05 AURORA at 12 14 05_Book2_Final Order Electric EXHIBIT A-1 2" xfId="2371"/>
    <cellStyle name="_Value Copy 11 30 05 gas 12 09 05 AURORA at 12 14 05_Book4" xfId="2372"/>
    <cellStyle name="_Value Copy 11 30 05 gas 12 09 05 AURORA at 12 14 05_Book4 2" xfId="2373"/>
    <cellStyle name="_Value Copy 11 30 05 gas 12 09 05 AURORA at 12 14 05_Book9" xfId="2374"/>
    <cellStyle name="_Value Copy 11 30 05 gas 12 09 05 AURORA at 12 14 05_Book9 2" xfId="2375"/>
    <cellStyle name="_Value Copy 11 30 05 gas 12 09 05 AURORA at 12 14 05_Direct Assignment Distribution Plant 2008" xfId="2376"/>
    <cellStyle name="_Value Copy 11 30 05 gas 12 09 05 AURORA at 12 14 05_Direct Assignment Distribution Plant 2008 2" xfId="2377"/>
    <cellStyle name="_Value Copy 11 30 05 gas 12 09 05 AURORA at 12 14 05_Direct Assignment Distribution Plant 2008 2 2" xfId="2378"/>
    <cellStyle name="_Value Copy 11 30 05 gas 12 09 05 AURORA at 12 14 05_Direct Assignment Distribution Plant 2008 2 2 2" xfId="2379"/>
    <cellStyle name="_Value Copy 11 30 05 gas 12 09 05 AURORA at 12 14 05_Direct Assignment Distribution Plant 2008 2 3" xfId="2380"/>
    <cellStyle name="_Value Copy 11 30 05 gas 12 09 05 AURORA at 12 14 05_Direct Assignment Distribution Plant 2008 3" xfId="2381"/>
    <cellStyle name="_Value Copy 11 30 05 gas 12 09 05 AURORA at 12 14 05_Direct Assignment Distribution Plant 2008 3 2" xfId="2382"/>
    <cellStyle name="_Value Copy 11 30 05 gas 12 09 05 AURORA at 12 14 05_Direct Assignment Distribution Plant 2008 4" xfId="2383"/>
    <cellStyle name="_Value Copy 11 30 05 gas 12 09 05 AURORA at 12 14 05_Electric COS Inputs" xfId="2384"/>
    <cellStyle name="_Value Copy 11 30 05 gas 12 09 05 AURORA at 12 14 05_Electric COS Inputs 2" xfId="2385"/>
    <cellStyle name="_Value Copy 11 30 05 gas 12 09 05 AURORA at 12 14 05_Electric COS Inputs 2 2" xfId="2386"/>
    <cellStyle name="_Value Copy 11 30 05 gas 12 09 05 AURORA at 12 14 05_Electric COS Inputs 2 2 2" xfId="2387"/>
    <cellStyle name="_Value Copy 11 30 05 gas 12 09 05 AURORA at 12 14 05_Electric COS Inputs 2 3" xfId="2388"/>
    <cellStyle name="_Value Copy 11 30 05 gas 12 09 05 AURORA at 12 14 05_Electric COS Inputs 3" xfId="2389"/>
    <cellStyle name="_Value Copy 11 30 05 gas 12 09 05 AURORA at 12 14 05_Electric COS Inputs 3 2" xfId="2390"/>
    <cellStyle name="_Value Copy 11 30 05 gas 12 09 05 AURORA at 12 14 05_Electric COS Inputs 4" xfId="2391"/>
    <cellStyle name="_Value Copy 11 30 05 gas 12 09 05 AURORA at 12 14 05_Electric Rate Spread and Rate Design 3.23.09" xfId="2392"/>
    <cellStyle name="_Value Copy 11 30 05 gas 12 09 05 AURORA at 12 14 05_Electric Rate Spread and Rate Design 3.23.09 2" xfId="2393"/>
    <cellStyle name="_Value Copy 11 30 05 gas 12 09 05 AURORA at 12 14 05_Electric Rate Spread and Rate Design 3.23.09 2 2" xfId="2394"/>
    <cellStyle name="_Value Copy 11 30 05 gas 12 09 05 AURORA at 12 14 05_Electric Rate Spread and Rate Design 3.23.09 2 2 2" xfId="2395"/>
    <cellStyle name="_Value Copy 11 30 05 gas 12 09 05 AURORA at 12 14 05_Electric Rate Spread and Rate Design 3.23.09 2 3" xfId="2396"/>
    <cellStyle name="_Value Copy 11 30 05 gas 12 09 05 AURORA at 12 14 05_Electric Rate Spread and Rate Design 3.23.09 3" xfId="2397"/>
    <cellStyle name="_Value Copy 11 30 05 gas 12 09 05 AURORA at 12 14 05_Electric Rate Spread and Rate Design 3.23.09 3 2" xfId="2398"/>
    <cellStyle name="_Value Copy 11 30 05 gas 12 09 05 AURORA at 12 14 05_Electric Rate Spread and Rate Design 3.23.09 4" xfId="2399"/>
    <cellStyle name="_Value Copy 11 30 05 gas 12 09 05 AURORA at 12 14 05_INPUTS" xfId="2400"/>
    <cellStyle name="_Value Copy 11 30 05 gas 12 09 05 AURORA at 12 14 05_INPUTS 2" xfId="2401"/>
    <cellStyle name="_Value Copy 11 30 05 gas 12 09 05 AURORA at 12 14 05_INPUTS 2 2" xfId="2402"/>
    <cellStyle name="_Value Copy 11 30 05 gas 12 09 05 AURORA at 12 14 05_INPUTS 2 2 2" xfId="2403"/>
    <cellStyle name="_Value Copy 11 30 05 gas 12 09 05 AURORA at 12 14 05_INPUTS 2 3" xfId="2404"/>
    <cellStyle name="_Value Copy 11 30 05 gas 12 09 05 AURORA at 12 14 05_INPUTS 3" xfId="2405"/>
    <cellStyle name="_Value Copy 11 30 05 gas 12 09 05 AURORA at 12 14 05_INPUTS 3 2" xfId="2406"/>
    <cellStyle name="_Value Copy 11 30 05 gas 12 09 05 AURORA at 12 14 05_INPUTS 4" xfId="2407"/>
    <cellStyle name="_Value Copy 11 30 05 gas 12 09 05 AURORA at 12 14 05_Leased Transformer &amp; Substation Plant &amp; Rev 12-2009" xfId="2408"/>
    <cellStyle name="_Value Copy 11 30 05 gas 12 09 05 AURORA at 12 14 05_Leased Transformer &amp; Substation Plant &amp; Rev 12-2009 2" xfId="2409"/>
    <cellStyle name="_Value Copy 11 30 05 gas 12 09 05 AURORA at 12 14 05_Leased Transformer &amp; Substation Plant &amp; Rev 12-2009 2 2" xfId="2410"/>
    <cellStyle name="_Value Copy 11 30 05 gas 12 09 05 AURORA at 12 14 05_Leased Transformer &amp; Substation Plant &amp; Rev 12-2009 2 2 2" xfId="2411"/>
    <cellStyle name="_Value Copy 11 30 05 gas 12 09 05 AURORA at 12 14 05_Leased Transformer &amp; Substation Plant &amp; Rev 12-2009 2 3" xfId="2412"/>
    <cellStyle name="_Value Copy 11 30 05 gas 12 09 05 AURORA at 12 14 05_Leased Transformer &amp; Substation Plant &amp; Rev 12-2009 3" xfId="2413"/>
    <cellStyle name="_Value Copy 11 30 05 gas 12 09 05 AURORA at 12 14 05_Leased Transformer &amp; Substation Plant &amp; Rev 12-2009 3 2" xfId="2414"/>
    <cellStyle name="_Value Copy 11 30 05 gas 12 09 05 AURORA at 12 14 05_Leased Transformer &amp; Substation Plant &amp; Rev 12-2009 4" xfId="2415"/>
    <cellStyle name="_Value Copy 11 30 05 gas 12 09 05 AURORA at 12 14 05_Power Costs - Comparison bx Rbtl-Staff-Jt-PC" xfId="2416"/>
    <cellStyle name="_Value Copy 11 30 05 gas 12 09 05 AURORA at 12 14 05_Power Costs - Comparison bx Rbtl-Staff-Jt-PC 2" xfId="2417"/>
    <cellStyle name="_Value Copy 11 30 05 gas 12 09 05 AURORA at 12 14 05_Power Costs - Comparison bx Rbtl-Staff-Jt-PC_Adj Bench DR 3 for Initial Briefs (Electric)" xfId="2418"/>
    <cellStyle name="_Value Copy 11 30 05 gas 12 09 05 AURORA at 12 14 05_Power Costs - Comparison bx Rbtl-Staff-Jt-PC_Adj Bench DR 3 for Initial Briefs (Electric) 2" xfId="2419"/>
    <cellStyle name="_Value Copy 11 30 05 gas 12 09 05 AURORA at 12 14 05_Power Costs - Comparison bx Rbtl-Staff-Jt-PC_Electric Rev Req Model (2009 GRC) Rebuttal" xfId="2420"/>
    <cellStyle name="_Value Copy 11 30 05 gas 12 09 05 AURORA at 12 14 05_Power Costs - Comparison bx Rbtl-Staff-Jt-PC_Electric Rev Req Model (2009 GRC) Rebuttal 2" xfId="2421"/>
    <cellStyle name="_Value Copy 11 30 05 gas 12 09 05 AURORA at 12 14 05_Power Costs - Comparison bx Rbtl-Staff-Jt-PC_Electric Rev Req Model (2009 GRC) Rebuttal REmoval of New  WH Solar AdjustMI" xfId="2422"/>
    <cellStyle name="_Value Copy 11 30 05 gas 12 09 05 AURORA at 12 14 05_Power Costs - Comparison bx Rbtl-Staff-Jt-PC_Electric Rev Req Model (2009 GRC) Rebuttal REmoval of New  WH Solar AdjustMI 2" xfId="2423"/>
    <cellStyle name="_Value Copy 11 30 05 gas 12 09 05 AURORA at 12 14 05_Power Costs - Comparison bx Rbtl-Staff-Jt-PC_Electric Rev Req Model (2009 GRC) Revised 01-18-2010" xfId="2424"/>
    <cellStyle name="_Value Copy 11 30 05 gas 12 09 05 AURORA at 12 14 05_Power Costs - Comparison bx Rbtl-Staff-Jt-PC_Electric Rev Req Model (2009 GRC) Revised 01-18-2010 2" xfId="2425"/>
    <cellStyle name="_Value Copy 11 30 05 gas 12 09 05 AURORA at 12 14 05_Power Costs - Comparison bx Rbtl-Staff-Jt-PC_Final Order Electric EXHIBIT A-1" xfId="2426"/>
    <cellStyle name="_Value Copy 11 30 05 gas 12 09 05 AURORA at 12 14 05_Power Costs - Comparison bx Rbtl-Staff-Jt-PC_Final Order Electric EXHIBIT A-1 2" xfId="2427"/>
    <cellStyle name="_Value Copy 11 30 05 gas 12 09 05 AURORA at 12 14 05_Production Adj 4.37" xfId="2428"/>
    <cellStyle name="_Value Copy 11 30 05 gas 12 09 05 AURORA at 12 14 05_Production Adj 4.37 2" xfId="2429"/>
    <cellStyle name="_Value Copy 11 30 05 gas 12 09 05 AURORA at 12 14 05_Purchased Power Adj 4.03" xfId="2430"/>
    <cellStyle name="_Value Copy 11 30 05 gas 12 09 05 AURORA at 12 14 05_Purchased Power Adj 4.03 2" xfId="2431"/>
    <cellStyle name="_Value Copy 11 30 05 gas 12 09 05 AURORA at 12 14 05_Rate Design Sch 25" xfId="2432"/>
    <cellStyle name="_Value Copy 11 30 05 gas 12 09 05 AURORA at 12 14 05_Rate Design Sch 25 2" xfId="2433"/>
    <cellStyle name="_Value Copy 11 30 05 gas 12 09 05 AURORA at 12 14 05_Rate Design Sch 26" xfId="2434"/>
    <cellStyle name="_Value Copy 11 30 05 gas 12 09 05 AURORA at 12 14 05_Rate Design Sch 26 2" xfId="2435"/>
    <cellStyle name="_Value Copy 11 30 05 gas 12 09 05 AURORA at 12 14 05_Rate Design Sch 31" xfId="2436"/>
    <cellStyle name="_Value Copy 11 30 05 gas 12 09 05 AURORA at 12 14 05_Rate Design Sch 31 2" xfId="2437"/>
    <cellStyle name="_Value Copy 11 30 05 gas 12 09 05 AURORA at 12 14 05_Rate Design Sch 43" xfId="2438"/>
    <cellStyle name="_Value Copy 11 30 05 gas 12 09 05 AURORA at 12 14 05_Rate Design Sch 43 2" xfId="2439"/>
    <cellStyle name="_Value Copy 11 30 05 gas 12 09 05 AURORA at 12 14 05_Rate Design Sch 46" xfId="2440"/>
    <cellStyle name="_Value Copy 11 30 05 gas 12 09 05 AURORA at 12 14 05_Rate Design Sch 46 2" xfId="2441"/>
    <cellStyle name="_Value Copy 11 30 05 gas 12 09 05 AURORA at 12 14 05_Rate Spread" xfId="2442"/>
    <cellStyle name="_Value Copy 11 30 05 gas 12 09 05 AURORA at 12 14 05_Rate Spread 2" xfId="2443"/>
    <cellStyle name="_Value Copy 11 30 05 gas 12 09 05 AURORA at 12 14 05_Rebuttal Power Costs" xfId="2444"/>
    <cellStyle name="_Value Copy 11 30 05 gas 12 09 05 AURORA at 12 14 05_Rebuttal Power Costs 2" xfId="2445"/>
    <cellStyle name="_Value Copy 11 30 05 gas 12 09 05 AURORA at 12 14 05_Rebuttal Power Costs_Adj Bench DR 3 for Initial Briefs (Electric)" xfId="2446"/>
    <cellStyle name="_Value Copy 11 30 05 gas 12 09 05 AURORA at 12 14 05_Rebuttal Power Costs_Adj Bench DR 3 for Initial Briefs (Electric) 2" xfId="2447"/>
    <cellStyle name="_Value Copy 11 30 05 gas 12 09 05 AURORA at 12 14 05_Rebuttal Power Costs_Electric Rev Req Model (2009 GRC) Rebuttal" xfId="2448"/>
    <cellStyle name="_Value Copy 11 30 05 gas 12 09 05 AURORA at 12 14 05_Rebuttal Power Costs_Electric Rev Req Model (2009 GRC) Rebuttal 2" xfId="2449"/>
    <cellStyle name="_Value Copy 11 30 05 gas 12 09 05 AURORA at 12 14 05_Rebuttal Power Costs_Electric Rev Req Model (2009 GRC) Rebuttal REmoval of New  WH Solar AdjustMI" xfId="2450"/>
    <cellStyle name="_Value Copy 11 30 05 gas 12 09 05 AURORA at 12 14 05_Rebuttal Power Costs_Electric Rev Req Model (2009 GRC) Rebuttal REmoval of New  WH Solar AdjustMI 2" xfId="2451"/>
    <cellStyle name="_Value Copy 11 30 05 gas 12 09 05 AURORA at 12 14 05_Rebuttal Power Costs_Electric Rev Req Model (2009 GRC) Revised 01-18-2010" xfId="2452"/>
    <cellStyle name="_Value Copy 11 30 05 gas 12 09 05 AURORA at 12 14 05_Rebuttal Power Costs_Electric Rev Req Model (2009 GRC) Revised 01-18-2010 2" xfId="2453"/>
    <cellStyle name="_Value Copy 11 30 05 gas 12 09 05 AURORA at 12 14 05_Rebuttal Power Costs_Final Order Electric EXHIBIT A-1" xfId="2454"/>
    <cellStyle name="_Value Copy 11 30 05 gas 12 09 05 AURORA at 12 14 05_Rebuttal Power Costs_Final Order Electric EXHIBIT A-1 2" xfId="2455"/>
    <cellStyle name="_Value Copy 11 30 05 gas 12 09 05 AURORA at 12 14 05_ROR 5.02" xfId="2456"/>
    <cellStyle name="_Value Copy 11 30 05 gas 12 09 05 AURORA at 12 14 05_ROR 5.02 2" xfId="2457"/>
    <cellStyle name="_Value Copy 11 30 05 gas 12 09 05 AURORA at 12 14 05_Sch 40 Feeder OH 2008" xfId="2458"/>
    <cellStyle name="_Value Copy 11 30 05 gas 12 09 05 AURORA at 12 14 05_Sch 40 Feeder OH 2008 2" xfId="2459"/>
    <cellStyle name="_Value Copy 11 30 05 gas 12 09 05 AURORA at 12 14 05_Sch 40 Interim Energy Rates " xfId="2460"/>
    <cellStyle name="_Value Copy 11 30 05 gas 12 09 05 AURORA at 12 14 05_Sch 40 Interim Energy Rates  2" xfId="2461"/>
    <cellStyle name="_Value Copy 11 30 05 gas 12 09 05 AURORA at 12 14 05_Sch 40 Substation A&amp;G 2008" xfId="2462"/>
    <cellStyle name="_Value Copy 11 30 05 gas 12 09 05 AURORA at 12 14 05_Sch 40 Substation A&amp;G 2008 2" xfId="2463"/>
    <cellStyle name="_Value Copy 11 30 05 gas 12 09 05 AURORA at 12 14 05_Sch 40 Substation O&amp;M 2008" xfId="2464"/>
    <cellStyle name="_Value Copy 11 30 05 gas 12 09 05 AURORA at 12 14 05_Sch 40 Substation O&amp;M 2008 2" xfId="2465"/>
    <cellStyle name="_Value Copy 11 30 05 gas 12 09 05 AURORA at 12 14 05_Subs 2008" xfId="2466"/>
    <cellStyle name="_Value Copy 11 30 05 gas 12 09 05 AURORA at 12 14 05_Subs 2008 2" xfId="2467"/>
    <cellStyle name="_VC 6.15.06 update on 06GRC power costs.xls Chart 1" xfId="2468"/>
    <cellStyle name="_VC 6.15.06 update on 06GRC power costs.xls Chart 1 2" xfId="2469"/>
    <cellStyle name="_VC 6.15.06 update on 06GRC power costs.xls Chart 1 2 2" xfId="2470"/>
    <cellStyle name="_VC 6.15.06 update on 06GRC power costs.xls Chart 1 3" xfId="2471"/>
    <cellStyle name="_VC 6.15.06 update on 06GRC power costs.xls Chart 1 3 2" xfId="2472"/>
    <cellStyle name="_VC 6.15.06 update on 06GRC power costs.xls Chart 1 3 2 2" xfId="2473"/>
    <cellStyle name="_VC 6.15.06 update on 06GRC power costs.xls Chart 1 3 3" xfId="2474"/>
    <cellStyle name="_VC 6.15.06 update on 06GRC power costs.xls Chart 1 4" xfId="2475"/>
    <cellStyle name="_VC 6.15.06 update on 06GRC power costs.xls Chart 1 4 2" xfId="2476"/>
    <cellStyle name="_VC 6.15.06 update on 06GRC power costs.xls Chart 1_04 07E Wild Horse Wind Expansion (C) (2)" xfId="2477"/>
    <cellStyle name="_VC 6.15.06 update on 06GRC power costs.xls Chart 1_04 07E Wild Horse Wind Expansion (C) (2) 2" xfId="2478"/>
    <cellStyle name="_VC 6.15.06 update on 06GRC power costs.xls Chart 1_04 07E Wild Horse Wind Expansion (C) (2)_Adj Bench DR 3 for Initial Briefs (Electric)" xfId="2479"/>
    <cellStyle name="_VC 6.15.06 update on 06GRC power costs.xls Chart 1_04 07E Wild Horse Wind Expansion (C) (2)_Adj Bench DR 3 for Initial Briefs (Electric) 2" xfId="2480"/>
    <cellStyle name="_VC 6.15.06 update on 06GRC power costs.xls Chart 1_04 07E Wild Horse Wind Expansion (C) (2)_Electric Rev Req Model (2009 GRC) " xfId="2481"/>
    <cellStyle name="_VC 6.15.06 update on 06GRC power costs.xls Chart 1_04 07E Wild Horse Wind Expansion (C) (2)_Electric Rev Req Model (2009 GRC)  2" xfId="2482"/>
    <cellStyle name="_VC 6.15.06 update on 06GRC power costs.xls Chart 1_04 07E Wild Horse Wind Expansion (C) (2)_Electric Rev Req Model (2009 GRC) Rebuttal" xfId="2483"/>
    <cellStyle name="_VC 6.15.06 update on 06GRC power costs.xls Chart 1_04 07E Wild Horse Wind Expansion (C) (2)_Electric Rev Req Model (2009 GRC) Rebuttal 2" xfId="2484"/>
    <cellStyle name="_VC 6.15.06 update on 06GRC power costs.xls Chart 1_04 07E Wild Horse Wind Expansion (C) (2)_Electric Rev Req Model (2009 GRC) Rebuttal REmoval of New  WH Solar AdjustMI" xfId="2485"/>
    <cellStyle name="_VC 6.15.06 update on 06GRC power costs.xls Chart 1_04 07E Wild Horse Wind Expansion (C) (2)_Electric Rev Req Model (2009 GRC) Rebuttal REmoval of New  WH Solar AdjustMI 2" xfId="2486"/>
    <cellStyle name="_VC 6.15.06 update on 06GRC power costs.xls Chart 1_04 07E Wild Horse Wind Expansion (C) (2)_Electric Rev Req Model (2009 GRC) Revised 01-18-2010" xfId="2487"/>
    <cellStyle name="_VC 6.15.06 update on 06GRC power costs.xls Chart 1_04 07E Wild Horse Wind Expansion (C) (2)_Electric Rev Req Model (2009 GRC) Revised 01-18-2010 2" xfId="2488"/>
    <cellStyle name="_VC 6.15.06 update on 06GRC power costs.xls Chart 1_04 07E Wild Horse Wind Expansion (C) (2)_Final Order Electric EXHIBIT A-1" xfId="2489"/>
    <cellStyle name="_VC 6.15.06 update on 06GRC power costs.xls Chart 1_04 07E Wild Horse Wind Expansion (C) (2)_Final Order Electric EXHIBIT A-1 2" xfId="2490"/>
    <cellStyle name="_VC 6.15.06 update on 06GRC power costs.xls Chart 1_04 07E Wild Horse Wind Expansion (C) (2)_TENASKA REGULATORY ASSET" xfId="2491"/>
    <cellStyle name="_VC 6.15.06 update on 06GRC power costs.xls Chart 1_04 07E Wild Horse Wind Expansion (C) (2)_TENASKA REGULATORY ASSET 2" xfId="2492"/>
    <cellStyle name="_VC 6.15.06 update on 06GRC power costs.xls Chart 1_16.37E Wild Horse Expansion DeferralRevwrkingfile SF" xfId="2493"/>
    <cellStyle name="_VC 6.15.06 update on 06GRC power costs.xls Chart 1_16.37E Wild Horse Expansion DeferralRevwrkingfile SF 2" xfId="2494"/>
    <cellStyle name="_VC 6.15.06 update on 06GRC power costs.xls Chart 1_4 31 Regulatory Assets and Liabilities  7 06- Exhibit D" xfId="2495"/>
    <cellStyle name="_VC 6.15.06 update on 06GRC power costs.xls Chart 1_4 31 Regulatory Assets and Liabilities  7 06- Exhibit D 2" xfId="2496"/>
    <cellStyle name="_VC 6.15.06 update on 06GRC power costs.xls Chart 1_4 32 Regulatory Assets and Liabilities  7 06- Exhibit D" xfId="2497"/>
    <cellStyle name="_VC 6.15.06 update on 06GRC power costs.xls Chart 1_4 32 Regulatory Assets and Liabilities  7 06- Exhibit D 2" xfId="2498"/>
    <cellStyle name="_VC 6.15.06 update on 06GRC power costs.xls Chart 1_Book2" xfId="2499"/>
    <cellStyle name="_VC 6.15.06 update on 06GRC power costs.xls Chart 1_Book2 2" xfId="2500"/>
    <cellStyle name="_VC 6.15.06 update on 06GRC power costs.xls Chart 1_Book2_Adj Bench DR 3 for Initial Briefs (Electric)" xfId="2501"/>
    <cellStyle name="_VC 6.15.06 update on 06GRC power costs.xls Chart 1_Book2_Adj Bench DR 3 for Initial Briefs (Electric) 2" xfId="2502"/>
    <cellStyle name="_VC 6.15.06 update on 06GRC power costs.xls Chart 1_Book2_Electric Rev Req Model (2009 GRC) Rebuttal" xfId="2503"/>
    <cellStyle name="_VC 6.15.06 update on 06GRC power costs.xls Chart 1_Book2_Electric Rev Req Model (2009 GRC) Rebuttal 2" xfId="2504"/>
    <cellStyle name="_VC 6.15.06 update on 06GRC power costs.xls Chart 1_Book2_Electric Rev Req Model (2009 GRC) Rebuttal REmoval of New  WH Solar AdjustMI" xfId="2505"/>
    <cellStyle name="_VC 6.15.06 update on 06GRC power costs.xls Chart 1_Book2_Electric Rev Req Model (2009 GRC) Rebuttal REmoval of New  WH Solar AdjustMI 2" xfId="2506"/>
    <cellStyle name="_VC 6.15.06 update on 06GRC power costs.xls Chart 1_Book2_Electric Rev Req Model (2009 GRC) Revised 01-18-2010" xfId="2507"/>
    <cellStyle name="_VC 6.15.06 update on 06GRC power costs.xls Chart 1_Book2_Electric Rev Req Model (2009 GRC) Revised 01-18-2010 2" xfId="2508"/>
    <cellStyle name="_VC 6.15.06 update on 06GRC power costs.xls Chart 1_Book2_Final Order Electric EXHIBIT A-1" xfId="2509"/>
    <cellStyle name="_VC 6.15.06 update on 06GRC power costs.xls Chart 1_Book2_Final Order Electric EXHIBIT A-1 2" xfId="2510"/>
    <cellStyle name="_VC 6.15.06 update on 06GRC power costs.xls Chart 1_Book4" xfId="2511"/>
    <cellStyle name="_VC 6.15.06 update on 06GRC power costs.xls Chart 1_Book4 2" xfId="2512"/>
    <cellStyle name="_VC 6.15.06 update on 06GRC power costs.xls Chart 1_Book9" xfId="2513"/>
    <cellStyle name="_VC 6.15.06 update on 06GRC power costs.xls Chart 1_Book9 2" xfId="2514"/>
    <cellStyle name="_VC 6.15.06 update on 06GRC power costs.xls Chart 1_INPUTS" xfId="2515"/>
    <cellStyle name="_VC 6.15.06 update on 06GRC power costs.xls Chart 1_INPUTS 2" xfId="2516"/>
    <cellStyle name="_VC 6.15.06 update on 06GRC power costs.xls Chart 1_Power Costs - Comparison bx Rbtl-Staff-Jt-PC" xfId="2517"/>
    <cellStyle name="_VC 6.15.06 update on 06GRC power costs.xls Chart 1_Power Costs - Comparison bx Rbtl-Staff-Jt-PC 2" xfId="2518"/>
    <cellStyle name="_VC 6.15.06 update on 06GRC power costs.xls Chart 1_Power Costs - Comparison bx Rbtl-Staff-Jt-PC_Adj Bench DR 3 for Initial Briefs (Electric)" xfId="2519"/>
    <cellStyle name="_VC 6.15.06 update on 06GRC power costs.xls Chart 1_Power Costs - Comparison bx Rbtl-Staff-Jt-PC_Adj Bench DR 3 for Initial Briefs (Electric) 2" xfId="2520"/>
    <cellStyle name="_VC 6.15.06 update on 06GRC power costs.xls Chart 1_Power Costs - Comparison bx Rbtl-Staff-Jt-PC_Electric Rev Req Model (2009 GRC) Rebuttal" xfId="2521"/>
    <cellStyle name="_VC 6.15.06 update on 06GRC power costs.xls Chart 1_Power Costs - Comparison bx Rbtl-Staff-Jt-PC_Electric Rev Req Model (2009 GRC) Rebuttal 2" xfId="2522"/>
    <cellStyle name="_VC 6.15.06 update on 06GRC power costs.xls Chart 1_Power Costs - Comparison bx Rbtl-Staff-Jt-PC_Electric Rev Req Model (2009 GRC) Rebuttal REmoval of New  WH Solar AdjustMI" xfId="2523"/>
    <cellStyle name="_VC 6.15.06 update on 06GRC power costs.xls Chart 1_Power Costs - Comparison bx Rbtl-Staff-Jt-PC_Electric Rev Req Model (2009 GRC) Rebuttal REmoval of New  WH Solar AdjustMI 2" xfId="2524"/>
    <cellStyle name="_VC 6.15.06 update on 06GRC power costs.xls Chart 1_Power Costs - Comparison bx Rbtl-Staff-Jt-PC_Electric Rev Req Model (2009 GRC) Revised 01-18-2010" xfId="2525"/>
    <cellStyle name="_VC 6.15.06 update on 06GRC power costs.xls Chart 1_Power Costs - Comparison bx Rbtl-Staff-Jt-PC_Electric Rev Req Model (2009 GRC) Revised 01-18-2010 2" xfId="2526"/>
    <cellStyle name="_VC 6.15.06 update on 06GRC power costs.xls Chart 1_Power Costs - Comparison bx Rbtl-Staff-Jt-PC_Final Order Electric EXHIBIT A-1" xfId="2527"/>
    <cellStyle name="_VC 6.15.06 update on 06GRC power costs.xls Chart 1_Power Costs - Comparison bx Rbtl-Staff-Jt-PC_Final Order Electric EXHIBIT A-1 2" xfId="2528"/>
    <cellStyle name="_VC 6.15.06 update on 06GRC power costs.xls Chart 1_Production Adj 4.37" xfId="2529"/>
    <cellStyle name="_VC 6.15.06 update on 06GRC power costs.xls Chart 1_Production Adj 4.37 2" xfId="2530"/>
    <cellStyle name="_VC 6.15.06 update on 06GRC power costs.xls Chart 1_Purchased Power Adj 4.03" xfId="2531"/>
    <cellStyle name="_VC 6.15.06 update on 06GRC power costs.xls Chart 1_Purchased Power Adj 4.03 2" xfId="2532"/>
    <cellStyle name="_VC 6.15.06 update on 06GRC power costs.xls Chart 1_Rebuttal Power Costs" xfId="2533"/>
    <cellStyle name="_VC 6.15.06 update on 06GRC power costs.xls Chart 1_Rebuttal Power Costs 2" xfId="2534"/>
    <cellStyle name="_VC 6.15.06 update on 06GRC power costs.xls Chart 1_Rebuttal Power Costs_Adj Bench DR 3 for Initial Briefs (Electric)" xfId="2535"/>
    <cellStyle name="_VC 6.15.06 update on 06GRC power costs.xls Chart 1_Rebuttal Power Costs_Adj Bench DR 3 for Initial Briefs (Electric) 2" xfId="2536"/>
    <cellStyle name="_VC 6.15.06 update on 06GRC power costs.xls Chart 1_Rebuttal Power Costs_Electric Rev Req Model (2009 GRC) Rebuttal" xfId="2537"/>
    <cellStyle name="_VC 6.15.06 update on 06GRC power costs.xls Chart 1_Rebuttal Power Costs_Electric Rev Req Model (2009 GRC) Rebuttal 2" xfId="2538"/>
    <cellStyle name="_VC 6.15.06 update on 06GRC power costs.xls Chart 1_Rebuttal Power Costs_Electric Rev Req Model (2009 GRC) Rebuttal REmoval of New  WH Solar AdjustMI" xfId="2539"/>
    <cellStyle name="_VC 6.15.06 update on 06GRC power costs.xls Chart 1_Rebuttal Power Costs_Electric Rev Req Model (2009 GRC) Rebuttal REmoval of New  WH Solar AdjustMI 2" xfId="2540"/>
    <cellStyle name="_VC 6.15.06 update on 06GRC power costs.xls Chart 1_Rebuttal Power Costs_Electric Rev Req Model (2009 GRC) Revised 01-18-2010" xfId="2541"/>
    <cellStyle name="_VC 6.15.06 update on 06GRC power costs.xls Chart 1_Rebuttal Power Costs_Electric Rev Req Model (2009 GRC) Revised 01-18-2010 2" xfId="2542"/>
    <cellStyle name="_VC 6.15.06 update on 06GRC power costs.xls Chart 1_Rebuttal Power Costs_Final Order Electric EXHIBIT A-1" xfId="2543"/>
    <cellStyle name="_VC 6.15.06 update on 06GRC power costs.xls Chart 1_Rebuttal Power Costs_Final Order Electric EXHIBIT A-1 2" xfId="2544"/>
    <cellStyle name="_VC 6.15.06 update on 06GRC power costs.xls Chart 1_ROR &amp; CONV FACTOR" xfId="2545"/>
    <cellStyle name="_VC 6.15.06 update on 06GRC power costs.xls Chart 1_ROR &amp; CONV FACTOR 2" xfId="2546"/>
    <cellStyle name="_VC 6.15.06 update on 06GRC power costs.xls Chart 1_ROR 5.02" xfId="2547"/>
    <cellStyle name="_VC 6.15.06 update on 06GRC power costs.xls Chart 1_ROR 5.02 2" xfId="2548"/>
    <cellStyle name="_VC 6.15.06 update on 06GRC power costs.xls Chart 2" xfId="2549"/>
    <cellStyle name="_VC 6.15.06 update on 06GRC power costs.xls Chart 2 2" xfId="2550"/>
    <cellStyle name="_VC 6.15.06 update on 06GRC power costs.xls Chart 2 2 2" xfId="2551"/>
    <cellStyle name="_VC 6.15.06 update on 06GRC power costs.xls Chart 2 3" xfId="2552"/>
    <cellStyle name="_VC 6.15.06 update on 06GRC power costs.xls Chart 2 3 2" xfId="2553"/>
    <cellStyle name="_VC 6.15.06 update on 06GRC power costs.xls Chart 2 3 2 2" xfId="2554"/>
    <cellStyle name="_VC 6.15.06 update on 06GRC power costs.xls Chart 2 3 3" xfId="2555"/>
    <cellStyle name="_VC 6.15.06 update on 06GRC power costs.xls Chart 2 4" xfId="2556"/>
    <cellStyle name="_VC 6.15.06 update on 06GRC power costs.xls Chart 2 4 2" xfId="2557"/>
    <cellStyle name="_VC 6.15.06 update on 06GRC power costs.xls Chart 2_04 07E Wild Horse Wind Expansion (C) (2)" xfId="2558"/>
    <cellStyle name="_VC 6.15.06 update on 06GRC power costs.xls Chart 2_04 07E Wild Horse Wind Expansion (C) (2) 2" xfId="2559"/>
    <cellStyle name="_VC 6.15.06 update on 06GRC power costs.xls Chart 2_04 07E Wild Horse Wind Expansion (C) (2)_Adj Bench DR 3 for Initial Briefs (Electric)" xfId="2560"/>
    <cellStyle name="_VC 6.15.06 update on 06GRC power costs.xls Chart 2_04 07E Wild Horse Wind Expansion (C) (2)_Adj Bench DR 3 for Initial Briefs (Electric) 2" xfId="2561"/>
    <cellStyle name="_VC 6.15.06 update on 06GRC power costs.xls Chart 2_04 07E Wild Horse Wind Expansion (C) (2)_Electric Rev Req Model (2009 GRC) " xfId="2562"/>
    <cellStyle name="_VC 6.15.06 update on 06GRC power costs.xls Chart 2_04 07E Wild Horse Wind Expansion (C) (2)_Electric Rev Req Model (2009 GRC)  2" xfId="2563"/>
    <cellStyle name="_VC 6.15.06 update on 06GRC power costs.xls Chart 2_04 07E Wild Horse Wind Expansion (C) (2)_Electric Rev Req Model (2009 GRC) Rebuttal" xfId="2564"/>
    <cellStyle name="_VC 6.15.06 update on 06GRC power costs.xls Chart 2_04 07E Wild Horse Wind Expansion (C) (2)_Electric Rev Req Model (2009 GRC) Rebuttal 2" xfId="2565"/>
    <cellStyle name="_VC 6.15.06 update on 06GRC power costs.xls Chart 2_04 07E Wild Horse Wind Expansion (C) (2)_Electric Rev Req Model (2009 GRC) Rebuttal REmoval of New  WH Solar AdjustMI" xfId="2566"/>
    <cellStyle name="_VC 6.15.06 update on 06GRC power costs.xls Chart 2_04 07E Wild Horse Wind Expansion (C) (2)_Electric Rev Req Model (2009 GRC) Rebuttal REmoval of New  WH Solar AdjustMI 2" xfId="2567"/>
    <cellStyle name="_VC 6.15.06 update on 06GRC power costs.xls Chart 2_04 07E Wild Horse Wind Expansion (C) (2)_Electric Rev Req Model (2009 GRC) Revised 01-18-2010" xfId="2568"/>
    <cellStyle name="_VC 6.15.06 update on 06GRC power costs.xls Chart 2_04 07E Wild Horse Wind Expansion (C) (2)_Electric Rev Req Model (2009 GRC) Revised 01-18-2010 2" xfId="2569"/>
    <cellStyle name="_VC 6.15.06 update on 06GRC power costs.xls Chart 2_04 07E Wild Horse Wind Expansion (C) (2)_Final Order Electric EXHIBIT A-1" xfId="2570"/>
    <cellStyle name="_VC 6.15.06 update on 06GRC power costs.xls Chart 2_04 07E Wild Horse Wind Expansion (C) (2)_Final Order Electric EXHIBIT A-1 2" xfId="2571"/>
    <cellStyle name="_VC 6.15.06 update on 06GRC power costs.xls Chart 2_04 07E Wild Horse Wind Expansion (C) (2)_TENASKA REGULATORY ASSET" xfId="2572"/>
    <cellStyle name="_VC 6.15.06 update on 06GRC power costs.xls Chart 2_04 07E Wild Horse Wind Expansion (C) (2)_TENASKA REGULATORY ASSET 2" xfId="2573"/>
    <cellStyle name="_VC 6.15.06 update on 06GRC power costs.xls Chart 2_16.37E Wild Horse Expansion DeferralRevwrkingfile SF" xfId="2574"/>
    <cellStyle name="_VC 6.15.06 update on 06GRC power costs.xls Chart 2_16.37E Wild Horse Expansion DeferralRevwrkingfile SF 2" xfId="2575"/>
    <cellStyle name="_VC 6.15.06 update on 06GRC power costs.xls Chart 2_4 31 Regulatory Assets and Liabilities  7 06- Exhibit D" xfId="2576"/>
    <cellStyle name="_VC 6.15.06 update on 06GRC power costs.xls Chart 2_4 31 Regulatory Assets and Liabilities  7 06- Exhibit D 2" xfId="2577"/>
    <cellStyle name="_VC 6.15.06 update on 06GRC power costs.xls Chart 2_4 32 Regulatory Assets and Liabilities  7 06- Exhibit D" xfId="2578"/>
    <cellStyle name="_VC 6.15.06 update on 06GRC power costs.xls Chart 2_4 32 Regulatory Assets and Liabilities  7 06- Exhibit D 2" xfId="2579"/>
    <cellStyle name="_VC 6.15.06 update on 06GRC power costs.xls Chart 2_Book2" xfId="2580"/>
    <cellStyle name="_VC 6.15.06 update on 06GRC power costs.xls Chart 2_Book2 2" xfId="2581"/>
    <cellStyle name="_VC 6.15.06 update on 06GRC power costs.xls Chart 2_Book2_Adj Bench DR 3 for Initial Briefs (Electric)" xfId="2582"/>
    <cellStyle name="_VC 6.15.06 update on 06GRC power costs.xls Chart 2_Book2_Adj Bench DR 3 for Initial Briefs (Electric) 2" xfId="2583"/>
    <cellStyle name="_VC 6.15.06 update on 06GRC power costs.xls Chart 2_Book2_Electric Rev Req Model (2009 GRC) Rebuttal" xfId="2584"/>
    <cellStyle name="_VC 6.15.06 update on 06GRC power costs.xls Chart 2_Book2_Electric Rev Req Model (2009 GRC) Rebuttal 2" xfId="2585"/>
    <cellStyle name="_VC 6.15.06 update on 06GRC power costs.xls Chart 2_Book2_Electric Rev Req Model (2009 GRC) Rebuttal REmoval of New  WH Solar AdjustMI" xfId="2586"/>
    <cellStyle name="_VC 6.15.06 update on 06GRC power costs.xls Chart 2_Book2_Electric Rev Req Model (2009 GRC) Rebuttal REmoval of New  WH Solar AdjustMI 2" xfId="2587"/>
    <cellStyle name="_VC 6.15.06 update on 06GRC power costs.xls Chart 2_Book2_Electric Rev Req Model (2009 GRC) Revised 01-18-2010" xfId="2588"/>
    <cellStyle name="_VC 6.15.06 update on 06GRC power costs.xls Chart 2_Book2_Electric Rev Req Model (2009 GRC) Revised 01-18-2010 2" xfId="2589"/>
    <cellStyle name="_VC 6.15.06 update on 06GRC power costs.xls Chart 2_Book2_Final Order Electric EXHIBIT A-1" xfId="2590"/>
    <cellStyle name="_VC 6.15.06 update on 06GRC power costs.xls Chart 2_Book2_Final Order Electric EXHIBIT A-1 2" xfId="2591"/>
    <cellStyle name="_VC 6.15.06 update on 06GRC power costs.xls Chart 2_Book4" xfId="2592"/>
    <cellStyle name="_VC 6.15.06 update on 06GRC power costs.xls Chart 2_Book4 2" xfId="2593"/>
    <cellStyle name="_VC 6.15.06 update on 06GRC power costs.xls Chart 2_Book9" xfId="2594"/>
    <cellStyle name="_VC 6.15.06 update on 06GRC power costs.xls Chart 2_Book9 2" xfId="2595"/>
    <cellStyle name="_VC 6.15.06 update on 06GRC power costs.xls Chart 2_INPUTS" xfId="2596"/>
    <cellStyle name="_VC 6.15.06 update on 06GRC power costs.xls Chart 2_INPUTS 2" xfId="2597"/>
    <cellStyle name="_VC 6.15.06 update on 06GRC power costs.xls Chart 2_Power Costs - Comparison bx Rbtl-Staff-Jt-PC" xfId="2598"/>
    <cellStyle name="_VC 6.15.06 update on 06GRC power costs.xls Chart 2_Power Costs - Comparison bx Rbtl-Staff-Jt-PC 2" xfId="2599"/>
    <cellStyle name="_VC 6.15.06 update on 06GRC power costs.xls Chart 2_Power Costs - Comparison bx Rbtl-Staff-Jt-PC_Adj Bench DR 3 for Initial Briefs (Electric)" xfId="2600"/>
    <cellStyle name="_VC 6.15.06 update on 06GRC power costs.xls Chart 2_Power Costs - Comparison bx Rbtl-Staff-Jt-PC_Adj Bench DR 3 for Initial Briefs (Electric) 2" xfId="2601"/>
    <cellStyle name="_VC 6.15.06 update on 06GRC power costs.xls Chart 2_Power Costs - Comparison bx Rbtl-Staff-Jt-PC_Electric Rev Req Model (2009 GRC) Rebuttal" xfId="2602"/>
    <cellStyle name="_VC 6.15.06 update on 06GRC power costs.xls Chart 2_Power Costs - Comparison bx Rbtl-Staff-Jt-PC_Electric Rev Req Model (2009 GRC) Rebuttal 2" xfId="2603"/>
    <cellStyle name="_VC 6.15.06 update on 06GRC power costs.xls Chart 2_Power Costs - Comparison bx Rbtl-Staff-Jt-PC_Electric Rev Req Model (2009 GRC) Rebuttal REmoval of New  WH Solar AdjustMI" xfId="2604"/>
    <cellStyle name="_VC 6.15.06 update on 06GRC power costs.xls Chart 2_Power Costs - Comparison bx Rbtl-Staff-Jt-PC_Electric Rev Req Model (2009 GRC) Rebuttal REmoval of New  WH Solar AdjustMI 2" xfId="2605"/>
    <cellStyle name="_VC 6.15.06 update on 06GRC power costs.xls Chart 2_Power Costs - Comparison bx Rbtl-Staff-Jt-PC_Electric Rev Req Model (2009 GRC) Revised 01-18-2010" xfId="2606"/>
    <cellStyle name="_VC 6.15.06 update on 06GRC power costs.xls Chart 2_Power Costs - Comparison bx Rbtl-Staff-Jt-PC_Electric Rev Req Model (2009 GRC) Revised 01-18-2010 2" xfId="2607"/>
    <cellStyle name="_VC 6.15.06 update on 06GRC power costs.xls Chart 2_Power Costs - Comparison bx Rbtl-Staff-Jt-PC_Final Order Electric EXHIBIT A-1" xfId="2608"/>
    <cellStyle name="_VC 6.15.06 update on 06GRC power costs.xls Chart 2_Power Costs - Comparison bx Rbtl-Staff-Jt-PC_Final Order Electric EXHIBIT A-1 2" xfId="2609"/>
    <cellStyle name="_VC 6.15.06 update on 06GRC power costs.xls Chart 2_Production Adj 4.37" xfId="2610"/>
    <cellStyle name="_VC 6.15.06 update on 06GRC power costs.xls Chart 2_Production Adj 4.37 2" xfId="2611"/>
    <cellStyle name="_VC 6.15.06 update on 06GRC power costs.xls Chart 2_Purchased Power Adj 4.03" xfId="2612"/>
    <cellStyle name="_VC 6.15.06 update on 06GRC power costs.xls Chart 2_Purchased Power Adj 4.03 2" xfId="2613"/>
    <cellStyle name="_VC 6.15.06 update on 06GRC power costs.xls Chart 2_Rebuttal Power Costs" xfId="2614"/>
    <cellStyle name="_VC 6.15.06 update on 06GRC power costs.xls Chart 2_Rebuttal Power Costs 2" xfId="2615"/>
    <cellStyle name="_VC 6.15.06 update on 06GRC power costs.xls Chart 2_Rebuttal Power Costs_Adj Bench DR 3 for Initial Briefs (Electric)" xfId="2616"/>
    <cellStyle name="_VC 6.15.06 update on 06GRC power costs.xls Chart 2_Rebuttal Power Costs_Adj Bench DR 3 for Initial Briefs (Electric) 2" xfId="2617"/>
    <cellStyle name="_VC 6.15.06 update on 06GRC power costs.xls Chart 2_Rebuttal Power Costs_Electric Rev Req Model (2009 GRC) Rebuttal" xfId="2618"/>
    <cellStyle name="_VC 6.15.06 update on 06GRC power costs.xls Chart 2_Rebuttal Power Costs_Electric Rev Req Model (2009 GRC) Rebuttal 2" xfId="2619"/>
    <cellStyle name="_VC 6.15.06 update on 06GRC power costs.xls Chart 2_Rebuttal Power Costs_Electric Rev Req Model (2009 GRC) Rebuttal REmoval of New  WH Solar AdjustMI" xfId="2620"/>
    <cellStyle name="_VC 6.15.06 update on 06GRC power costs.xls Chart 2_Rebuttal Power Costs_Electric Rev Req Model (2009 GRC) Rebuttal REmoval of New  WH Solar AdjustMI 2" xfId="2621"/>
    <cellStyle name="_VC 6.15.06 update on 06GRC power costs.xls Chart 2_Rebuttal Power Costs_Electric Rev Req Model (2009 GRC) Revised 01-18-2010" xfId="2622"/>
    <cellStyle name="_VC 6.15.06 update on 06GRC power costs.xls Chart 2_Rebuttal Power Costs_Electric Rev Req Model (2009 GRC) Revised 01-18-2010 2" xfId="2623"/>
    <cellStyle name="_VC 6.15.06 update on 06GRC power costs.xls Chart 2_Rebuttal Power Costs_Final Order Electric EXHIBIT A-1" xfId="2624"/>
    <cellStyle name="_VC 6.15.06 update on 06GRC power costs.xls Chart 2_Rebuttal Power Costs_Final Order Electric EXHIBIT A-1 2" xfId="2625"/>
    <cellStyle name="_VC 6.15.06 update on 06GRC power costs.xls Chart 2_ROR &amp; CONV FACTOR" xfId="2626"/>
    <cellStyle name="_VC 6.15.06 update on 06GRC power costs.xls Chart 2_ROR &amp; CONV FACTOR 2" xfId="2627"/>
    <cellStyle name="_VC 6.15.06 update on 06GRC power costs.xls Chart 2_ROR 5.02" xfId="2628"/>
    <cellStyle name="_VC 6.15.06 update on 06GRC power costs.xls Chart 2_ROR 5.02 2" xfId="2629"/>
    <cellStyle name="_VC 6.15.06 update on 06GRC power costs.xls Chart 3" xfId="2630"/>
    <cellStyle name="_VC 6.15.06 update on 06GRC power costs.xls Chart 3 2" xfId="2631"/>
    <cellStyle name="_VC 6.15.06 update on 06GRC power costs.xls Chart 3 2 2" xfId="2632"/>
    <cellStyle name="_VC 6.15.06 update on 06GRC power costs.xls Chart 3 3" xfId="2633"/>
    <cellStyle name="_VC 6.15.06 update on 06GRC power costs.xls Chart 3 3 2" xfId="2634"/>
    <cellStyle name="_VC 6.15.06 update on 06GRC power costs.xls Chart 3 3 2 2" xfId="2635"/>
    <cellStyle name="_VC 6.15.06 update on 06GRC power costs.xls Chart 3 3 3" xfId="2636"/>
    <cellStyle name="_VC 6.15.06 update on 06GRC power costs.xls Chart 3 4" xfId="2637"/>
    <cellStyle name="_VC 6.15.06 update on 06GRC power costs.xls Chart 3 4 2" xfId="2638"/>
    <cellStyle name="_VC 6.15.06 update on 06GRC power costs.xls Chart 3_04 07E Wild Horse Wind Expansion (C) (2)" xfId="2639"/>
    <cellStyle name="_VC 6.15.06 update on 06GRC power costs.xls Chart 3_04 07E Wild Horse Wind Expansion (C) (2) 2" xfId="2640"/>
    <cellStyle name="_VC 6.15.06 update on 06GRC power costs.xls Chart 3_04 07E Wild Horse Wind Expansion (C) (2)_Adj Bench DR 3 for Initial Briefs (Electric)" xfId="2641"/>
    <cellStyle name="_VC 6.15.06 update on 06GRC power costs.xls Chart 3_04 07E Wild Horse Wind Expansion (C) (2)_Adj Bench DR 3 for Initial Briefs (Electric) 2" xfId="2642"/>
    <cellStyle name="_VC 6.15.06 update on 06GRC power costs.xls Chart 3_04 07E Wild Horse Wind Expansion (C) (2)_Electric Rev Req Model (2009 GRC) " xfId="2643"/>
    <cellStyle name="_VC 6.15.06 update on 06GRC power costs.xls Chart 3_04 07E Wild Horse Wind Expansion (C) (2)_Electric Rev Req Model (2009 GRC)  2" xfId="2644"/>
    <cellStyle name="_VC 6.15.06 update on 06GRC power costs.xls Chart 3_04 07E Wild Horse Wind Expansion (C) (2)_Electric Rev Req Model (2009 GRC) Rebuttal" xfId="2645"/>
    <cellStyle name="_VC 6.15.06 update on 06GRC power costs.xls Chart 3_04 07E Wild Horse Wind Expansion (C) (2)_Electric Rev Req Model (2009 GRC) Rebuttal 2" xfId="2646"/>
    <cellStyle name="_VC 6.15.06 update on 06GRC power costs.xls Chart 3_04 07E Wild Horse Wind Expansion (C) (2)_Electric Rev Req Model (2009 GRC) Rebuttal REmoval of New  WH Solar AdjustMI" xfId="2647"/>
    <cellStyle name="_VC 6.15.06 update on 06GRC power costs.xls Chart 3_04 07E Wild Horse Wind Expansion (C) (2)_Electric Rev Req Model (2009 GRC) Rebuttal REmoval of New  WH Solar AdjustMI 2" xfId="2648"/>
    <cellStyle name="_VC 6.15.06 update on 06GRC power costs.xls Chart 3_04 07E Wild Horse Wind Expansion (C) (2)_Electric Rev Req Model (2009 GRC) Revised 01-18-2010" xfId="2649"/>
    <cellStyle name="_VC 6.15.06 update on 06GRC power costs.xls Chart 3_04 07E Wild Horse Wind Expansion (C) (2)_Electric Rev Req Model (2009 GRC) Revised 01-18-2010 2" xfId="2650"/>
    <cellStyle name="_VC 6.15.06 update on 06GRC power costs.xls Chart 3_04 07E Wild Horse Wind Expansion (C) (2)_Final Order Electric EXHIBIT A-1" xfId="2651"/>
    <cellStyle name="_VC 6.15.06 update on 06GRC power costs.xls Chart 3_04 07E Wild Horse Wind Expansion (C) (2)_Final Order Electric EXHIBIT A-1 2" xfId="2652"/>
    <cellStyle name="_VC 6.15.06 update on 06GRC power costs.xls Chart 3_04 07E Wild Horse Wind Expansion (C) (2)_TENASKA REGULATORY ASSET" xfId="2653"/>
    <cellStyle name="_VC 6.15.06 update on 06GRC power costs.xls Chart 3_04 07E Wild Horse Wind Expansion (C) (2)_TENASKA REGULATORY ASSET 2" xfId="2654"/>
    <cellStyle name="_VC 6.15.06 update on 06GRC power costs.xls Chart 3_16.37E Wild Horse Expansion DeferralRevwrkingfile SF" xfId="2655"/>
    <cellStyle name="_VC 6.15.06 update on 06GRC power costs.xls Chart 3_16.37E Wild Horse Expansion DeferralRevwrkingfile SF 2" xfId="2656"/>
    <cellStyle name="_VC 6.15.06 update on 06GRC power costs.xls Chart 3_4 31 Regulatory Assets and Liabilities  7 06- Exhibit D" xfId="2657"/>
    <cellStyle name="_VC 6.15.06 update on 06GRC power costs.xls Chart 3_4 31 Regulatory Assets and Liabilities  7 06- Exhibit D 2" xfId="2658"/>
    <cellStyle name="_VC 6.15.06 update on 06GRC power costs.xls Chart 3_4 32 Regulatory Assets and Liabilities  7 06- Exhibit D" xfId="2659"/>
    <cellStyle name="_VC 6.15.06 update on 06GRC power costs.xls Chart 3_4 32 Regulatory Assets and Liabilities  7 06- Exhibit D 2" xfId="2660"/>
    <cellStyle name="_VC 6.15.06 update on 06GRC power costs.xls Chart 3_Book2" xfId="2661"/>
    <cellStyle name="_VC 6.15.06 update on 06GRC power costs.xls Chart 3_Book2 2" xfId="2662"/>
    <cellStyle name="_VC 6.15.06 update on 06GRC power costs.xls Chart 3_Book2_Adj Bench DR 3 for Initial Briefs (Electric)" xfId="2663"/>
    <cellStyle name="_VC 6.15.06 update on 06GRC power costs.xls Chart 3_Book2_Adj Bench DR 3 for Initial Briefs (Electric) 2" xfId="2664"/>
    <cellStyle name="_VC 6.15.06 update on 06GRC power costs.xls Chart 3_Book2_Electric Rev Req Model (2009 GRC) Rebuttal" xfId="2665"/>
    <cellStyle name="_VC 6.15.06 update on 06GRC power costs.xls Chart 3_Book2_Electric Rev Req Model (2009 GRC) Rebuttal 2" xfId="2666"/>
    <cellStyle name="_VC 6.15.06 update on 06GRC power costs.xls Chart 3_Book2_Electric Rev Req Model (2009 GRC) Rebuttal REmoval of New  WH Solar AdjustMI" xfId="2667"/>
    <cellStyle name="_VC 6.15.06 update on 06GRC power costs.xls Chart 3_Book2_Electric Rev Req Model (2009 GRC) Rebuttal REmoval of New  WH Solar AdjustMI 2" xfId="2668"/>
    <cellStyle name="_VC 6.15.06 update on 06GRC power costs.xls Chart 3_Book2_Electric Rev Req Model (2009 GRC) Revised 01-18-2010" xfId="2669"/>
    <cellStyle name="_VC 6.15.06 update on 06GRC power costs.xls Chart 3_Book2_Electric Rev Req Model (2009 GRC) Revised 01-18-2010 2" xfId="2670"/>
    <cellStyle name="_VC 6.15.06 update on 06GRC power costs.xls Chart 3_Book2_Final Order Electric EXHIBIT A-1" xfId="2671"/>
    <cellStyle name="_VC 6.15.06 update on 06GRC power costs.xls Chart 3_Book2_Final Order Electric EXHIBIT A-1 2" xfId="2672"/>
    <cellStyle name="_VC 6.15.06 update on 06GRC power costs.xls Chart 3_Book4" xfId="2673"/>
    <cellStyle name="_VC 6.15.06 update on 06GRC power costs.xls Chart 3_Book4 2" xfId="2674"/>
    <cellStyle name="_VC 6.15.06 update on 06GRC power costs.xls Chart 3_Book9" xfId="2675"/>
    <cellStyle name="_VC 6.15.06 update on 06GRC power costs.xls Chart 3_Book9 2" xfId="2676"/>
    <cellStyle name="_VC 6.15.06 update on 06GRC power costs.xls Chart 3_INPUTS" xfId="2677"/>
    <cellStyle name="_VC 6.15.06 update on 06GRC power costs.xls Chart 3_INPUTS 2" xfId="2678"/>
    <cellStyle name="_VC 6.15.06 update on 06GRC power costs.xls Chart 3_Power Costs - Comparison bx Rbtl-Staff-Jt-PC" xfId="2679"/>
    <cellStyle name="_VC 6.15.06 update on 06GRC power costs.xls Chart 3_Power Costs - Comparison bx Rbtl-Staff-Jt-PC 2" xfId="2680"/>
    <cellStyle name="_VC 6.15.06 update on 06GRC power costs.xls Chart 3_Power Costs - Comparison bx Rbtl-Staff-Jt-PC_Adj Bench DR 3 for Initial Briefs (Electric)" xfId="2681"/>
    <cellStyle name="_VC 6.15.06 update on 06GRC power costs.xls Chart 3_Power Costs - Comparison bx Rbtl-Staff-Jt-PC_Adj Bench DR 3 for Initial Briefs (Electric) 2" xfId="2682"/>
    <cellStyle name="_VC 6.15.06 update on 06GRC power costs.xls Chart 3_Power Costs - Comparison bx Rbtl-Staff-Jt-PC_Electric Rev Req Model (2009 GRC) Rebuttal" xfId="2683"/>
    <cellStyle name="_VC 6.15.06 update on 06GRC power costs.xls Chart 3_Power Costs - Comparison bx Rbtl-Staff-Jt-PC_Electric Rev Req Model (2009 GRC) Rebuttal 2" xfId="2684"/>
    <cellStyle name="_VC 6.15.06 update on 06GRC power costs.xls Chart 3_Power Costs - Comparison bx Rbtl-Staff-Jt-PC_Electric Rev Req Model (2009 GRC) Rebuttal REmoval of New  WH Solar AdjustMI" xfId="2685"/>
    <cellStyle name="_VC 6.15.06 update on 06GRC power costs.xls Chart 3_Power Costs - Comparison bx Rbtl-Staff-Jt-PC_Electric Rev Req Model (2009 GRC) Rebuttal REmoval of New  WH Solar AdjustMI 2" xfId="2686"/>
    <cellStyle name="_VC 6.15.06 update on 06GRC power costs.xls Chart 3_Power Costs - Comparison bx Rbtl-Staff-Jt-PC_Electric Rev Req Model (2009 GRC) Revised 01-18-2010" xfId="2687"/>
    <cellStyle name="_VC 6.15.06 update on 06GRC power costs.xls Chart 3_Power Costs - Comparison bx Rbtl-Staff-Jt-PC_Electric Rev Req Model (2009 GRC) Revised 01-18-2010 2" xfId="2688"/>
    <cellStyle name="_VC 6.15.06 update on 06GRC power costs.xls Chart 3_Power Costs - Comparison bx Rbtl-Staff-Jt-PC_Final Order Electric EXHIBIT A-1" xfId="2689"/>
    <cellStyle name="_VC 6.15.06 update on 06GRC power costs.xls Chart 3_Power Costs - Comparison bx Rbtl-Staff-Jt-PC_Final Order Electric EXHIBIT A-1 2" xfId="2690"/>
    <cellStyle name="_VC 6.15.06 update on 06GRC power costs.xls Chart 3_Production Adj 4.37" xfId="2691"/>
    <cellStyle name="_VC 6.15.06 update on 06GRC power costs.xls Chart 3_Production Adj 4.37 2" xfId="2692"/>
    <cellStyle name="_VC 6.15.06 update on 06GRC power costs.xls Chart 3_Purchased Power Adj 4.03" xfId="2693"/>
    <cellStyle name="_VC 6.15.06 update on 06GRC power costs.xls Chart 3_Purchased Power Adj 4.03 2" xfId="2694"/>
    <cellStyle name="_VC 6.15.06 update on 06GRC power costs.xls Chart 3_Rebuttal Power Costs" xfId="2695"/>
    <cellStyle name="_VC 6.15.06 update on 06GRC power costs.xls Chart 3_Rebuttal Power Costs 2" xfId="2696"/>
    <cellStyle name="_VC 6.15.06 update on 06GRC power costs.xls Chart 3_Rebuttal Power Costs_Adj Bench DR 3 for Initial Briefs (Electric)" xfId="2697"/>
    <cellStyle name="_VC 6.15.06 update on 06GRC power costs.xls Chart 3_Rebuttal Power Costs_Adj Bench DR 3 for Initial Briefs (Electric) 2" xfId="2698"/>
    <cellStyle name="_VC 6.15.06 update on 06GRC power costs.xls Chart 3_Rebuttal Power Costs_Electric Rev Req Model (2009 GRC) Rebuttal" xfId="2699"/>
    <cellStyle name="_VC 6.15.06 update on 06GRC power costs.xls Chart 3_Rebuttal Power Costs_Electric Rev Req Model (2009 GRC) Rebuttal 2" xfId="2700"/>
    <cellStyle name="_VC 6.15.06 update on 06GRC power costs.xls Chart 3_Rebuttal Power Costs_Electric Rev Req Model (2009 GRC) Rebuttal REmoval of New  WH Solar AdjustMI" xfId="2701"/>
    <cellStyle name="_VC 6.15.06 update on 06GRC power costs.xls Chart 3_Rebuttal Power Costs_Electric Rev Req Model (2009 GRC) Rebuttal REmoval of New  WH Solar AdjustMI 2" xfId="2702"/>
    <cellStyle name="_VC 6.15.06 update on 06GRC power costs.xls Chart 3_Rebuttal Power Costs_Electric Rev Req Model (2009 GRC) Revised 01-18-2010" xfId="2703"/>
    <cellStyle name="_VC 6.15.06 update on 06GRC power costs.xls Chart 3_Rebuttal Power Costs_Electric Rev Req Model (2009 GRC) Revised 01-18-2010 2" xfId="2704"/>
    <cellStyle name="_VC 6.15.06 update on 06GRC power costs.xls Chart 3_Rebuttal Power Costs_Final Order Electric EXHIBIT A-1" xfId="2705"/>
    <cellStyle name="_VC 6.15.06 update on 06GRC power costs.xls Chart 3_Rebuttal Power Costs_Final Order Electric EXHIBIT A-1 2" xfId="2706"/>
    <cellStyle name="_VC 6.15.06 update on 06GRC power costs.xls Chart 3_ROR &amp; CONV FACTOR" xfId="2707"/>
    <cellStyle name="_VC 6.15.06 update on 06GRC power costs.xls Chart 3_ROR &amp; CONV FACTOR 2" xfId="2708"/>
    <cellStyle name="_VC 6.15.06 update on 06GRC power costs.xls Chart 3_ROR 5.02" xfId="2709"/>
    <cellStyle name="_VC 6.15.06 update on 06GRC power costs.xls Chart 3_ROR 5.02 2" xfId="2710"/>
    <cellStyle name="0,0_x000d__x000a_NA_x000d__x000a_" xfId="2711"/>
    <cellStyle name="20% - Accent1 2" xfId="2712"/>
    <cellStyle name="20% - Accent1 2 2" xfId="2713"/>
    <cellStyle name="20% - Accent1 3" xfId="2714"/>
    <cellStyle name="20% - Accent1 4" xfId="2715"/>
    <cellStyle name="20% - Accent1 4 2" xfId="2716"/>
    <cellStyle name="20% - Accent1 4 2 2" xfId="2717"/>
    <cellStyle name="20% - Accent1 4 2 3" xfId="2718"/>
    <cellStyle name="20% - Accent1 4 2 4" xfId="2719"/>
    <cellStyle name="20% - Accent1 4 3" xfId="2720"/>
    <cellStyle name="20% - Accent1 4 3 2" xfId="2721"/>
    <cellStyle name="20% - Accent1 4 3 3" xfId="2722"/>
    <cellStyle name="20% - Accent1 4 4" xfId="2723"/>
    <cellStyle name="20% - Accent1 4 5" xfId="2724"/>
    <cellStyle name="20% - Accent1 4 6" xfId="2725"/>
    <cellStyle name="20% - Accent2 2" xfId="2726"/>
    <cellStyle name="20% - Accent2 2 2" xfId="2727"/>
    <cellStyle name="20% - Accent2 3" xfId="2728"/>
    <cellStyle name="20% - Accent2 4" xfId="2729"/>
    <cellStyle name="20% - Accent2 4 2" xfId="2730"/>
    <cellStyle name="20% - Accent2 4 2 2" xfId="2731"/>
    <cellStyle name="20% - Accent2 4 2 3" xfId="2732"/>
    <cellStyle name="20% - Accent2 4 2 4" xfId="2733"/>
    <cellStyle name="20% - Accent2 4 3" xfId="2734"/>
    <cellStyle name="20% - Accent2 4 3 2" xfId="2735"/>
    <cellStyle name="20% - Accent2 4 3 3" xfId="2736"/>
    <cellStyle name="20% - Accent2 4 4" xfId="2737"/>
    <cellStyle name="20% - Accent2 4 5" xfId="2738"/>
    <cellStyle name="20% - Accent2 4 6" xfId="2739"/>
    <cellStyle name="20% - Accent3 2" xfId="2740"/>
    <cellStyle name="20% - Accent3 2 2" xfId="2741"/>
    <cellStyle name="20% - Accent3 3" xfId="2742"/>
    <cellStyle name="20% - Accent3 4" xfId="2743"/>
    <cellStyle name="20% - Accent3 4 2" xfId="2744"/>
    <cellStyle name="20% - Accent3 4 2 2" xfId="2745"/>
    <cellStyle name="20% - Accent3 4 2 3" xfId="2746"/>
    <cellStyle name="20% - Accent3 4 2 4" xfId="2747"/>
    <cellStyle name="20% - Accent3 4 3" xfId="2748"/>
    <cellStyle name="20% - Accent3 4 3 2" xfId="2749"/>
    <cellStyle name="20% - Accent3 4 3 3" xfId="2750"/>
    <cellStyle name="20% - Accent3 4 4" xfId="2751"/>
    <cellStyle name="20% - Accent3 4 5" xfId="2752"/>
    <cellStyle name="20% - Accent3 4 6" xfId="2753"/>
    <cellStyle name="20% - Accent4 2" xfId="2754"/>
    <cellStyle name="20% - Accent4 2 2" xfId="2755"/>
    <cellStyle name="20% - Accent4 3" xfId="2756"/>
    <cellStyle name="20% - Accent4 4" xfId="2757"/>
    <cellStyle name="20% - Accent4 4 2" xfId="2758"/>
    <cellStyle name="20% - Accent4 4 2 2" xfId="2759"/>
    <cellStyle name="20% - Accent4 4 2 3" xfId="2760"/>
    <cellStyle name="20% - Accent4 4 2 4" xfId="2761"/>
    <cellStyle name="20% - Accent4 4 3" xfId="2762"/>
    <cellStyle name="20% - Accent4 4 3 2" xfId="2763"/>
    <cellStyle name="20% - Accent4 4 3 3" xfId="2764"/>
    <cellStyle name="20% - Accent4 4 4" xfId="2765"/>
    <cellStyle name="20% - Accent4 4 5" xfId="2766"/>
    <cellStyle name="20% - Accent4 4 6" xfId="2767"/>
    <cellStyle name="20% - Accent5 10" xfId="2768"/>
    <cellStyle name="20% - Accent5 11" xfId="2769"/>
    <cellStyle name="20% - Accent5 12" xfId="2770"/>
    <cellStyle name="20% - Accent5 2" xfId="2771"/>
    <cellStyle name="20% - Accent5 2 2" xfId="2772"/>
    <cellStyle name="20% - Accent5 3" xfId="2773"/>
    <cellStyle name="20% - Accent5 4" xfId="2774"/>
    <cellStyle name="20% - Accent5 4 2" xfId="2775"/>
    <cellStyle name="20% - Accent5 4 3" xfId="2776"/>
    <cellStyle name="20% - Accent5 4 4" xfId="2777"/>
    <cellStyle name="20% - Accent5 4 5" xfId="2778"/>
    <cellStyle name="20% - Accent5 5" xfId="2779"/>
    <cellStyle name="20% - Accent5 5 2" xfId="2780"/>
    <cellStyle name="20% - Accent5 5 3" xfId="2781"/>
    <cellStyle name="20% - Accent5 5 4" xfId="2782"/>
    <cellStyle name="20% - Accent5 6" xfId="2783"/>
    <cellStyle name="20% - Accent5 6 2" xfId="2784"/>
    <cellStyle name="20% - Accent5 6 3" xfId="2785"/>
    <cellStyle name="20% - Accent5 7" xfId="2786"/>
    <cellStyle name="20% - Accent5 8" xfId="2787"/>
    <cellStyle name="20% - Accent5 9" xfId="2788"/>
    <cellStyle name="20% - Accent6 2" xfId="2789"/>
    <cellStyle name="20% - Accent6 2 2" xfId="2790"/>
    <cellStyle name="20% - Accent6 3" xfId="2791"/>
    <cellStyle name="20% - Accent6 4" xfId="2792"/>
    <cellStyle name="20% - Accent6 4 2" xfId="2793"/>
    <cellStyle name="20% - Accent6 4 2 2" xfId="2794"/>
    <cellStyle name="20% - Accent6 4 2 3" xfId="2795"/>
    <cellStyle name="20% - Accent6 4 2 4" xfId="2796"/>
    <cellStyle name="20% - Accent6 4 3" xfId="2797"/>
    <cellStyle name="20% - Accent6 4 3 2" xfId="2798"/>
    <cellStyle name="20% - Accent6 4 3 3" xfId="2799"/>
    <cellStyle name="20% - Accent6 4 4" xfId="2800"/>
    <cellStyle name="20% - Accent6 4 5" xfId="2801"/>
    <cellStyle name="20% - Accent6 4 6" xfId="2802"/>
    <cellStyle name="40% - Accent1 2" xfId="2803"/>
    <cellStyle name="40% - Accent1 2 2" xfId="2804"/>
    <cellStyle name="40% - Accent1 3" xfId="2805"/>
    <cellStyle name="40% - Accent1 4" xfId="2806"/>
    <cellStyle name="40% - Accent1 4 2" xfId="2807"/>
    <cellStyle name="40% - Accent1 4 2 2" xfId="2808"/>
    <cellStyle name="40% - Accent1 4 2 3" xfId="2809"/>
    <cellStyle name="40% - Accent1 4 2 4" xfId="2810"/>
    <cellStyle name="40% - Accent1 4 3" xfId="2811"/>
    <cellStyle name="40% - Accent1 4 3 2" xfId="2812"/>
    <cellStyle name="40% - Accent1 4 3 3" xfId="2813"/>
    <cellStyle name="40% - Accent1 4 4" xfId="2814"/>
    <cellStyle name="40% - Accent1 4 5" xfId="2815"/>
    <cellStyle name="40% - Accent1 4 6" xfId="2816"/>
    <cellStyle name="40% - Accent2 10" xfId="2817"/>
    <cellStyle name="40% - Accent2 11" xfId="2818"/>
    <cellStyle name="40% - Accent2 12" xfId="2819"/>
    <cellStyle name="40% - Accent2 2" xfId="2820"/>
    <cellStyle name="40% - Accent2 2 2" xfId="2821"/>
    <cellStyle name="40% - Accent2 3" xfId="2822"/>
    <cellStyle name="40% - Accent2 4" xfId="2823"/>
    <cellStyle name="40% - Accent2 4 2" xfId="2824"/>
    <cellStyle name="40% - Accent2 4 3" xfId="2825"/>
    <cellStyle name="40% - Accent2 4 4" xfId="2826"/>
    <cellStyle name="40% - Accent2 4 5" xfId="2827"/>
    <cellStyle name="40% - Accent2 5" xfId="2828"/>
    <cellStyle name="40% - Accent2 5 2" xfId="2829"/>
    <cellStyle name="40% - Accent2 5 3" xfId="2830"/>
    <cellStyle name="40% - Accent2 5 4" xfId="2831"/>
    <cellStyle name="40% - Accent2 6" xfId="2832"/>
    <cellStyle name="40% - Accent2 6 2" xfId="2833"/>
    <cellStyle name="40% - Accent2 6 3" xfId="2834"/>
    <cellStyle name="40% - Accent2 7" xfId="2835"/>
    <cellStyle name="40% - Accent2 8" xfId="2836"/>
    <cellStyle name="40% - Accent2 9" xfId="2837"/>
    <cellStyle name="40% - Accent3 2" xfId="2838"/>
    <cellStyle name="40% - Accent3 2 2" xfId="2839"/>
    <cellStyle name="40% - Accent3 3" xfId="2840"/>
    <cellStyle name="40% - Accent3 4" xfId="2841"/>
    <cellStyle name="40% - Accent3 4 2" xfId="2842"/>
    <cellStyle name="40% - Accent3 4 2 2" xfId="2843"/>
    <cellStyle name="40% - Accent3 4 2 3" xfId="2844"/>
    <cellStyle name="40% - Accent3 4 2 4" xfId="2845"/>
    <cellStyle name="40% - Accent3 4 3" xfId="2846"/>
    <cellStyle name="40% - Accent3 4 3 2" xfId="2847"/>
    <cellStyle name="40% - Accent3 4 3 3" xfId="2848"/>
    <cellStyle name="40% - Accent3 4 4" xfId="2849"/>
    <cellStyle name="40% - Accent3 4 5" xfId="2850"/>
    <cellStyle name="40% - Accent3 4 6" xfId="2851"/>
    <cellStyle name="40% - Accent4 2" xfId="2852"/>
    <cellStyle name="40% - Accent4 2 2" xfId="2853"/>
    <cellStyle name="40% - Accent4 3" xfId="2854"/>
    <cellStyle name="40% - Accent4 4" xfId="2855"/>
    <cellStyle name="40% - Accent4 4 2" xfId="2856"/>
    <cellStyle name="40% - Accent4 4 2 2" xfId="2857"/>
    <cellStyle name="40% - Accent4 4 2 3" xfId="2858"/>
    <cellStyle name="40% - Accent4 4 2 4" xfId="2859"/>
    <cellStyle name="40% - Accent4 4 3" xfId="2860"/>
    <cellStyle name="40% - Accent4 4 3 2" xfId="2861"/>
    <cellStyle name="40% - Accent4 4 3 3" xfId="2862"/>
    <cellStyle name="40% - Accent4 4 4" xfId="2863"/>
    <cellStyle name="40% - Accent4 4 5" xfId="2864"/>
    <cellStyle name="40% - Accent4 4 6" xfId="2865"/>
    <cellStyle name="40% - Accent5 2" xfId="2866"/>
    <cellStyle name="40% - Accent5 2 2" xfId="2867"/>
    <cellStyle name="40% - Accent5 3" xfId="2868"/>
    <cellStyle name="40% - Accent5 4" xfId="2869"/>
    <cellStyle name="40% - Accent5 4 2" xfId="2870"/>
    <cellStyle name="40% - Accent5 4 2 2" xfId="2871"/>
    <cellStyle name="40% - Accent5 4 2 3" xfId="2872"/>
    <cellStyle name="40% - Accent5 4 2 4" xfId="2873"/>
    <cellStyle name="40% - Accent5 4 3" xfId="2874"/>
    <cellStyle name="40% - Accent5 4 3 2" xfId="2875"/>
    <cellStyle name="40% - Accent5 4 3 3" xfId="2876"/>
    <cellStyle name="40% - Accent5 4 4" xfId="2877"/>
    <cellStyle name="40% - Accent5 4 5" xfId="2878"/>
    <cellStyle name="40% - Accent5 4 6" xfId="2879"/>
    <cellStyle name="40% - Accent6 2" xfId="2880"/>
    <cellStyle name="40% - Accent6 2 2" xfId="2881"/>
    <cellStyle name="40% - Accent6 3" xfId="2882"/>
    <cellStyle name="40% - Accent6 4" xfId="2883"/>
    <cellStyle name="40% - Accent6 4 2" xfId="2884"/>
    <cellStyle name="40% - Accent6 4 2 2" xfId="2885"/>
    <cellStyle name="40% - Accent6 4 2 3" xfId="2886"/>
    <cellStyle name="40% - Accent6 4 2 4" xfId="2887"/>
    <cellStyle name="40% - Accent6 4 3" xfId="2888"/>
    <cellStyle name="40% - Accent6 4 3 2" xfId="2889"/>
    <cellStyle name="40% - Accent6 4 3 3" xfId="2890"/>
    <cellStyle name="40% - Accent6 4 4" xfId="2891"/>
    <cellStyle name="40% - Accent6 4 5" xfId="2892"/>
    <cellStyle name="40% - Accent6 4 6" xfId="2893"/>
    <cellStyle name="60% - Accent1 2" xfId="2894"/>
    <cellStyle name="60% - Accent1 2 2" xfId="2895"/>
    <cellStyle name="60% - Accent1 3" xfId="2896"/>
    <cellStyle name="60% - Accent1 3 2" xfId="2897"/>
    <cellStyle name="60% - Accent2 2" xfId="2898"/>
    <cellStyle name="60% - Accent2 2 2" xfId="2899"/>
    <cellStyle name="60% - Accent2 3" xfId="2900"/>
    <cellStyle name="60% - Accent2 3 2" xfId="2901"/>
    <cellStyle name="60% - Accent3 2" xfId="2902"/>
    <cellStyle name="60% - Accent3 2 2" xfId="2903"/>
    <cellStyle name="60% - Accent3 3" xfId="2904"/>
    <cellStyle name="60% - Accent3 3 2" xfId="2905"/>
    <cellStyle name="60% - Accent4 2" xfId="2906"/>
    <cellStyle name="60% - Accent4 2 2" xfId="2907"/>
    <cellStyle name="60% - Accent4 3" xfId="2908"/>
    <cellStyle name="60% - Accent4 3 2" xfId="2909"/>
    <cellStyle name="60% - Accent5 2" xfId="2910"/>
    <cellStyle name="60% - Accent5 2 2" xfId="2911"/>
    <cellStyle name="60% - Accent5 3" xfId="2912"/>
    <cellStyle name="60% - Accent5 3 2" xfId="2913"/>
    <cellStyle name="60% - Accent6 2" xfId="2914"/>
    <cellStyle name="60% - Accent6 2 2" xfId="2915"/>
    <cellStyle name="60% - Accent6 3" xfId="2916"/>
    <cellStyle name="60% - Accent6 3 2" xfId="2917"/>
    <cellStyle name="Accent1 - 20%" xfId="2918"/>
    <cellStyle name="Accent1 - 40%" xfId="2919"/>
    <cellStyle name="Accent1 - 60%" xfId="2920"/>
    <cellStyle name="Accent1 2" xfId="2921"/>
    <cellStyle name="Accent1 2 2" xfId="2922"/>
    <cellStyle name="Accent1 3" xfId="2923"/>
    <cellStyle name="Accent1 3 2" xfId="2924"/>
    <cellStyle name="Accent1 4" xfId="2925"/>
    <cellStyle name="Accent1 4 2" xfId="2926"/>
    <cellStyle name="Accent1 5" xfId="2927"/>
    <cellStyle name="Accent1 6" xfId="2928"/>
    <cellStyle name="Accent1 7" xfId="2929"/>
    <cellStyle name="Accent1 8" xfId="2930"/>
    <cellStyle name="Accent1 9" xfId="2931"/>
    <cellStyle name="Accent2 - 20%" xfId="2932"/>
    <cellStyle name="Accent2 - 40%" xfId="2933"/>
    <cellStyle name="Accent2 - 60%" xfId="2934"/>
    <cellStyle name="Accent2 2" xfId="2935"/>
    <cellStyle name="Accent2 2 2" xfId="2936"/>
    <cellStyle name="Accent2 3" xfId="2937"/>
    <cellStyle name="Accent2 3 2" xfId="2938"/>
    <cellStyle name="Accent2 4" xfId="2939"/>
    <cellStyle name="Accent2 4 2" xfId="2940"/>
    <cellStyle name="Accent2 5" xfId="2941"/>
    <cellStyle name="Accent2 6" xfId="2942"/>
    <cellStyle name="Accent2 7" xfId="2943"/>
    <cellStyle name="Accent2 8" xfId="2944"/>
    <cellStyle name="Accent2 9" xfId="2945"/>
    <cellStyle name="Accent3 - 20%" xfId="2946"/>
    <cellStyle name="Accent3 - 40%" xfId="2947"/>
    <cellStyle name="Accent3 - 60%" xfId="2948"/>
    <cellStyle name="Accent3 2" xfId="2949"/>
    <cellStyle name="Accent3 2 2" xfId="2950"/>
    <cellStyle name="Accent3 3" xfId="2951"/>
    <cellStyle name="Accent3 3 2" xfId="2952"/>
    <cellStyle name="Accent3 4" xfId="2953"/>
    <cellStyle name="Accent3 4 2" xfId="2954"/>
    <cellStyle name="Accent3 5" xfId="2955"/>
    <cellStyle name="Accent3 6" xfId="2956"/>
    <cellStyle name="Accent3 7" xfId="2957"/>
    <cellStyle name="Accent3 8" xfId="2958"/>
    <cellStyle name="Accent3 9" xfId="2959"/>
    <cellStyle name="Accent4 - 20%" xfId="2960"/>
    <cellStyle name="Accent4 - 40%" xfId="2961"/>
    <cellStyle name="Accent4 - 60%" xfId="2962"/>
    <cellStyle name="Accent4 2" xfId="2963"/>
    <cellStyle name="Accent4 2 2" xfId="2964"/>
    <cellStyle name="Accent4 3" xfId="2965"/>
    <cellStyle name="Accent4 3 2" xfId="2966"/>
    <cellStyle name="Accent4 4" xfId="2967"/>
    <cellStyle name="Accent4 4 2" xfId="2968"/>
    <cellStyle name="Accent4 5" xfId="2969"/>
    <cellStyle name="Accent4 6" xfId="2970"/>
    <cellStyle name="Accent4 7" xfId="2971"/>
    <cellStyle name="Accent4 8" xfId="2972"/>
    <cellStyle name="Accent4 9" xfId="2973"/>
    <cellStyle name="Accent5 - 20%" xfId="2974"/>
    <cellStyle name="Accent5 - 40%" xfId="2975"/>
    <cellStyle name="Accent5 - 60%" xfId="2976"/>
    <cellStyle name="Accent5 10" xfId="2977"/>
    <cellStyle name="Accent5 11" xfId="2978"/>
    <cellStyle name="Accent5 12" xfId="2979"/>
    <cellStyle name="Accent5 13" xfId="2980"/>
    <cellStyle name="Accent5 14" xfId="2981"/>
    <cellStyle name="Accent5 15" xfId="2982"/>
    <cellStyle name="Accent5 16" xfId="2983"/>
    <cellStyle name="Accent5 17" xfId="2984"/>
    <cellStyle name="Accent5 18" xfId="2985"/>
    <cellStyle name="Accent5 19" xfId="2986"/>
    <cellStyle name="Accent5 2" xfId="2987"/>
    <cellStyle name="Accent5 2 2" xfId="2988"/>
    <cellStyle name="Accent5 20" xfId="2989"/>
    <cellStyle name="Accent5 21" xfId="2990"/>
    <cellStyle name="Accent5 22" xfId="2991"/>
    <cellStyle name="Accent5 23" xfId="2992"/>
    <cellStyle name="Accent5 24" xfId="2993"/>
    <cellStyle name="Accent5 25" xfId="2994"/>
    <cellStyle name="Accent5 26" xfId="2995"/>
    <cellStyle name="Accent5 27" xfId="2996"/>
    <cellStyle name="Accent5 28" xfId="2997"/>
    <cellStyle name="Accent5 28 2" xfId="2998"/>
    <cellStyle name="Accent5 29" xfId="2999"/>
    <cellStyle name="Accent5 3" xfId="3000"/>
    <cellStyle name="Accent5 3 2" xfId="3001"/>
    <cellStyle name="Accent5 3 3" xfId="3002"/>
    <cellStyle name="Accent5 30" xfId="3003"/>
    <cellStyle name="Accent5 31" xfId="3004"/>
    <cellStyle name="Accent5 32" xfId="3005"/>
    <cellStyle name="Accent5 33" xfId="3006"/>
    <cellStyle name="Accent5 34" xfId="3007"/>
    <cellStyle name="Accent5 35" xfId="3008"/>
    <cellStyle name="Accent5 36" xfId="3009"/>
    <cellStyle name="Accent5 37" xfId="3010"/>
    <cellStyle name="Accent5 38" xfId="3011"/>
    <cellStyle name="Accent5 39" xfId="3012"/>
    <cellStyle name="Accent5 4" xfId="3013"/>
    <cellStyle name="Accent5 40" xfId="3014"/>
    <cellStyle name="Accent5 41" xfId="3015"/>
    <cellStyle name="Accent5 42" xfId="3016"/>
    <cellStyle name="Accent5 43" xfId="3017"/>
    <cellStyle name="Accent5 44" xfId="3018"/>
    <cellStyle name="Accent5 45" xfId="3019"/>
    <cellStyle name="Accent5 46" xfId="3020"/>
    <cellStyle name="Accent5 47" xfId="3021"/>
    <cellStyle name="Accent5 48" xfId="3022"/>
    <cellStyle name="Accent5 49" xfId="3023"/>
    <cellStyle name="Accent5 5" xfId="3024"/>
    <cellStyle name="Accent5 50" xfId="3025"/>
    <cellStyle name="Accent5 51" xfId="3026"/>
    <cellStyle name="Accent5 52" xfId="3027"/>
    <cellStyle name="Accent5 53" xfId="3028"/>
    <cellStyle name="Accent5 54" xfId="3029"/>
    <cellStyle name="Accent5 55" xfId="3030"/>
    <cellStyle name="Accent5 56" xfId="3031"/>
    <cellStyle name="Accent5 57" xfId="3032"/>
    <cellStyle name="Accent5 58" xfId="3033"/>
    <cellStyle name="Accent5 59" xfId="3034"/>
    <cellStyle name="Accent5 6" xfId="3035"/>
    <cellStyle name="Accent5 60" xfId="3036"/>
    <cellStyle name="Accent5 61" xfId="3037"/>
    <cellStyle name="Accent5 62" xfId="3038"/>
    <cellStyle name="Accent5 63" xfId="3039"/>
    <cellStyle name="Accent5 64" xfId="3040"/>
    <cellStyle name="Accent5 65" xfId="3041"/>
    <cellStyle name="Accent5 66" xfId="3042"/>
    <cellStyle name="Accent5 67" xfId="3043"/>
    <cellStyle name="Accent5 68" xfId="3044"/>
    <cellStyle name="Accent5 69" xfId="3045"/>
    <cellStyle name="Accent5 7" xfId="3046"/>
    <cellStyle name="Accent5 70" xfId="3047"/>
    <cellStyle name="Accent5 71" xfId="3048"/>
    <cellStyle name="Accent5 72" xfId="3049"/>
    <cellStyle name="Accent5 73" xfId="3050"/>
    <cellStyle name="Accent5 74" xfId="3051"/>
    <cellStyle name="Accent5 75" xfId="3052"/>
    <cellStyle name="Accent5 76" xfId="3053"/>
    <cellStyle name="Accent5 8" xfId="3054"/>
    <cellStyle name="Accent5 9" xfId="3055"/>
    <cellStyle name="Accent6 - 20%" xfId="3056"/>
    <cellStyle name="Accent6 - 40%" xfId="3057"/>
    <cellStyle name="Accent6 - 60%" xfId="3058"/>
    <cellStyle name="Accent6 2" xfId="3059"/>
    <cellStyle name="Accent6 2 2" xfId="3060"/>
    <cellStyle name="Accent6 3" xfId="3061"/>
    <cellStyle name="Accent6 3 2" xfId="3062"/>
    <cellStyle name="Accent6 4" xfId="3063"/>
    <cellStyle name="Accent6 4 2" xfId="3064"/>
    <cellStyle name="Accent6 5" xfId="3065"/>
    <cellStyle name="Accent6 6" xfId="3066"/>
    <cellStyle name="Accent6 7" xfId="3067"/>
    <cellStyle name="Accent6 8" xfId="3068"/>
    <cellStyle name="Accent6 9" xfId="3069"/>
    <cellStyle name="Bad 2" xfId="3070"/>
    <cellStyle name="Bad 2 2" xfId="3071"/>
    <cellStyle name="Bad 3" xfId="3072"/>
    <cellStyle name="Bad 3 2" xfId="3073"/>
    <cellStyle name="Calc Currency (0)" xfId="3074"/>
    <cellStyle name="Calculation 2" xfId="20"/>
    <cellStyle name="Calculation 2 2" xfId="3075"/>
    <cellStyle name="Calculation 2 3" xfId="3076"/>
    <cellStyle name="Calculation 2 3 2" xfId="3077"/>
    <cellStyle name="Calculation 2 4" xfId="3078"/>
    <cellStyle name="Calculation 3" xfId="3079"/>
    <cellStyle name="Calculation 3 2" xfId="3080"/>
    <cellStyle name="Calculation 4" xfId="3081"/>
    <cellStyle name="Calculation 4 2" xfId="3082"/>
    <cellStyle name="Calculation 4 2 2" xfId="3083"/>
    <cellStyle name="Calculation 4 3" xfId="3084"/>
    <cellStyle name="Calculation 5" xfId="3085"/>
    <cellStyle name="Calculation 5 2" xfId="3086"/>
    <cellStyle name="Calculation 6" xfId="3087"/>
    <cellStyle name="Check Cell 2" xfId="3088"/>
    <cellStyle name="Check Cell 2 2" xfId="3089"/>
    <cellStyle name="Check Cell 3" xfId="3090"/>
    <cellStyle name="CheckCell" xfId="3091"/>
    <cellStyle name="CheckCell 2" xfId="3092"/>
    <cellStyle name="Comma" xfId="1" builtinId="3"/>
    <cellStyle name="Comma 10" xfId="3093"/>
    <cellStyle name="Comma 10 2" xfId="3094"/>
    <cellStyle name="Comma 11" xfId="3095"/>
    <cellStyle name="Comma 11 2" xfId="3096"/>
    <cellStyle name="Comma 12" xfId="3097"/>
    <cellStyle name="Comma 12 2" xfId="3098"/>
    <cellStyle name="Comma 13" xfId="3099"/>
    <cellStyle name="Comma 13 2" xfId="3100"/>
    <cellStyle name="Comma 14" xfId="3101"/>
    <cellStyle name="Comma 14 2" xfId="3102"/>
    <cellStyle name="Comma 15" xfId="3103"/>
    <cellStyle name="Comma 16" xfId="3104"/>
    <cellStyle name="Comma 17" xfId="3105"/>
    <cellStyle name="Comma 17 2" xfId="3106"/>
    <cellStyle name="Comma 17 2 2" xfId="3107"/>
    <cellStyle name="Comma 17 3" xfId="3108"/>
    <cellStyle name="Comma 18" xfId="3109"/>
    <cellStyle name="Comma 18 2" xfId="3110"/>
    <cellStyle name="Comma 18 2 2" xfId="3111"/>
    <cellStyle name="Comma 18 3" xfId="3112"/>
    <cellStyle name="Comma 19" xfId="3113"/>
    <cellStyle name="Comma 2" xfId="5"/>
    <cellStyle name="Comma 2 2" xfId="3114"/>
    <cellStyle name="Comma 2 2 2" xfId="3115"/>
    <cellStyle name="Comma 2 3" xfId="3116"/>
    <cellStyle name="Comma 20" xfId="3117"/>
    <cellStyle name="Comma 20 2" xfId="3118"/>
    <cellStyle name="Comma 21" xfId="3119"/>
    <cellStyle name="Comma 3" xfId="12"/>
    <cellStyle name="Comma 3 2" xfId="3120"/>
    <cellStyle name="Comma 3 2 2" xfId="3121"/>
    <cellStyle name="Comma 3 3" xfId="3122"/>
    <cellStyle name="Comma 3 3 2" xfId="3123"/>
    <cellStyle name="Comma 3 4" xfId="3124"/>
    <cellStyle name="Comma 4" xfId="3125"/>
    <cellStyle name="Comma 4 2" xfId="3126"/>
    <cellStyle name="Comma 4 3" xfId="3127"/>
    <cellStyle name="Comma 5" xfId="3128"/>
    <cellStyle name="Comma 5 2" xfId="3129"/>
    <cellStyle name="Comma 6" xfId="3130"/>
    <cellStyle name="Comma 6 2" xfId="3131"/>
    <cellStyle name="Comma 6 2 2" xfId="3132"/>
    <cellStyle name="Comma 7" xfId="3133"/>
    <cellStyle name="Comma 7 2" xfId="3134"/>
    <cellStyle name="Comma 8" xfId="3135"/>
    <cellStyle name="Comma 8 2" xfId="3136"/>
    <cellStyle name="Comma 8 2 2" xfId="3137"/>
    <cellStyle name="Comma 8 3" xfId="3138"/>
    <cellStyle name="Comma 9" xfId="3139"/>
    <cellStyle name="Comma 9 10" xfId="3140"/>
    <cellStyle name="Comma 9 2" xfId="3141"/>
    <cellStyle name="Comma 9 2 2" xfId="3142"/>
    <cellStyle name="Comma 9 3" xfId="3143"/>
    <cellStyle name="Comma 9 3 2" xfId="3144"/>
    <cellStyle name="Comma 9 3 3" xfId="3145"/>
    <cellStyle name="Comma 9 4" xfId="3146"/>
    <cellStyle name="Comma 9 4 2" xfId="3147"/>
    <cellStyle name="Comma 9 5" xfId="3148"/>
    <cellStyle name="Comma 9 6" xfId="3149"/>
    <cellStyle name="Comma 9 7" xfId="3150"/>
    <cellStyle name="Comma 9 8" xfId="3151"/>
    <cellStyle name="Comma 9 9" xfId="3152"/>
    <cellStyle name="Comma0" xfId="3153"/>
    <cellStyle name="Comma0 - Style2" xfId="3154"/>
    <cellStyle name="Comma0 - Style4" xfId="3155"/>
    <cellStyle name="Comma0 - Style5" xfId="3156"/>
    <cellStyle name="Comma0 - Style5 2" xfId="3157"/>
    <cellStyle name="Comma0 10" xfId="3158"/>
    <cellStyle name="Comma0 11" xfId="3159"/>
    <cellStyle name="Comma0 12" xfId="3160"/>
    <cellStyle name="Comma0 13" xfId="3161"/>
    <cellStyle name="Comma0 14" xfId="3162"/>
    <cellStyle name="Comma0 15" xfId="3163"/>
    <cellStyle name="Comma0 16" xfId="3164"/>
    <cellStyle name="Comma0 17" xfId="3165"/>
    <cellStyle name="Comma0 18" xfId="3166"/>
    <cellStyle name="Comma0 19" xfId="3167"/>
    <cellStyle name="Comma0 2" xfId="3168"/>
    <cellStyle name="Comma0 20" xfId="3169"/>
    <cellStyle name="Comma0 21" xfId="3170"/>
    <cellStyle name="Comma0 22" xfId="3171"/>
    <cellStyle name="Comma0 23" xfId="3172"/>
    <cellStyle name="Comma0 24" xfId="3173"/>
    <cellStyle name="Comma0 25" xfId="3174"/>
    <cellStyle name="Comma0 26" xfId="3175"/>
    <cellStyle name="Comma0 27" xfId="3176"/>
    <cellStyle name="Comma0 28" xfId="3177"/>
    <cellStyle name="Comma0 29" xfId="3178"/>
    <cellStyle name="Comma0 3" xfId="3179"/>
    <cellStyle name="Comma0 30" xfId="3180"/>
    <cellStyle name="Comma0 31" xfId="3181"/>
    <cellStyle name="Comma0 32" xfId="3182"/>
    <cellStyle name="Comma0 33" xfId="3183"/>
    <cellStyle name="Comma0 34" xfId="3184"/>
    <cellStyle name="Comma0 35" xfId="3185"/>
    <cellStyle name="Comma0 36" xfId="3186"/>
    <cellStyle name="Comma0 4" xfId="3187"/>
    <cellStyle name="Comma0 5" xfId="3188"/>
    <cellStyle name="Comma0 6" xfId="3189"/>
    <cellStyle name="Comma0 7" xfId="3190"/>
    <cellStyle name="Comma0 8" xfId="3191"/>
    <cellStyle name="Comma0 9" xfId="3192"/>
    <cellStyle name="Comma0_00COS Ind Allocators" xfId="3193"/>
    <cellStyle name="Comma1 - Style1" xfId="3194"/>
    <cellStyle name="Comma1 - Style1 2" xfId="3195"/>
    <cellStyle name="Copied" xfId="3196"/>
    <cellStyle name="COST1" xfId="3197"/>
    <cellStyle name="Curren - Style1" xfId="3198"/>
    <cellStyle name="Curren - Style2" xfId="3199"/>
    <cellStyle name="Curren - Style2 2" xfId="3200"/>
    <cellStyle name="Curren - Style5" xfId="3201"/>
    <cellStyle name="Curren - Style6" xfId="3202"/>
    <cellStyle name="Curren - Style6 2" xfId="3203"/>
    <cellStyle name="Currency" xfId="2" builtinId="4"/>
    <cellStyle name="Currency 10" xfId="3204"/>
    <cellStyle name="Currency 10 2" xfId="3205"/>
    <cellStyle name="Currency 11" xfId="3206"/>
    <cellStyle name="Currency 11 2" xfId="3207"/>
    <cellStyle name="Currency 12" xfId="3208"/>
    <cellStyle name="Currency 13" xfId="3209"/>
    <cellStyle name="Currency 14" xfId="3210"/>
    <cellStyle name="Currency 14 2" xfId="3211"/>
    <cellStyle name="Currency 14 2 2" xfId="3212"/>
    <cellStyle name="Currency 14 3" xfId="3213"/>
    <cellStyle name="Currency 15" xfId="3214"/>
    <cellStyle name="Currency 15 2" xfId="3215"/>
    <cellStyle name="Currency 16" xfId="3216"/>
    <cellStyle name="Currency 17" xfId="3217"/>
    <cellStyle name="Currency 18" xfId="3218"/>
    <cellStyle name="Currency 18 2" xfId="3219"/>
    <cellStyle name="Currency 19" xfId="3220"/>
    <cellStyle name="Currency 2" xfId="7"/>
    <cellStyle name="Currency 2 2" xfId="3221"/>
    <cellStyle name="Currency 2 2 2" xfId="3222"/>
    <cellStyle name="Currency 2 3" xfId="3223"/>
    <cellStyle name="Currency 3" xfId="10"/>
    <cellStyle name="Currency 3 2" xfId="3224"/>
    <cellStyle name="Currency 3 2 2" xfId="3225"/>
    <cellStyle name="Currency 3 3" xfId="3226"/>
    <cellStyle name="Currency 4" xfId="3227"/>
    <cellStyle name="Currency 4 2" xfId="3228"/>
    <cellStyle name="Currency 4 2 2" xfId="3229"/>
    <cellStyle name="Currency 4 3" xfId="3230"/>
    <cellStyle name="Currency 4 3 2" xfId="3231"/>
    <cellStyle name="Currency 4 3 2 2" xfId="3232"/>
    <cellStyle name="Currency 4 3 3" xfId="3233"/>
    <cellStyle name="Currency 4 4" xfId="3234"/>
    <cellStyle name="Currency 5" xfId="3235"/>
    <cellStyle name="Currency 5 2" xfId="3236"/>
    <cellStyle name="Currency 6" xfId="3237"/>
    <cellStyle name="Currency 6 2" xfId="3238"/>
    <cellStyle name="Currency 7" xfId="3239"/>
    <cellStyle name="Currency 7 2" xfId="3240"/>
    <cellStyle name="Currency 8" xfId="3241"/>
    <cellStyle name="Currency 8 2" xfId="3242"/>
    <cellStyle name="Currency 8 2 2" xfId="3243"/>
    <cellStyle name="Currency 8 2 2 2" xfId="3244"/>
    <cellStyle name="Currency 8 2 2 3" xfId="3245"/>
    <cellStyle name="Currency 8 2 3" xfId="3246"/>
    <cellStyle name="Currency 8 2 3 2" xfId="3247"/>
    <cellStyle name="Currency 8 2 4" xfId="3248"/>
    <cellStyle name="Currency 8 3" xfId="3249"/>
    <cellStyle name="Currency 8 4" xfId="3250"/>
    <cellStyle name="Currency 8 5" xfId="3251"/>
    <cellStyle name="Currency 8 6" xfId="3252"/>
    <cellStyle name="Currency 8 7" xfId="3253"/>
    <cellStyle name="Currency 8 8" xfId="3254"/>
    <cellStyle name="Currency 9" xfId="3255"/>
    <cellStyle name="Currency 9 10" xfId="3256"/>
    <cellStyle name="Currency 9 2" xfId="3257"/>
    <cellStyle name="Currency 9 2 2" xfId="3258"/>
    <cellStyle name="Currency 9 3" xfId="3259"/>
    <cellStyle name="Currency 9 3 2" xfId="3260"/>
    <cellStyle name="Currency 9 3 3" xfId="3261"/>
    <cellStyle name="Currency 9 4" xfId="3262"/>
    <cellStyle name="Currency 9 4 2" xfId="3263"/>
    <cellStyle name="Currency 9 5" xfId="3264"/>
    <cellStyle name="Currency 9 6" xfId="3265"/>
    <cellStyle name="Currency 9 7" xfId="3266"/>
    <cellStyle name="Currency 9 8" xfId="3267"/>
    <cellStyle name="Currency 9 9" xfId="3268"/>
    <cellStyle name="Currency0" xfId="3269"/>
    <cellStyle name="Currency0 2" xfId="3270"/>
    <cellStyle name="Currency0 2 2" xfId="3271"/>
    <cellStyle name="Date" xfId="3272"/>
    <cellStyle name="Date 2" xfId="3273"/>
    <cellStyle name="Date 3" xfId="3274"/>
    <cellStyle name="Date 4" xfId="3275"/>
    <cellStyle name="Date 5" xfId="3276"/>
    <cellStyle name="Date_903 SAP 2-6-09" xfId="3277"/>
    <cellStyle name="Emphasis 1" xfId="3278"/>
    <cellStyle name="Emphasis 2" xfId="3279"/>
    <cellStyle name="Emphasis 3" xfId="3280"/>
    <cellStyle name="Entered" xfId="3281"/>
    <cellStyle name="Entered 2" xfId="3282"/>
    <cellStyle name="Entered 2 2" xfId="3283"/>
    <cellStyle name="Entered 3" xfId="3284"/>
    <cellStyle name="Entered 3 2" xfId="3285"/>
    <cellStyle name="Entered 3 2 2" xfId="3286"/>
    <cellStyle name="Entered 3 3" xfId="3287"/>
    <cellStyle name="Entered 4" xfId="3288"/>
    <cellStyle name="Entered 5" xfId="3289"/>
    <cellStyle name="Entered 5 2" xfId="3290"/>
    <cellStyle name="Entered_JHS-4" xfId="3291"/>
    <cellStyle name="Euro" xfId="3292"/>
    <cellStyle name="Euro 2" xfId="3293"/>
    <cellStyle name="Euro 2 2" xfId="3294"/>
    <cellStyle name="Euro 3" xfId="3295"/>
    <cellStyle name="Explanatory Text 2" xfId="3296"/>
    <cellStyle name="Explanatory Text 2 2" xfId="3297"/>
    <cellStyle name="Explanatory Text 3" xfId="3298"/>
    <cellStyle name="Fixed" xfId="3299"/>
    <cellStyle name="Fixed 2" xfId="3300"/>
    <cellStyle name="Fixed3 - Style3" xfId="3301"/>
    <cellStyle name="Good 2" xfId="3302"/>
    <cellStyle name="Good 2 2" xfId="3303"/>
    <cellStyle name="Good 3" xfId="3304"/>
    <cellStyle name="Good 3 2" xfId="3305"/>
    <cellStyle name="Grey" xfId="3306"/>
    <cellStyle name="Grey 2" xfId="3307"/>
    <cellStyle name="Grey 2 2" xfId="3308"/>
    <cellStyle name="Grey 2 3" xfId="3309"/>
    <cellStyle name="Grey 3" xfId="3310"/>
    <cellStyle name="Grey 3 2" xfId="3311"/>
    <cellStyle name="Grey 3 3" xfId="3312"/>
    <cellStyle name="Grey 4" xfId="3313"/>
    <cellStyle name="Grey 4 2" xfId="3314"/>
    <cellStyle name="Grey 4 3" xfId="3315"/>
    <cellStyle name="Grey 5" xfId="3316"/>
    <cellStyle name="Grey_(C) WHE Proforma with ITC cash grant 10 Yr Amort_for deferral_102809" xfId="3317"/>
    <cellStyle name="Header1" xfId="3318"/>
    <cellStyle name="Header1 2" xfId="3319"/>
    <cellStyle name="Header2" xfId="3320"/>
    <cellStyle name="Header2 2" xfId="3321"/>
    <cellStyle name="Heading 1 2" xfId="3322"/>
    <cellStyle name="Heading 1 2 2" xfId="3323"/>
    <cellStyle name="Heading 1 2 3" xfId="3324"/>
    <cellStyle name="Heading 1 2 3 2" xfId="3325"/>
    <cellStyle name="Heading 1 3" xfId="3326"/>
    <cellStyle name="Heading 1 3 2" xfId="3327"/>
    <cellStyle name="Heading 1 4" xfId="3328"/>
    <cellStyle name="Heading 2 2" xfId="3329"/>
    <cellStyle name="Heading 2 2 2" xfId="3330"/>
    <cellStyle name="Heading 2 2 3" xfId="3331"/>
    <cellStyle name="Heading 2 2 3 2" xfId="3332"/>
    <cellStyle name="Heading 2 3" xfId="3333"/>
    <cellStyle name="Heading 2 3 2" xfId="3334"/>
    <cellStyle name="Heading 2 4" xfId="3335"/>
    <cellStyle name="Heading 3 2" xfId="3336"/>
    <cellStyle name="Heading 3 2 2" xfId="3337"/>
    <cellStyle name="Heading 3 3" xfId="3338"/>
    <cellStyle name="Heading 3 3 2" xfId="3339"/>
    <cellStyle name="Heading 4 2" xfId="3340"/>
    <cellStyle name="Heading 4 2 2" xfId="3341"/>
    <cellStyle name="Heading 4 3" xfId="3342"/>
    <cellStyle name="Heading 4 3 2" xfId="3343"/>
    <cellStyle name="Heading1" xfId="3344"/>
    <cellStyle name="Heading2" xfId="3345"/>
    <cellStyle name="Hyperlink_Electric Rate Spread and Rate Design Compliance 10-8-08" xfId="3346"/>
    <cellStyle name="Input [yellow]" xfId="3347"/>
    <cellStyle name="Input [yellow] 2" xfId="3348"/>
    <cellStyle name="Input [yellow] 2 2" xfId="3349"/>
    <cellStyle name="Input [yellow] 2 3" xfId="3350"/>
    <cellStyle name="Input [yellow] 3" xfId="3351"/>
    <cellStyle name="Input [yellow] 3 2" xfId="3352"/>
    <cellStyle name="Input [yellow] 3 3" xfId="3353"/>
    <cellStyle name="Input [yellow] 4" xfId="3354"/>
    <cellStyle name="Input [yellow] 4 2" xfId="3355"/>
    <cellStyle name="Input [yellow] 4 3" xfId="3356"/>
    <cellStyle name="Input [yellow] 5" xfId="3357"/>
    <cellStyle name="Input [yellow]_(C) WHE Proforma with ITC cash grant 10 Yr Amort_for deferral_102809" xfId="3358"/>
    <cellStyle name="Input 2" xfId="3359"/>
    <cellStyle name="Input 2 2" xfId="3360"/>
    <cellStyle name="Input 3" xfId="3361"/>
    <cellStyle name="Input 3 2" xfId="3362"/>
    <cellStyle name="Input 3 3" xfId="3363"/>
    <cellStyle name="Input 4" xfId="3364"/>
    <cellStyle name="Input 4 2" xfId="3365"/>
    <cellStyle name="Input 4 3" xfId="3366"/>
    <cellStyle name="Input 5" xfId="3367"/>
    <cellStyle name="Input 6" xfId="3368"/>
    <cellStyle name="Input 7" xfId="3369"/>
    <cellStyle name="Input 8" xfId="3370"/>
    <cellStyle name="Input 9" xfId="3371"/>
    <cellStyle name="Input Cells" xfId="3372"/>
    <cellStyle name="Input Cells Percent" xfId="3373"/>
    <cellStyle name="Input Cells_4.34E Mint Farm Deferral" xfId="3374"/>
    <cellStyle name="Lines" xfId="3375"/>
    <cellStyle name="Lines 2" xfId="3376"/>
    <cellStyle name="Lines 3" xfId="3377"/>
    <cellStyle name="LINKED" xfId="3378"/>
    <cellStyle name="Linked Cell 2" xfId="3379"/>
    <cellStyle name="Linked Cell 2 2" xfId="3380"/>
    <cellStyle name="Linked Cell 3" xfId="3381"/>
    <cellStyle name="Linked Cell 3 2" xfId="3382"/>
    <cellStyle name="modified border" xfId="3383"/>
    <cellStyle name="modified border 2" xfId="3384"/>
    <cellStyle name="modified border 3" xfId="3385"/>
    <cellStyle name="modified border 4" xfId="3386"/>
    <cellStyle name="modified border_4.34E Mint Farm Deferral" xfId="3387"/>
    <cellStyle name="modified border1" xfId="3388"/>
    <cellStyle name="modified border1 2" xfId="3389"/>
    <cellStyle name="modified border1 3" xfId="3390"/>
    <cellStyle name="modified border1 4" xfId="3391"/>
    <cellStyle name="modified border1_4.34E Mint Farm Deferral" xfId="3392"/>
    <cellStyle name="Neutral 2" xfId="3393"/>
    <cellStyle name="Neutral 2 2" xfId="3394"/>
    <cellStyle name="Neutral 3" xfId="3395"/>
    <cellStyle name="Neutral 3 2" xfId="3396"/>
    <cellStyle name="no dec" xfId="3397"/>
    <cellStyle name="Normal" xfId="0" builtinId="0"/>
    <cellStyle name="Normal - Style1" xfId="3398"/>
    <cellStyle name="Normal - Style1 2" xfId="3399"/>
    <cellStyle name="Normal - Style1 2 2" xfId="3400"/>
    <cellStyle name="Normal - Style1 3" xfId="3401"/>
    <cellStyle name="Normal - Style1 3 2" xfId="3402"/>
    <cellStyle name="Normal - Style1 4" xfId="3403"/>
    <cellStyle name="Normal - Style1 4 2" xfId="3404"/>
    <cellStyle name="Normal - Style1 5" xfId="3405"/>
    <cellStyle name="Normal - Style1 5 2" xfId="3406"/>
    <cellStyle name="Normal - Style1 5 3" xfId="3407"/>
    <cellStyle name="Normal - Style1 6" xfId="3408"/>
    <cellStyle name="Normal - Style1_(C) WHE Proforma with ITC cash grant 10 Yr Amort_for deferral_102809" xfId="3409"/>
    <cellStyle name="Normal 10" xfId="3410"/>
    <cellStyle name="Normal 10 10" xfId="3411"/>
    <cellStyle name="Normal 10 11" xfId="3412"/>
    <cellStyle name="Normal 10 12" xfId="3413"/>
    <cellStyle name="Normal 10 2" xfId="3414"/>
    <cellStyle name="Normal 10 2 2" xfId="3415"/>
    <cellStyle name="Normal 10 3" xfId="3416"/>
    <cellStyle name="Normal 10 3 2" xfId="3417"/>
    <cellStyle name="Normal 10 4" xfId="3418"/>
    <cellStyle name="Normal 10 4 2" xfId="3419"/>
    <cellStyle name="Normal 10 5" xfId="3420"/>
    <cellStyle name="Normal 10 5 2" xfId="3421"/>
    <cellStyle name="Normal 10 5 3" xfId="3422"/>
    <cellStyle name="Normal 10 5 4" xfId="3423"/>
    <cellStyle name="Normal 10 6" xfId="3424"/>
    <cellStyle name="Normal 10 6 2" xfId="3425"/>
    <cellStyle name="Normal 10 6 3" xfId="3426"/>
    <cellStyle name="Normal 10 7" xfId="3427"/>
    <cellStyle name="Normal 10 8" xfId="3428"/>
    <cellStyle name="Normal 10 9" xfId="3429"/>
    <cellStyle name="Normal 10_04.07E Wild Horse Wind Expansion" xfId="3430"/>
    <cellStyle name="Normal 100" xfId="3431"/>
    <cellStyle name="Normal 101" xfId="3432"/>
    <cellStyle name="Normal 102" xfId="3433"/>
    <cellStyle name="Normal 103" xfId="3434"/>
    <cellStyle name="Normal 104" xfId="3435"/>
    <cellStyle name="Normal 105" xfId="3436"/>
    <cellStyle name="Normal 106" xfId="3437"/>
    <cellStyle name="Normal 107" xfId="3438"/>
    <cellStyle name="Normal 108" xfId="3439"/>
    <cellStyle name="Normal 109" xfId="3440"/>
    <cellStyle name="Normal 11" xfId="3441"/>
    <cellStyle name="Normal 11 10" xfId="3442"/>
    <cellStyle name="Normal 11 2" xfId="3443"/>
    <cellStyle name="Normal 11 2 2" xfId="3444"/>
    <cellStyle name="Normal 11 3" xfId="3445"/>
    <cellStyle name="Normal 11 3 2" xfId="3446"/>
    <cellStyle name="Normal 11 3 3" xfId="3447"/>
    <cellStyle name="Normal 11 3 4" xfId="3448"/>
    <cellStyle name="Normal 11 4" xfId="3449"/>
    <cellStyle name="Normal 11 4 2" xfId="3450"/>
    <cellStyle name="Normal 11 4 3" xfId="3451"/>
    <cellStyle name="Normal 11 5" xfId="3452"/>
    <cellStyle name="Normal 11 6" xfId="3453"/>
    <cellStyle name="Normal 11 7" xfId="3454"/>
    <cellStyle name="Normal 11 8" xfId="3455"/>
    <cellStyle name="Normal 11 9" xfId="3456"/>
    <cellStyle name="Normal 110" xfId="3457"/>
    <cellStyle name="Normal 111" xfId="3458"/>
    <cellStyle name="Normal 112" xfId="3459"/>
    <cellStyle name="Normal 113" xfId="3460"/>
    <cellStyle name="Normal 114" xfId="3461"/>
    <cellStyle name="Normal 115" xfId="3462"/>
    <cellStyle name="Normal 116" xfId="3463"/>
    <cellStyle name="Normal 117" xfId="3464"/>
    <cellStyle name="Normal 118" xfId="3465"/>
    <cellStyle name="Normal 119" xfId="3466"/>
    <cellStyle name="Normal 12" xfId="3467"/>
    <cellStyle name="Normal 12 10" xfId="3468"/>
    <cellStyle name="Normal 12 2" xfId="3469"/>
    <cellStyle name="Normal 12 2 2" xfId="3470"/>
    <cellStyle name="Normal 12 3" xfId="3471"/>
    <cellStyle name="Normal 12 3 2" xfId="3472"/>
    <cellStyle name="Normal 12 3 3" xfId="3473"/>
    <cellStyle name="Normal 12 3 4" xfId="3474"/>
    <cellStyle name="Normal 12 4" xfId="3475"/>
    <cellStyle name="Normal 12 4 2" xfId="3476"/>
    <cellStyle name="Normal 12 4 3" xfId="3477"/>
    <cellStyle name="Normal 12 5" xfId="3478"/>
    <cellStyle name="Normal 12 6" xfId="3479"/>
    <cellStyle name="Normal 12 7" xfId="3480"/>
    <cellStyle name="Normal 12 8" xfId="3481"/>
    <cellStyle name="Normal 12 9" xfId="3482"/>
    <cellStyle name="Normal 120" xfId="3483"/>
    <cellStyle name="Normal 13" xfId="3484"/>
    <cellStyle name="Normal 13 10" xfId="3485"/>
    <cellStyle name="Normal 13 2" xfId="3486"/>
    <cellStyle name="Normal 13 2 2" xfId="3487"/>
    <cellStyle name="Normal 13 3" xfId="3488"/>
    <cellStyle name="Normal 13 3 2" xfId="3489"/>
    <cellStyle name="Normal 13 3 3" xfId="3490"/>
    <cellStyle name="Normal 13 3 4" xfId="3491"/>
    <cellStyle name="Normal 13 4" xfId="3492"/>
    <cellStyle name="Normal 13 4 2" xfId="3493"/>
    <cellStyle name="Normal 13 4 3" xfId="3494"/>
    <cellStyle name="Normal 13 5" xfId="3495"/>
    <cellStyle name="Normal 13 6" xfId="3496"/>
    <cellStyle name="Normal 13 7" xfId="3497"/>
    <cellStyle name="Normal 13 8" xfId="3498"/>
    <cellStyle name="Normal 13 9" xfId="3499"/>
    <cellStyle name="Normal 14" xfId="3500"/>
    <cellStyle name="Normal 14 2" xfId="3501"/>
    <cellStyle name="Normal 15" xfId="3502"/>
    <cellStyle name="Normal 15 10" xfId="3503"/>
    <cellStyle name="Normal 15 2" xfId="3504"/>
    <cellStyle name="Normal 15 3" xfId="3505"/>
    <cellStyle name="Normal 15 3 2" xfId="3506"/>
    <cellStyle name="Normal 15 3 3" xfId="3507"/>
    <cellStyle name="Normal 15 3 4" xfId="3508"/>
    <cellStyle name="Normal 15 4" xfId="3509"/>
    <cellStyle name="Normal 15 4 2" xfId="3510"/>
    <cellStyle name="Normal 15 4 3" xfId="3511"/>
    <cellStyle name="Normal 15 5" xfId="3512"/>
    <cellStyle name="Normal 15 6" xfId="3513"/>
    <cellStyle name="Normal 15 7" xfId="3514"/>
    <cellStyle name="Normal 15 8" xfId="3515"/>
    <cellStyle name="Normal 15 9" xfId="3516"/>
    <cellStyle name="Normal 16" xfId="3517"/>
    <cellStyle name="Normal 16 10" xfId="3518"/>
    <cellStyle name="Normal 16 2" xfId="3519"/>
    <cellStyle name="Normal 16 3" xfId="3520"/>
    <cellStyle name="Normal 16 3 2" xfId="3521"/>
    <cellStyle name="Normal 16 3 3" xfId="3522"/>
    <cellStyle name="Normal 16 3 4" xfId="3523"/>
    <cellStyle name="Normal 16 4" xfId="3524"/>
    <cellStyle name="Normal 16 4 2" xfId="3525"/>
    <cellStyle name="Normal 16 4 3" xfId="3526"/>
    <cellStyle name="Normal 16 5" xfId="3527"/>
    <cellStyle name="Normal 16 6" xfId="3528"/>
    <cellStyle name="Normal 16 7" xfId="3529"/>
    <cellStyle name="Normal 16 8" xfId="3530"/>
    <cellStyle name="Normal 16 9" xfId="3531"/>
    <cellStyle name="Normal 17" xfId="3532"/>
    <cellStyle name="Normal 17 2" xfId="3533"/>
    <cellStyle name="Normal 17 3" xfId="3534"/>
    <cellStyle name="Normal 18" xfId="3535"/>
    <cellStyle name="Normal 18 2" xfId="3536"/>
    <cellStyle name="Normal 18 3" xfId="3537"/>
    <cellStyle name="Normal 19" xfId="3538"/>
    <cellStyle name="Normal 19 2" xfId="3539"/>
    <cellStyle name="Normal 19 3" xfId="3540"/>
    <cellStyle name="Normal 2" xfId="4"/>
    <cellStyle name="Normal 2 2" xfId="3541"/>
    <cellStyle name="Normal 2 2 2" xfId="3542"/>
    <cellStyle name="Normal 2 2 3" xfId="3543"/>
    <cellStyle name="Normal 2 2 4" xfId="3544"/>
    <cellStyle name="Normal 2 2_4.14E Miscellaneous Operating Expense working file" xfId="3545"/>
    <cellStyle name="Normal 2 3" xfId="3546"/>
    <cellStyle name="Normal 2 3 2" xfId="3547"/>
    <cellStyle name="Normal 2 4" xfId="3548"/>
    <cellStyle name="Normal 2 4 2" xfId="3549"/>
    <cellStyle name="Normal 2 5" xfId="3550"/>
    <cellStyle name="Normal 2 5 2" xfId="3551"/>
    <cellStyle name="Normal 2 6" xfId="3552"/>
    <cellStyle name="Normal 2 6 2" xfId="3553"/>
    <cellStyle name="Normal 2 7" xfId="3554"/>
    <cellStyle name="Normal 2 7 2" xfId="3555"/>
    <cellStyle name="Normal 2 8" xfId="3556"/>
    <cellStyle name="Normal 2 8 2" xfId="3557"/>
    <cellStyle name="Normal 2 8 2 2" xfId="3558"/>
    <cellStyle name="Normal 2 8 3" xfId="3559"/>
    <cellStyle name="Normal 2 9" xfId="3560"/>
    <cellStyle name="Normal 2 9 2" xfId="3561"/>
    <cellStyle name="Normal 2_16.37E Wild Horse Expansion DeferralRevwrkingfile SF" xfId="3562"/>
    <cellStyle name="Normal 20" xfId="3563"/>
    <cellStyle name="Normal 20 2" xfId="3564"/>
    <cellStyle name="Normal 20 2 2" xfId="3565"/>
    <cellStyle name="Normal 20 3" xfId="3566"/>
    <cellStyle name="Normal 20 4" xfId="3567"/>
    <cellStyle name="Normal 21" xfId="3568"/>
    <cellStyle name="Normal 21 2" xfId="3569"/>
    <cellStyle name="Normal 21 2 2" xfId="3570"/>
    <cellStyle name="Normal 21 2 3" xfId="3571"/>
    <cellStyle name="Normal 21 2 4" xfId="3572"/>
    <cellStyle name="Normal 21 3" xfId="3573"/>
    <cellStyle name="Normal 21 3 2" xfId="3574"/>
    <cellStyle name="Normal 21 3 3" xfId="3575"/>
    <cellStyle name="Normal 21 4" xfId="3576"/>
    <cellStyle name="Normal 21 5" xfId="3577"/>
    <cellStyle name="Normal 22" xfId="3578"/>
    <cellStyle name="Normal 22 2" xfId="3579"/>
    <cellStyle name="Normal 22 2 2" xfId="3580"/>
    <cellStyle name="Normal 22 2 3" xfId="3581"/>
    <cellStyle name="Normal 22 2 4" xfId="3582"/>
    <cellStyle name="Normal 22 3" xfId="3583"/>
    <cellStyle name="Normal 22 3 2" xfId="3584"/>
    <cellStyle name="Normal 22 3 3" xfId="3585"/>
    <cellStyle name="Normal 22 4" xfId="3586"/>
    <cellStyle name="Normal 22 5" xfId="3587"/>
    <cellStyle name="Normal 23" xfId="3588"/>
    <cellStyle name="Normal 23 2" xfId="3589"/>
    <cellStyle name="Normal 23 2 2" xfId="3590"/>
    <cellStyle name="Normal 23 2 3" xfId="3591"/>
    <cellStyle name="Normal 23 2 4" xfId="3592"/>
    <cellStyle name="Normal 23 3" xfId="3593"/>
    <cellStyle name="Normal 23 3 2" xfId="3594"/>
    <cellStyle name="Normal 23 3 3" xfId="3595"/>
    <cellStyle name="Normal 23 4" xfId="3596"/>
    <cellStyle name="Normal 23 5" xfId="3597"/>
    <cellStyle name="Normal 24" xfId="3598"/>
    <cellStyle name="Normal 24 2" xfId="3599"/>
    <cellStyle name="Normal 24 2 2" xfId="3600"/>
    <cellStyle name="Normal 24 2 3" xfId="3601"/>
    <cellStyle name="Normal 24 2 4" xfId="3602"/>
    <cellStyle name="Normal 24 3" xfId="3603"/>
    <cellStyle name="Normal 24 3 2" xfId="3604"/>
    <cellStyle name="Normal 24 3 3" xfId="3605"/>
    <cellStyle name="Normal 24 4" xfId="3606"/>
    <cellStyle name="Normal 24 5" xfId="3607"/>
    <cellStyle name="Normal 25" xfId="3608"/>
    <cellStyle name="Normal 25 2" xfId="3609"/>
    <cellStyle name="Normal 25 2 2" xfId="3610"/>
    <cellStyle name="Normal 25 2 3" xfId="3611"/>
    <cellStyle name="Normal 25 2 4" xfId="3612"/>
    <cellStyle name="Normal 25 3" xfId="3613"/>
    <cellStyle name="Normal 25 3 2" xfId="3614"/>
    <cellStyle name="Normal 25 3 3" xfId="3615"/>
    <cellStyle name="Normal 25 4" xfId="3616"/>
    <cellStyle name="Normal 25 5" xfId="3617"/>
    <cellStyle name="Normal 26" xfId="3618"/>
    <cellStyle name="Normal 26 2" xfId="3619"/>
    <cellStyle name="Normal 26 2 2" xfId="3620"/>
    <cellStyle name="Normal 26 2 3" xfId="3621"/>
    <cellStyle name="Normal 26 2 4" xfId="3622"/>
    <cellStyle name="Normal 26 3" xfId="3623"/>
    <cellStyle name="Normal 26 3 2" xfId="3624"/>
    <cellStyle name="Normal 26 3 3" xfId="3625"/>
    <cellStyle name="Normal 26 4" xfId="3626"/>
    <cellStyle name="Normal 26 5" xfId="3627"/>
    <cellStyle name="Normal 27" xfId="3628"/>
    <cellStyle name="Normal 27 2" xfId="3629"/>
    <cellStyle name="Normal 27 2 2" xfId="3630"/>
    <cellStyle name="Normal 27 2 3" xfId="3631"/>
    <cellStyle name="Normal 27 2 4" xfId="3632"/>
    <cellStyle name="Normal 27 3" xfId="3633"/>
    <cellStyle name="Normal 27 3 2" xfId="3634"/>
    <cellStyle name="Normal 27 3 3" xfId="3635"/>
    <cellStyle name="Normal 27 4" xfId="3636"/>
    <cellStyle name="Normal 27 5" xfId="3637"/>
    <cellStyle name="Normal 28" xfId="3638"/>
    <cellStyle name="Normal 28 2" xfId="3639"/>
    <cellStyle name="Normal 28 2 2" xfId="3640"/>
    <cellStyle name="Normal 28 2 3" xfId="3641"/>
    <cellStyle name="Normal 28 2 4" xfId="3642"/>
    <cellStyle name="Normal 28 3" xfId="3643"/>
    <cellStyle name="Normal 28 3 2" xfId="3644"/>
    <cellStyle name="Normal 28 3 3" xfId="3645"/>
    <cellStyle name="Normal 28 4" xfId="3646"/>
    <cellStyle name="Normal 28 5" xfId="3647"/>
    <cellStyle name="Normal 29" xfId="3648"/>
    <cellStyle name="Normal 29 2" xfId="3649"/>
    <cellStyle name="Normal 29 2 2" xfId="3650"/>
    <cellStyle name="Normal 29 2 3" xfId="3651"/>
    <cellStyle name="Normal 29 2 4" xfId="3652"/>
    <cellStyle name="Normal 29 3" xfId="3653"/>
    <cellStyle name="Normal 29 3 2" xfId="3654"/>
    <cellStyle name="Normal 29 3 3" xfId="3655"/>
    <cellStyle name="Normal 29 4" xfId="3656"/>
    <cellStyle name="Normal 29 5" xfId="3657"/>
    <cellStyle name="Normal 3" xfId="8"/>
    <cellStyle name="Normal 3 2" xfId="3658"/>
    <cellStyle name="Normal 3 2 2" xfId="3659"/>
    <cellStyle name="Normal 3 3" xfId="3660"/>
    <cellStyle name="Normal 3 3 2" xfId="3661"/>
    <cellStyle name="Normal 3 4" xfId="3662"/>
    <cellStyle name="Normal 3 4 2" xfId="3663"/>
    <cellStyle name="Normal 3 4 2 2" xfId="3664"/>
    <cellStyle name="Normal 3 4 3" xfId="3665"/>
    <cellStyle name="Normal 3 5" xfId="3666"/>
    <cellStyle name="Normal 3 5 2" xfId="3667"/>
    <cellStyle name="Normal 3 5 3" xfId="3668"/>
    <cellStyle name="Normal 3_4.14E Miscellaneous Operating Expense working file" xfId="3669"/>
    <cellStyle name="Normal 30" xfId="3670"/>
    <cellStyle name="Normal 30 2" xfId="3671"/>
    <cellStyle name="Normal 30 2 2" xfId="3672"/>
    <cellStyle name="Normal 30 2 3" xfId="3673"/>
    <cellStyle name="Normal 30 2 4" xfId="3674"/>
    <cellStyle name="Normal 30 3" xfId="3675"/>
    <cellStyle name="Normal 30 3 2" xfId="3676"/>
    <cellStyle name="Normal 30 3 3" xfId="3677"/>
    <cellStyle name="Normal 30 4" xfId="3678"/>
    <cellStyle name="Normal 30 5" xfId="3679"/>
    <cellStyle name="Normal 31" xfId="3680"/>
    <cellStyle name="Normal 31 2" xfId="3681"/>
    <cellStyle name="Normal 31 2 2" xfId="3682"/>
    <cellStyle name="Normal 31 2 3" xfId="3683"/>
    <cellStyle name="Normal 31 2 4" xfId="3684"/>
    <cellStyle name="Normal 31 3" xfId="3685"/>
    <cellStyle name="Normal 31 3 2" xfId="3686"/>
    <cellStyle name="Normal 31 3 3" xfId="3687"/>
    <cellStyle name="Normal 31 4" xfId="3688"/>
    <cellStyle name="Normal 31 5" xfId="3689"/>
    <cellStyle name="Normal 32" xfId="3690"/>
    <cellStyle name="Normal 32 2" xfId="3691"/>
    <cellStyle name="Normal 32 2 2" xfId="3692"/>
    <cellStyle name="Normal 32 2 3" xfId="3693"/>
    <cellStyle name="Normal 32 2 4" xfId="3694"/>
    <cellStyle name="Normal 32 3" xfId="3695"/>
    <cellStyle name="Normal 32 3 2" xfId="3696"/>
    <cellStyle name="Normal 32 3 3" xfId="3697"/>
    <cellStyle name="Normal 32 4" xfId="3698"/>
    <cellStyle name="Normal 32 5" xfId="3699"/>
    <cellStyle name="Normal 33" xfId="3700"/>
    <cellStyle name="Normal 33 2" xfId="3701"/>
    <cellStyle name="Normal 33 2 2" xfId="3702"/>
    <cellStyle name="Normal 33 2 3" xfId="3703"/>
    <cellStyle name="Normal 33 2 4" xfId="3704"/>
    <cellStyle name="Normal 33 3" xfId="3705"/>
    <cellStyle name="Normal 33 3 2" xfId="3706"/>
    <cellStyle name="Normal 33 3 3" xfId="3707"/>
    <cellStyle name="Normal 33 4" xfId="3708"/>
    <cellStyle name="Normal 33 5" xfId="3709"/>
    <cellStyle name="Normal 34" xfId="3710"/>
    <cellStyle name="Normal 34 2" xfId="3711"/>
    <cellStyle name="Normal 34 2 2" xfId="3712"/>
    <cellStyle name="Normal 34 2 3" xfId="3713"/>
    <cellStyle name="Normal 34 2 4" xfId="3714"/>
    <cellStyle name="Normal 34 3" xfId="3715"/>
    <cellStyle name="Normal 34 3 2" xfId="3716"/>
    <cellStyle name="Normal 34 3 3" xfId="3717"/>
    <cellStyle name="Normal 34 4" xfId="3718"/>
    <cellStyle name="Normal 34 5" xfId="3719"/>
    <cellStyle name="Normal 35" xfId="3720"/>
    <cellStyle name="Normal 35 2" xfId="3721"/>
    <cellStyle name="Normal 35 2 2" xfId="3722"/>
    <cellStyle name="Normal 35 2 3" xfId="3723"/>
    <cellStyle name="Normal 35 2 4" xfId="3724"/>
    <cellStyle name="Normal 35 3" xfId="3725"/>
    <cellStyle name="Normal 35 3 2" xfId="3726"/>
    <cellStyle name="Normal 35 3 3" xfId="3727"/>
    <cellStyle name="Normal 35 4" xfId="3728"/>
    <cellStyle name="Normal 35 5" xfId="3729"/>
    <cellStyle name="Normal 36" xfId="3730"/>
    <cellStyle name="Normal 36 2" xfId="3731"/>
    <cellStyle name="Normal 36 2 2" xfId="3732"/>
    <cellStyle name="Normal 36 2 3" xfId="3733"/>
    <cellStyle name="Normal 36 2 4" xfId="3734"/>
    <cellStyle name="Normal 36 3" xfId="3735"/>
    <cellStyle name="Normal 36 3 2" xfId="3736"/>
    <cellStyle name="Normal 36 3 3" xfId="3737"/>
    <cellStyle name="Normal 36 4" xfId="3738"/>
    <cellStyle name="Normal 36 5" xfId="3739"/>
    <cellStyle name="Normal 37" xfId="3740"/>
    <cellStyle name="Normal 37 2" xfId="3741"/>
    <cellStyle name="Normal 37 2 2" xfId="3742"/>
    <cellStyle name="Normal 37 2 3" xfId="3743"/>
    <cellStyle name="Normal 37 2 4" xfId="3744"/>
    <cellStyle name="Normal 37 3" xfId="3745"/>
    <cellStyle name="Normal 37 3 2" xfId="3746"/>
    <cellStyle name="Normal 37 3 3" xfId="3747"/>
    <cellStyle name="Normal 37 4" xfId="3748"/>
    <cellStyle name="Normal 37 5" xfId="3749"/>
    <cellStyle name="Normal 38" xfId="3750"/>
    <cellStyle name="Normal 38 2" xfId="3751"/>
    <cellStyle name="Normal 38 2 2" xfId="3752"/>
    <cellStyle name="Normal 38 2 3" xfId="3753"/>
    <cellStyle name="Normal 38 2 4" xfId="3754"/>
    <cellStyle name="Normal 38 3" xfId="3755"/>
    <cellStyle name="Normal 38 3 2" xfId="3756"/>
    <cellStyle name="Normal 38 3 3" xfId="3757"/>
    <cellStyle name="Normal 38 4" xfId="3758"/>
    <cellStyle name="Normal 38 5" xfId="3759"/>
    <cellStyle name="Normal 39" xfId="3760"/>
    <cellStyle name="Normal 39 2" xfId="3761"/>
    <cellStyle name="Normal 39 2 2" xfId="3762"/>
    <cellStyle name="Normal 39 2 3" xfId="3763"/>
    <cellStyle name="Normal 39 2 4" xfId="3764"/>
    <cellStyle name="Normal 39 3" xfId="3765"/>
    <cellStyle name="Normal 39 3 2" xfId="3766"/>
    <cellStyle name="Normal 39 3 3" xfId="3767"/>
    <cellStyle name="Normal 39 4" xfId="3768"/>
    <cellStyle name="Normal 39 5" xfId="3769"/>
    <cellStyle name="Normal 4" xfId="9"/>
    <cellStyle name="Normal 4 2" xfId="3770"/>
    <cellStyle name="Normal 4 2 2" xfId="3771"/>
    <cellStyle name="Normal 4 2 2 2" xfId="3772"/>
    <cellStyle name="Normal 4 2 2 3" xfId="3773"/>
    <cellStyle name="Normal 4 2 2 4" xfId="3774"/>
    <cellStyle name="Normal 4 2 3" xfId="3775"/>
    <cellStyle name="Normal 4 2 3 2" xfId="3776"/>
    <cellStyle name="Normal 4 2 3 3" xfId="3777"/>
    <cellStyle name="Normal 4 2 4" xfId="3778"/>
    <cellStyle name="Normal 4 2 5" xfId="3779"/>
    <cellStyle name="Normal 4 3" xfId="3780"/>
    <cellStyle name="Normal 40" xfId="3781"/>
    <cellStyle name="Normal 41" xfId="3782"/>
    <cellStyle name="Normal 41 2" xfId="3783"/>
    <cellStyle name="Normal 41 2 2" xfId="3784"/>
    <cellStyle name="Normal 41 3" xfId="3785"/>
    <cellStyle name="Normal 42" xfId="3786"/>
    <cellStyle name="Normal 42 2" xfId="3787"/>
    <cellStyle name="Normal 42 3" xfId="3788"/>
    <cellStyle name="Normal 42 3 2" xfId="3789"/>
    <cellStyle name="Normal 42 4" xfId="3790"/>
    <cellStyle name="Normal 43" xfId="3791"/>
    <cellStyle name="Normal 43 2" xfId="3792"/>
    <cellStyle name="Normal 43 3" xfId="3793"/>
    <cellStyle name="Normal 44" xfId="3794"/>
    <cellStyle name="Normal 44 2" xfId="3795"/>
    <cellStyle name="Normal 44 3" xfId="3796"/>
    <cellStyle name="Normal 44 3 2" xfId="3797"/>
    <cellStyle name="Normal 44 4" xfId="3798"/>
    <cellStyle name="Normal 45" xfId="3799"/>
    <cellStyle name="Normal 45 2" xfId="3800"/>
    <cellStyle name="Normal 45 2 2" xfId="3801"/>
    <cellStyle name="Normal 45 3" xfId="3802"/>
    <cellStyle name="Normal 46" xfId="3803"/>
    <cellStyle name="Normal 46 2" xfId="3804"/>
    <cellStyle name="Normal 46 2 2" xfId="3805"/>
    <cellStyle name="Normal 46 2 3" xfId="3806"/>
    <cellStyle name="Normal 46 3" xfId="3807"/>
    <cellStyle name="Normal 46 4" xfId="3808"/>
    <cellStyle name="Normal 47" xfId="3809"/>
    <cellStyle name="Normal 47 2" xfId="3810"/>
    <cellStyle name="Normal 47 2 2" xfId="3811"/>
    <cellStyle name="Normal 47 3" xfId="3812"/>
    <cellStyle name="Normal 48" xfId="3813"/>
    <cellStyle name="Normal 48 2" xfId="3814"/>
    <cellStyle name="Normal 48 2 2" xfId="3815"/>
    <cellStyle name="Normal 48 3" xfId="3816"/>
    <cellStyle name="Normal 49" xfId="3817"/>
    <cellStyle name="Normal 49 2" xfId="3818"/>
    <cellStyle name="Normal 49 2 2" xfId="3819"/>
    <cellStyle name="Normal 49 3" xfId="3820"/>
    <cellStyle name="Normal 5" xfId="13"/>
    <cellStyle name="Normal 5 2" xfId="3821"/>
    <cellStyle name="Normal 5 3" xfId="4301"/>
    <cellStyle name="Normal 50" xfId="3822"/>
    <cellStyle name="Normal 50 2" xfId="3823"/>
    <cellStyle name="Normal 50 2 2" xfId="3824"/>
    <cellStyle name="Normal 50 3" xfId="3825"/>
    <cellStyle name="Normal 51" xfId="3826"/>
    <cellStyle name="Normal 51 2" xfId="3827"/>
    <cellStyle name="Normal 51 2 2" xfId="3828"/>
    <cellStyle name="Normal 51 2 3" xfId="3829"/>
    <cellStyle name="Normal 51 3" xfId="3830"/>
    <cellStyle name="Normal 51 4" xfId="3831"/>
    <cellStyle name="Normal 52" xfId="3832"/>
    <cellStyle name="Normal 53" xfId="3833"/>
    <cellStyle name="Normal 53 2" xfId="3834"/>
    <cellStyle name="Normal 53 3" xfId="3835"/>
    <cellStyle name="Normal 54" xfId="3836"/>
    <cellStyle name="Normal 54 2" xfId="3837"/>
    <cellStyle name="Normal 54 3" xfId="3838"/>
    <cellStyle name="Normal 55" xfId="3839"/>
    <cellStyle name="Normal 56" xfId="3840"/>
    <cellStyle name="Normal 57" xfId="3841"/>
    <cellStyle name="Normal 58" xfId="3842"/>
    <cellStyle name="Normal 59" xfId="3843"/>
    <cellStyle name="Normal 6" xfId="15"/>
    <cellStyle name="Normal 6 2" xfId="3844"/>
    <cellStyle name="Normal 6 2 2" xfId="3845"/>
    <cellStyle name="Normal 60" xfId="3846"/>
    <cellStyle name="Normal 61" xfId="3847"/>
    <cellStyle name="Normal 62" xfId="3848"/>
    <cellStyle name="Normal 63" xfId="3849"/>
    <cellStyle name="Normal 64" xfId="3850"/>
    <cellStyle name="Normal 65" xfId="3851"/>
    <cellStyle name="Normal 65 2" xfId="3852"/>
    <cellStyle name="Normal 66" xfId="3853"/>
    <cellStyle name="Normal 66 2" xfId="3854"/>
    <cellStyle name="Normal 67" xfId="3855"/>
    <cellStyle name="Normal 67 2" xfId="3856"/>
    <cellStyle name="Normal 68" xfId="3857"/>
    <cellStyle name="Normal 68 2" xfId="3858"/>
    <cellStyle name="Normal 69" xfId="3859"/>
    <cellStyle name="Normal 69 2" xfId="3860"/>
    <cellStyle name="Normal 7" xfId="3861"/>
    <cellStyle name="Normal 7 2" xfId="3862"/>
    <cellStyle name="Normal 7 2 2" xfId="3863"/>
    <cellStyle name="Normal 70" xfId="3864"/>
    <cellStyle name="Normal 70 2" xfId="3865"/>
    <cellStyle name="Normal 71" xfId="3866"/>
    <cellStyle name="Normal 71 2" xfId="3867"/>
    <cellStyle name="Normal 72" xfId="3868"/>
    <cellStyle name="Normal 72 2" xfId="3869"/>
    <cellStyle name="Normal 73" xfId="3870"/>
    <cellStyle name="Normal 74" xfId="3871"/>
    <cellStyle name="Normal 75" xfId="3872"/>
    <cellStyle name="Normal 76" xfId="3873"/>
    <cellStyle name="Normal 77" xfId="3874"/>
    <cellStyle name="Normal 78" xfId="3875"/>
    <cellStyle name="Normal 79" xfId="3876"/>
    <cellStyle name="Normal 8" xfId="3877"/>
    <cellStyle name="Normal 8 2" xfId="3878"/>
    <cellStyle name="Normal 8 2 2" xfId="3879"/>
    <cellStyle name="Normal 80" xfId="3880"/>
    <cellStyle name="Normal 81" xfId="3881"/>
    <cellStyle name="Normal 82" xfId="3882"/>
    <cellStyle name="Normal 83" xfId="3883"/>
    <cellStyle name="Normal 84" xfId="3884"/>
    <cellStyle name="Normal 85" xfId="3885"/>
    <cellStyle name="Normal 86" xfId="3886"/>
    <cellStyle name="Normal 87" xfId="3887"/>
    <cellStyle name="Normal 88" xfId="3888"/>
    <cellStyle name="Normal 89" xfId="3889"/>
    <cellStyle name="Normal 9" xfId="3890"/>
    <cellStyle name="Normal 9 2" xfId="3891"/>
    <cellStyle name="Normal 9 2 2" xfId="3892"/>
    <cellStyle name="Normal 90" xfId="3893"/>
    <cellStyle name="Normal 91" xfId="3894"/>
    <cellStyle name="Normal 92" xfId="3895"/>
    <cellStyle name="Normal 93" xfId="3896"/>
    <cellStyle name="Normal 94" xfId="3897"/>
    <cellStyle name="Normal 95" xfId="3898"/>
    <cellStyle name="Normal 96" xfId="3899"/>
    <cellStyle name="Normal 97" xfId="3900"/>
    <cellStyle name="Normal 98" xfId="3901"/>
    <cellStyle name="Normal 99" xfId="3902"/>
    <cellStyle name="Normal_Iowa ASL GPAMORT" xfId="4300"/>
    <cellStyle name="Normal_Sch 40 COS Reports" xfId="16"/>
    <cellStyle name="Normal_Sch 40 Feeder OH 2008" xfId="14"/>
    <cellStyle name="Normal_Sch 40 Substation A&amp;G 2008" xfId="22"/>
    <cellStyle name="Note 10" xfId="3903"/>
    <cellStyle name="Note 10 2" xfId="3904"/>
    <cellStyle name="Note 11" xfId="3905"/>
    <cellStyle name="Note 11 2" xfId="3906"/>
    <cellStyle name="Note 12" xfId="3907"/>
    <cellStyle name="Note 12 2" xfId="3908"/>
    <cellStyle name="Note 12 3" xfId="3909"/>
    <cellStyle name="Note 2" xfId="3910"/>
    <cellStyle name="Note 2 2" xfId="3911"/>
    <cellStyle name="Note 3" xfId="3912"/>
    <cellStyle name="Note 4" xfId="3913"/>
    <cellStyle name="Note 5" xfId="3914"/>
    <cellStyle name="Note 6" xfId="3915"/>
    <cellStyle name="Note 7" xfId="3916"/>
    <cellStyle name="Note 8" xfId="3917"/>
    <cellStyle name="Note 9" xfId="3918"/>
    <cellStyle name="Output 2" xfId="3919"/>
    <cellStyle name="Output 2 2" xfId="3920"/>
    <cellStyle name="Output 3" xfId="3921"/>
    <cellStyle name="Output 3 2" xfId="3922"/>
    <cellStyle name="Percen - Style1" xfId="3923"/>
    <cellStyle name="Percen - Style2" xfId="3924"/>
    <cellStyle name="Percen - Style3" xfId="3925"/>
    <cellStyle name="Percen - Style3 2" xfId="3926"/>
    <cellStyle name="Percent" xfId="3" builtinId="5"/>
    <cellStyle name="Percent [2]" xfId="3927"/>
    <cellStyle name="Percent [2] 2" xfId="3928"/>
    <cellStyle name="Percent [2] 2 2" xfId="3929"/>
    <cellStyle name="Percent [2] 3" xfId="3930"/>
    <cellStyle name="Percent [2] 3 2" xfId="3931"/>
    <cellStyle name="Percent [2] 3 2 2" xfId="3932"/>
    <cellStyle name="Percent [2] 3 3" xfId="3933"/>
    <cellStyle name="Percent [2] 4" xfId="3934"/>
    <cellStyle name="Percent [2] 4 2" xfId="3935"/>
    <cellStyle name="Percent 10" xfId="3936"/>
    <cellStyle name="Percent 10 2" xfId="3937"/>
    <cellStyle name="Percent 10 3" xfId="3938"/>
    <cellStyle name="Percent 10 4" xfId="3939"/>
    <cellStyle name="Percent 11" xfId="3940"/>
    <cellStyle name="Percent 11 2" xfId="3941"/>
    <cellStyle name="Percent 11 2 2" xfId="3942"/>
    <cellStyle name="Percent 11 3" xfId="3943"/>
    <cellStyle name="Percent 11 4" xfId="3944"/>
    <cellStyle name="Percent 12" xfId="3945"/>
    <cellStyle name="Percent 12 2" xfId="3946"/>
    <cellStyle name="Percent 12 3" xfId="3947"/>
    <cellStyle name="Percent 12 3 2" xfId="3948"/>
    <cellStyle name="Percent 12 4" xfId="3949"/>
    <cellStyle name="Percent 13" xfId="3950"/>
    <cellStyle name="Percent 13 2" xfId="3951"/>
    <cellStyle name="Percent 13 2 2" xfId="3952"/>
    <cellStyle name="Percent 13 3" xfId="3953"/>
    <cellStyle name="Percent 13 4" xfId="3954"/>
    <cellStyle name="Percent 14" xfId="3955"/>
    <cellStyle name="Percent 14 2" xfId="3956"/>
    <cellStyle name="Percent 14 2 2" xfId="3957"/>
    <cellStyle name="Percent 14 3" xfId="3958"/>
    <cellStyle name="Percent 14 3 2" xfId="3959"/>
    <cellStyle name="Percent 14 4" xfId="3960"/>
    <cellStyle name="Percent 15" xfId="3961"/>
    <cellStyle name="Percent 15 2" xfId="3962"/>
    <cellStyle name="Percent 15 2 2" xfId="3963"/>
    <cellStyle name="Percent 15 2 3" xfId="3964"/>
    <cellStyle name="Percent 15 3" xfId="3965"/>
    <cellStyle name="Percent 15 3 2" xfId="3966"/>
    <cellStyle name="Percent 15 4" xfId="3967"/>
    <cellStyle name="Percent 15 5" xfId="3968"/>
    <cellStyle name="Percent 16" xfId="3969"/>
    <cellStyle name="Percent 16 2" xfId="3970"/>
    <cellStyle name="Percent 16 2 2" xfId="3971"/>
    <cellStyle name="Percent 16 3" xfId="3972"/>
    <cellStyle name="Percent 17" xfId="3973"/>
    <cellStyle name="Percent 17 2" xfId="3974"/>
    <cellStyle name="Percent 17 2 2" xfId="3975"/>
    <cellStyle name="Percent 17 3" xfId="3976"/>
    <cellStyle name="Percent 18" xfId="3977"/>
    <cellStyle name="Percent 18 2" xfId="3978"/>
    <cellStyle name="Percent 18 2 2" xfId="3979"/>
    <cellStyle name="Percent 18 3" xfId="3980"/>
    <cellStyle name="Percent 19" xfId="3981"/>
    <cellStyle name="Percent 19 2" xfId="3982"/>
    <cellStyle name="Percent 19 2 2" xfId="3983"/>
    <cellStyle name="Percent 19 3" xfId="3984"/>
    <cellStyle name="Percent 2" xfId="6"/>
    <cellStyle name="Percent 2 2" xfId="3985"/>
    <cellStyle name="Percent 2 2 2" xfId="3986"/>
    <cellStyle name="Percent 2 3" xfId="3987"/>
    <cellStyle name="Percent 2 3 2" xfId="3988"/>
    <cellStyle name="Percent 2 4" xfId="3989"/>
    <cellStyle name="Percent 20" xfId="3990"/>
    <cellStyle name="Percent 20 2" xfId="3991"/>
    <cellStyle name="Percent 20 2 2" xfId="3992"/>
    <cellStyle name="Percent 20 3" xfId="3993"/>
    <cellStyle name="Percent 21" xfId="3994"/>
    <cellStyle name="Percent 22" xfId="3995"/>
    <cellStyle name="Percent 22 2" xfId="3996"/>
    <cellStyle name="Percent 22 3" xfId="3997"/>
    <cellStyle name="Percent 23" xfId="3998"/>
    <cellStyle name="Percent 23 2" xfId="3999"/>
    <cellStyle name="Percent 23 3" xfId="4000"/>
    <cellStyle name="Percent 24" xfId="4001"/>
    <cellStyle name="Percent 24 2" xfId="4002"/>
    <cellStyle name="Percent 24 3" xfId="4003"/>
    <cellStyle name="Percent 25" xfId="4004"/>
    <cellStyle name="Percent 26" xfId="4005"/>
    <cellStyle name="Percent 27" xfId="4006"/>
    <cellStyle name="Percent 28" xfId="4007"/>
    <cellStyle name="Percent 29" xfId="4008"/>
    <cellStyle name="Percent 3" xfId="11"/>
    <cellStyle name="Percent 3 2" xfId="4009"/>
    <cellStyle name="Percent 3 2 2" xfId="4010"/>
    <cellStyle name="Percent 3 3" xfId="4011"/>
    <cellStyle name="Percent 30" xfId="4012"/>
    <cellStyle name="Percent 31" xfId="4013"/>
    <cellStyle name="Percent 32" xfId="4014"/>
    <cellStyle name="Percent 33" xfId="4015"/>
    <cellStyle name="Percent 34" xfId="4016"/>
    <cellStyle name="Percent 34 2" xfId="4017"/>
    <cellStyle name="Percent 35" xfId="4018"/>
    <cellStyle name="Percent 35 2" xfId="4019"/>
    <cellStyle name="Percent 36" xfId="4020"/>
    <cellStyle name="Percent 36 2" xfId="4021"/>
    <cellStyle name="Percent 37" xfId="4022"/>
    <cellStyle name="Percent 37 2" xfId="4023"/>
    <cellStyle name="Percent 38" xfId="4024"/>
    <cellStyle name="Percent 38 2" xfId="4025"/>
    <cellStyle name="Percent 39" xfId="4026"/>
    <cellStyle name="Percent 39 2" xfId="4027"/>
    <cellStyle name="Percent 4" xfId="4028"/>
    <cellStyle name="Percent 4 2" xfId="4029"/>
    <cellStyle name="Percent 4 2 2" xfId="4030"/>
    <cellStyle name="Percent 4 2 3" xfId="4031"/>
    <cellStyle name="Percent 4 3" xfId="4032"/>
    <cellStyle name="Percent 40" xfId="4033"/>
    <cellStyle name="Percent 40 2" xfId="4034"/>
    <cellStyle name="Percent 41" xfId="4035"/>
    <cellStyle name="Percent 41 2" xfId="4036"/>
    <cellStyle name="Percent 42" xfId="4037"/>
    <cellStyle name="Percent 43" xfId="4038"/>
    <cellStyle name="Percent 43 2" xfId="4039"/>
    <cellStyle name="Percent 44" xfId="4040"/>
    <cellStyle name="Percent 45" xfId="4041"/>
    <cellStyle name="Percent 46" xfId="4042"/>
    <cellStyle name="Percent 47" xfId="4043"/>
    <cellStyle name="Percent 48" xfId="4044"/>
    <cellStyle name="Percent 49" xfId="4045"/>
    <cellStyle name="Percent 5" xfId="4046"/>
    <cellStyle name="Percent 5 2" xfId="4047"/>
    <cellStyle name="Percent 50" xfId="4048"/>
    <cellStyle name="Percent 51" xfId="4049"/>
    <cellStyle name="Percent 52" xfId="4050"/>
    <cellStyle name="Percent 53" xfId="4051"/>
    <cellStyle name="Percent 54" xfId="4052"/>
    <cellStyle name="Percent 55" xfId="4053"/>
    <cellStyle name="Percent 56" xfId="4054"/>
    <cellStyle name="Percent 57" xfId="4055"/>
    <cellStyle name="Percent 58" xfId="4056"/>
    <cellStyle name="Percent 59" xfId="4057"/>
    <cellStyle name="Percent 6" xfId="4058"/>
    <cellStyle name="Percent 6 2" xfId="4059"/>
    <cellStyle name="Percent 6 2 2" xfId="4060"/>
    <cellStyle name="Percent 6 3" xfId="4061"/>
    <cellStyle name="Percent 60" xfId="4062"/>
    <cellStyle name="Percent 61" xfId="4063"/>
    <cellStyle name="Percent 62" xfId="4064"/>
    <cellStyle name="Percent 63" xfId="4065"/>
    <cellStyle name="Percent 64" xfId="4066"/>
    <cellStyle name="Percent 65" xfId="4067"/>
    <cellStyle name="Percent 66" xfId="4068"/>
    <cellStyle name="Percent 67" xfId="4069"/>
    <cellStyle name="Percent 68" xfId="4070"/>
    <cellStyle name="Percent 69" xfId="4071"/>
    <cellStyle name="Percent 7" xfId="4072"/>
    <cellStyle name="Percent 7 10" xfId="4073"/>
    <cellStyle name="Percent 7 2" xfId="4074"/>
    <cellStyle name="Percent 7 3" xfId="4075"/>
    <cellStyle name="Percent 7 3 2" xfId="4076"/>
    <cellStyle name="Percent 7 3 3" xfId="4077"/>
    <cellStyle name="Percent 7 4" xfId="4078"/>
    <cellStyle name="Percent 7 4 2" xfId="4079"/>
    <cellStyle name="Percent 7 5" xfId="4080"/>
    <cellStyle name="Percent 7 6" xfId="4081"/>
    <cellStyle name="Percent 7 7" xfId="4082"/>
    <cellStyle name="Percent 7 8" xfId="4083"/>
    <cellStyle name="Percent 7 9" xfId="4084"/>
    <cellStyle name="Percent 70" xfId="4085"/>
    <cellStyle name="Percent 71" xfId="4086"/>
    <cellStyle name="Percent 72" xfId="4087"/>
    <cellStyle name="Percent 73" xfId="4088"/>
    <cellStyle name="Percent 74" xfId="4089"/>
    <cellStyle name="Percent 75" xfId="4090"/>
    <cellStyle name="Percent 76" xfId="4091"/>
    <cellStyle name="Percent 77" xfId="4092"/>
    <cellStyle name="Percent 78" xfId="4093"/>
    <cellStyle name="Percent 79" xfId="4094"/>
    <cellStyle name="Percent 8" xfId="4095"/>
    <cellStyle name="Percent 80" xfId="4096"/>
    <cellStyle name="Percent 81" xfId="4097"/>
    <cellStyle name="Percent 82" xfId="4098"/>
    <cellStyle name="Percent 83" xfId="4099"/>
    <cellStyle name="Percent 84" xfId="4100"/>
    <cellStyle name="Percent 85" xfId="4101"/>
    <cellStyle name="Percent 86" xfId="4102"/>
    <cellStyle name="Percent 87" xfId="4103"/>
    <cellStyle name="Percent 88" xfId="4104"/>
    <cellStyle name="Percent 89" xfId="4105"/>
    <cellStyle name="Percent 9" xfId="4106"/>
    <cellStyle name="Percent 9 2" xfId="4107"/>
    <cellStyle name="Percent 90" xfId="4108"/>
    <cellStyle name="Percent 91" xfId="4109"/>
    <cellStyle name="Percent_Sch 40 Feeder OH 2008" xfId="21"/>
    <cellStyle name="Processing" xfId="4110"/>
    <cellStyle name="Processing 2" xfId="4111"/>
    <cellStyle name="PSChar" xfId="4112"/>
    <cellStyle name="PSDate" xfId="4113"/>
    <cellStyle name="PSDec" xfId="4114"/>
    <cellStyle name="PSHeading" xfId="4115"/>
    <cellStyle name="PSInt" xfId="4116"/>
    <cellStyle name="PSSpacer" xfId="4117"/>
    <cellStyle name="purple - Style8" xfId="4118"/>
    <cellStyle name="purple - Style8 2" xfId="4119"/>
    <cellStyle name="RED" xfId="4120"/>
    <cellStyle name="Red - Style7" xfId="4121"/>
    <cellStyle name="Red - Style7 2" xfId="4122"/>
    <cellStyle name="RED_04 07E Wild Horse Wind Expansion (C) (2)" xfId="4123"/>
    <cellStyle name="Report" xfId="4124"/>
    <cellStyle name="Report 2" xfId="4125"/>
    <cellStyle name="Report Bar" xfId="4126"/>
    <cellStyle name="Report Bar 2" xfId="4127"/>
    <cellStyle name="Report Heading" xfId="19"/>
    <cellStyle name="Report Heading 2" xfId="4128"/>
    <cellStyle name="Report Percent" xfId="4129"/>
    <cellStyle name="Report Percent 2" xfId="4130"/>
    <cellStyle name="Report Percent 2 2" xfId="4131"/>
    <cellStyle name="Report Percent 3" xfId="4132"/>
    <cellStyle name="Report Percent 3 2" xfId="4133"/>
    <cellStyle name="Report Percent 3 2 2" xfId="4134"/>
    <cellStyle name="Report Percent 3 3" xfId="4135"/>
    <cellStyle name="Report Percent 4" xfId="4136"/>
    <cellStyle name="Report Percent 4 2" xfId="4137"/>
    <cellStyle name="Report Unit Cost" xfId="4138"/>
    <cellStyle name="Report Unit Cost 2" xfId="4139"/>
    <cellStyle name="Report Unit Cost 2 2" xfId="4140"/>
    <cellStyle name="Report Unit Cost 3" xfId="4141"/>
    <cellStyle name="Report Unit Cost 3 2" xfId="4142"/>
    <cellStyle name="Report Unit Cost 3 2 2" xfId="4143"/>
    <cellStyle name="Report Unit Cost 3 3" xfId="4144"/>
    <cellStyle name="Report Unit Cost 4" xfId="4145"/>
    <cellStyle name="Report Unit Cost 4 2" xfId="4146"/>
    <cellStyle name="Report_Adj Bench DR 3 for Initial Briefs (Electric)" xfId="4147"/>
    <cellStyle name="Reports" xfId="4148"/>
    <cellStyle name="Reports 2" xfId="4149"/>
    <cellStyle name="Reports Total" xfId="4150"/>
    <cellStyle name="Reports Total 2" xfId="4151"/>
    <cellStyle name="Reports Unit Cost Total" xfId="4152"/>
    <cellStyle name="Reports_16.37E Wild Horse Expansion DeferralRevwrkingfile SF" xfId="4153"/>
    <cellStyle name="RevList" xfId="4154"/>
    <cellStyle name="round100" xfId="4155"/>
    <cellStyle name="round100 2" xfId="4156"/>
    <cellStyle name="round100 2 2" xfId="4157"/>
    <cellStyle name="round100 3" xfId="4158"/>
    <cellStyle name="round100 3 2" xfId="4159"/>
    <cellStyle name="round100 3 2 2" xfId="4160"/>
    <cellStyle name="round100 3 3" xfId="4161"/>
    <cellStyle name="round100 4" xfId="4162"/>
    <cellStyle name="round100 4 2" xfId="4163"/>
    <cellStyle name="SAPBEXaggData" xfId="4164"/>
    <cellStyle name="SAPBEXaggDataEmph" xfId="4165"/>
    <cellStyle name="SAPBEXaggItem" xfId="4166"/>
    <cellStyle name="SAPBEXaggItemX" xfId="4167"/>
    <cellStyle name="SAPBEXchaText" xfId="4168"/>
    <cellStyle name="SAPBEXchaText 2" xfId="4169"/>
    <cellStyle name="SAPBEXchaText 2 2" xfId="4170"/>
    <cellStyle name="SAPBEXchaText 3" xfId="4171"/>
    <cellStyle name="SAPBEXchaText 3 2" xfId="4172"/>
    <cellStyle name="SAPBEXchaText 3 2 2" xfId="4173"/>
    <cellStyle name="SAPBEXchaText 3 3" xfId="4174"/>
    <cellStyle name="SAPBEXchaText 4" xfId="4175"/>
    <cellStyle name="SAPBEXchaText 4 2" xfId="4176"/>
    <cellStyle name="SAPBEXexcBad7" xfId="4177"/>
    <cellStyle name="SAPBEXexcBad8" xfId="4178"/>
    <cellStyle name="SAPBEXexcBad9" xfId="4179"/>
    <cellStyle name="SAPBEXexcCritical4" xfId="4180"/>
    <cellStyle name="SAPBEXexcCritical5" xfId="4181"/>
    <cellStyle name="SAPBEXexcCritical6" xfId="4182"/>
    <cellStyle name="SAPBEXexcGood1" xfId="4183"/>
    <cellStyle name="SAPBEXexcGood2" xfId="4184"/>
    <cellStyle name="SAPBEXexcGood3" xfId="4185"/>
    <cellStyle name="SAPBEXfilterDrill" xfId="4186"/>
    <cellStyle name="SAPBEXfilterItem" xfId="4187"/>
    <cellStyle name="SAPBEXfilterText" xfId="4188"/>
    <cellStyle name="SAPBEXformats" xfId="4189"/>
    <cellStyle name="SAPBEXformats 2" xfId="4190"/>
    <cellStyle name="SAPBEXheaderItem" xfId="4191"/>
    <cellStyle name="SAPBEXheaderText" xfId="4192"/>
    <cellStyle name="SAPBEXHLevel0" xfId="4193"/>
    <cellStyle name="SAPBEXHLevel0 2" xfId="4194"/>
    <cellStyle name="SAPBEXHLevel0X" xfId="4195"/>
    <cellStyle name="SAPBEXHLevel0X 2" xfId="4196"/>
    <cellStyle name="SAPBEXHLevel0X 2 2" xfId="4197"/>
    <cellStyle name="SAPBEXHLevel0X 3" xfId="4198"/>
    <cellStyle name="SAPBEXHLevel0X 3 2" xfId="4199"/>
    <cellStyle name="SAPBEXHLevel0X 3 2 2" xfId="4200"/>
    <cellStyle name="SAPBEXHLevel0X 3 3" xfId="4201"/>
    <cellStyle name="SAPBEXHLevel0X 4" xfId="4202"/>
    <cellStyle name="SAPBEXHLevel0X 4 2" xfId="4203"/>
    <cellStyle name="SAPBEXHLevel1" xfId="4204"/>
    <cellStyle name="SAPBEXHLevel1 2" xfId="4205"/>
    <cellStyle name="SAPBEXHLevel1X" xfId="4206"/>
    <cellStyle name="SAPBEXHLevel1X 2" xfId="4207"/>
    <cellStyle name="SAPBEXHLevel2" xfId="4208"/>
    <cellStyle name="SAPBEXHLevel2 2" xfId="4209"/>
    <cellStyle name="SAPBEXHLevel2X" xfId="4210"/>
    <cellStyle name="SAPBEXHLevel2X 2" xfId="4211"/>
    <cellStyle name="SAPBEXHLevel3" xfId="4212"/>
    <cellStyle name="SAPBEXHLevel3 2" xfId="4213"/>
    <cellStyle name="SAPBEXHLevel3X" xfId="4214"/>
    <cellStyle name="SAPBEXHLevel3X 2" xfId="4215"/>
    <cellStyle name="SAPBEXinputData" xfId="4216"/>
    <cellStyle name="SAPBEXinputData 2" xfId="4217"/>
    <cellStyle name="SAPBEXresData" xfId="4218"/>
    <cellStyle name="SAPBEXresDataEmph" xfId="4219"/>
    <cellStyle name="SAPBEXresItem" xfId="4220"/>
    <cellStyle name="SAPBEXresItemX" xfId="4221"/>
    <cellStyle name="SAPBEXstdData" xfId="4222"/>
    <cellStyle name="SAPBEXstdDataEmph" xfId="4223"/>
    <cellStyle name="SAPBEXstdItem" xfId="4224"/>
    <cellStyle name="SAPBEXstdItem 2" xfId="4225"/>
    <cellStyle name="SAPBEXstdItem 2 2" xfId="4226"/>
    <cellStyle name="SAPBEXstdItem 3" xfId="4227"/>
    <cellStyle name="SAPBEXstdItem 3 2" xfId="4228"/>
    <cellStyle name="SAPBEXstdItem 3 2 2" xfId="4229"/>
    <cellStyle name="SAPBEXstdItem 3 3" xfId="4230"/>
    <cellStyle name="SAPBEXstdItem 4" xfId="4231"/>
    <cellStyle name="SAPBEXstdItem 4 2" xfId="4232"/>
    <cellStyle name="SAPBEXstdItemX" xfId="4233"/>
    <cellStyle name="SAPBEXstdItemX 2" xfId="4234"/>
    <cellStyle name="SAPBEXstdItemX 2 2" xfId="4235"/>
    <cellStyle name="SAPBEXstdItemX 3" xfId="4236"/>
    <cellStyle name="SAPBEXstdItemX 3 2" xfId="4237"/>
    <cellStyle name="SAPBEXstdItemX 3 2 2" xfId="4238"/>
    <cellStyle name="SAPBEXstdItemX 3 3" xfId="4239"/>
    <cellStyle name="SAPBEXstdItemX 4" xfId="4240"/>
    <cellStyle name="SAPBEXstdItemX 4 2" xfId="4241"/>
    <cellStyle name="SAPBEXtitle" xfId="4242"/>
    <cellStyle name="SAPBEXundefined" xfId="4243"/>
    <cellStyle name="shade" xfId="4244"/>
    <cellStyle name="shade 2" xfId="4245"/>
    <cellStyle name="shade 2 2" xfId="4246"/>
    <cellStyle name="shade 3" xfId="4247"/>
    <cellStyle name="shade 3 2" xfId="4248"/>
    <cellStyle name="shade 3 2 2" xfId="4249"/>
    <cellStyle name="shade 3 3" xfId="4250"/>
    <cellStyle name="shade 4" xfId="4251"/>
    <cellStyle name="shade 4 2" xfId="4252"/>
    <cellStyle name="Sheet Title" xfId="4253"/>
    <cellStyle name="StmtTtl1" xfId="4254"/>
    <cellStyle name="StmtTtl1 2" xfId="4255"/>
    <cellStyle name="StmtTtl1 2 2" xfId="4256"/>
    <cellStyle name="StmtTtl1 2 3" xfId="4257"/>
    <cellStyle name="StmtTtl1 3" xfId="4258"/>
    <cellStyle name="StmtTtl1 3 2" xfId="4259"/>
    <cellStyle name="StmtTtl1 3 3" xfId="4260"/>
    <cellStyle name="StmtTtl1 4" xfId="4261"/>
    <cellStyle name="StmtTtl1 4 2" xfId="4262"/>
    <cellStyle name="StmtTtl1 4 3" xfId="4263"/>
    <cellStyle name="StmtTtl1 5" xfId="4264"/>
    <cellStyle name="StmtTtl1_(C) WHE Proforma with ITC cash grant 10 Yr Amort_for deferral_102809" xfId="4265"/>
    <cellStyle name="StmtTtl2" xfId="4266"/>
    <cellStyle name="STYL1 - Style1" xfId="4267"/>
    <cellStyle name="Style 1" xfId="4268"/>
    <cellStyle name="Style 1 2" xfId="4269"/>
    <cellStyle name="Style 1 2 2" xfId="4270"/>
    <cellStyle name="Style 1 3" xfId="4271"/>
    <cellStyle name="Style 1 3 2" xfId="4272"/>
    <cellStyle name="Style 1 4" xfId="4273"/>
    <cellStyle name="Style 1 4 2" xfId="4274"/>
    <cellStyle name="Style 1 5" xfId="4275"/>
    <cellStyle name="Style 1 5 2" xfId="4276"/>
    <cellStyle name="Style 1 6" xfId="4277"/>
    <cellStyle name="Style 1 6 2" xfId="4278"/>
    <cellStyle name="Style 1_04.07E Wild Horse Wind Expansion" xfId="4279"/>
    <cellStyle name="Subtotal" xfId="4280"/>
    <cellStyle name="Sub-total" xfId="4281"/>
    <cellStyle name="Title 2" xfId="4282"/>
    <cellStyle name="Title 2 2" xfId="4283"/>
    <cellStyle name="Title 3" xfId="4284"/>
    <cellStyle name="Title 3 2" xfId="4285"/>
    <cellStyle name="Title: Major" xfId="18"/>
    <cellStyle name="Title: Minor" xfId="17"/>
    <cellStyle name="Title: Minor 2" xfId="4286"/>
    <cellStyle name="Title: Worksheet" xfId="4287"/>
    <cellStyle name="Total 2" xfId="4288"/>
    <cellStyle name="Total 2 2" xfId="4289"/>
    <cellStyle name="Total 2 3" xfId="4290"/>
    <cellStyle name="Total 2 3 2" xfId="4291"/>
    <cellStyle name="Total 3" xfId="4292"/>
    <cellStyle name="Total 3 2" xfId="4293"/>
    <cellStyle name="Total 4" xfId="4294"/>
    <cellStyle name="Total4 - Style4" xfId="4295"/>
    <cellStyle name="Total4 - Style4 2" xfId="4296"/>
    <cellStyle name="Warning Text 2" xfId="4297"/>
    <cellStyle name="Warning Text 2 2" xfId="4298"/>
    <cellStyle name="Warning Text 3" xfId="4299"/>
  </cellStyles>
  <dxfs count="0"/>
  <tableStyles count="0" defaultTableStyle="TableStyleMedium9" defaultPivotStyle="PivotStyleLight16"/>
  <colors>
    <mruColors>
      <color rgb="FF008080"/>
      <color rgb="FF00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O33"/>
  <sheetViews>
    <sheetView tabSelected="1" workbookViewId="0">
      <selection activeCell="E6" sqref="E6:G6"/>
    </sheetView>
  </sheetViews>
  <sheetFormatPr defaultColWidth="6" defaultRowHeight="11.25"/>
  <cols>
    <col min="1" max="1" width="4.7109375" style="17" bestFit="1" customWidth="1"/>
    <col min="2" max="2" width="34.7109375" style="17" bestFit="1" customWidth="1"/>
    <col min="3" max="3" width="9.85546875" style="17" bestFit="1" customWidth="1"/>
    <col min="4" max="4" width="1.28515625" style="15" customWidth="1"/>
    <col min="5" max="5" width="7.140625" style="17" bestFit="1" customWidth="1"/>
    <col min="6" max="6" width="5.42578125" style="17" bestFit="1" customWidth="1"/>
    <col min="7" max="7" width="10.140625" style="17" customWidth="1"/>
    <col min="8" max="8" width="0.85546875" style="15" customWidth="1"/>
    <col min="9" max="9" width="7.140625" style="17" bestFit="1" customWidth="1"/>
    <col min="10" max="10" width="5.42578125" style="17" bestFit="1" customWidth="1"/>
    <col min="11" max="11" width="9.85546875" style="17" customWidth="1"/>
    <col min="12" max="12" width="0.85546875" style="17" customWidth="1"/>
    <col min="13" max="13" width="6.28515625" style="17" bestFit="1" customWidth="1"/>
    <col min="14" max="14" width="6" style="17" bestFit="1" customWidth="1"/>
    <col min="15" max="15" width="8.5703125" style="17" bestFit="1" customWidth="1"/>
    <col min="16" max="16384" width="6" style="17"/>
  </cols>
  <sheetData>
    <row r="1" spans="1:15" ht="12.75" customHeight="1">
      <c r="A1" s="688" t="s">
        <v>210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9"/>
      <c r="M1" s="689"/>
      <c r="N1" s="689"/>
      <c r="O1" s="689"/>
    </row>
    <row r="2" spans="1:15" ht="12.75" customHeight="1">
      <c r="A2" s="690" t="s">
        <v>230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89"/>
      <c r="N2" s="689"/>
      <c r="O2" s="689"/>
    </row>
    <row r="3" spans="1:15" s="18" customFormat="1" ht="12.75" customHeight="1">
      <c r="A3" s="688" t="s">
        <v>130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9"/>
      <c r="M3" s="689"/>
      <c r="N3" s="689"/>
      <c r="O3" s="689"/>
    </row>
    <row r="4" spans="1:15" s="18" customFormat="1" ht="12.75" customHeight="1">
      <c r="A4" s="691" t="s">
        <v>231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89"/>
      <c r="N4" s="689"/>
      <c r="O4" s="689"/>
    </row>
    <row r="5" spans="1:15" s="18" customFormat="1" ht="12" thickBot="1">
      <c r="A5" s="20"/>
      <c r="B5" s="20"/>
      <c r="C5" s="20"/>
      <c r="D5" s="161"/>
      <c r="E5" s="20"/>
      <c r="F5" s="20"/>
      <c r="G5" s="20"/>
      <c r="H5" s="161"/>
      <c r="I5" s="20"/>
      <c r="J5" s="20"/>
      <c r="K5" s="20"/>
    </row>
    <row r="6" spans="1:15" s="18" customFormat="1" ht="54" customHeight="1">
      <c r="A6" s="144" t="s">
        <v>10</v>
      </c>
      <c r="D6" s="162"/>
      <c r="E6" s="682" t="s">
        <v>228</v>
      </c>
      <c r="F6" s="683"/>
      <c r="G6" s="684"/>
      <c r="H6" s="162"/>
      <c r="I6" s="679" t="s">
        <v>229</v>
      </c>
      <c r="J6" s="680"/>
      <c r="K6" s="681"/>
      <c r="M6" s="685" t="s">
        <v>216</v>
      </c>
      <c r="N6" s="686"/>
      <c r="O6" s="687"/>
    </row>
    <row r="7" spans="1:15" s="18" customFormat="1" ht="22.5">
      <c r="B7" s="144" t="s">
        <v>6</v>
      </c>
      <c r="C7" s="144" t="s">
        <v>133</v>
      </c>
      <c r="D7" s="163"/>
      <c r="E7" s="571" t="s">
        <v>9</v>
      </c>
      <c r="F7" s="572" t="s">
        <v>8</v>
      </c>
      <c r="G7" s="573" t="s">
        <v>7</v>
      </c>
      <c r="H7" s="163"/>
      <c r="I7" s="346" t="s">
        <v>9</v>
      </c>
      <c r="J7" s="347" t="s">
        <v>8</v>
      </c>
      <c r="K7" s="348" t="s">
        <v>7</v>
      </c>
      <c r="M7" s="349" t="s">
        <v>9</v>
      </c>
      <c r="N7" s="350" t="s">
        <v>8</v>
      </c>
      <c r="O7" s="351" t="s">
        <v>7</v>
      </c>
    </row>
    <row r="8" spans="1:15" s="18" customFormat="1" ht="34.5" customHeight="1">
      <c r="A8" s="19">
        <v>1</v>
      </c>
      <c r="B8" s="17" t="s">
        <v>1</v>
      </c>
      <c r="C8" s="17" t="s">
        <v>134</v>
      </c>
      <c r="D8" s="15"/>
      <c r="E8" s="574"/>
      <c r="F8" s="575"/>
      <c r="G8" s="481"/>
      <c r="H8" s="15"/>
      <c r="I8" s="374"/>
      <c r="J8" s="145"/>
      <c r="K8" s="375"/>
      <c r="L8" s="20"/>
      <c r="M8" s="352"/>
      <c r="N8" s="353"/>
      <c r="O8" s="354"/>
    </row>
    <row r="9" spans="1:15">
      <c r="A9" s="19">
        <f>+A8+1</f>
        <v>2</v>
      </c>
      <c r="B9" s="17" t="s">
        <v>0</v>
      </c>
      <c r="C9" s="17" t="s">
        <v>134</v>
      </c>
      <c r="E9" s="576">
        <f>+'Cost of Capital+Conver Factor'!C14</f>
        <v>0.51</v>
      </c>
      <c r="F9" s="577">
        <f>+'Cost of Capital+Conver Factor'!D14</f>
        <v>0.05</v>
      </c>
      <c r="G9" s="481">
        <f t="shared" ref="G9" si="0">ROUND(F9*E9,4)</f>
        <v>2.5499999999999998E-2</v>
      </c>
      <c r="I9" s="374">
        <f>'Cost of Capital+Conver Factor'!C37</f>
        <v>0.51500000000000001</v>
      </c>
      <c r="J9" s="145">
        <f>'Cost of Capital+Conver Factor'!D37</f>
        <v>5.4951456310679617E-2</v>
      </c>
      <c r="K9" s="375">
        <f t="shared" ref="K9:K12" si="1">ROUND(J9*I9,4)</f>
        <v>2.8299999999999999E-2</v>
      </c>
      <c r="M9" s="352">
        <f>E9-I9</f>
        <v>-5.0000000000000044E-3</v>
      </c>
      <c r="N9" s="353">
        <f t="shared" ref="N9:O9" si="2">F9-J9</f>
        <v>-4.9514563106796139E-3</v>
      </c>
      <c r="O9" s="355">
        <f t="shared" si="2"/>
        <v>-2.8000000000000004E-3</v>
      </c>
    </row>
    <row r="10" spans="1:15">
      <c r="A10" s="19">
        <f t="shared" ref="A10:A30" si="3">+A9+1</f>
        <v>3</v>
      </c>
      <c r="B10" s="139" t="s">
        <v>2</v>
      </c>
      <c r="C10" s="17" t="s">
        <v>134</v>
      </c>
      <c r="D10" s="164"/>
      <c r="E10" s="578">
        <f>SUM(E8:E9)</f>
        <v>0.51</v>
      </c>
      <c r="F10" s="579"/>
      <c r="G10" s="580">
        <f>SUM(G8:G9)</f>
        <v>2.5499999999999998E-2</v>
      </c>
      <c r="H10" s="164"/>
      <c r="I10" s="376">
        <f>SUM(I8:I9)</f>
        <v>0.51500000000000001</v>
      </c>
      <c r="J10" s="147"/>
      <c r="K10" s="377">
        <f>SUM(K8:K9)</f>
        <v>2.8299999999999999E-2</v>
      </c>
      <c r="M10" s="356">
        <f>E10-I10</f>
        <v>-5.0000000000000044E-3</v>
      </c>
      <c r="N10" s="357"/>
      <c r="O10" s="358">
        <f>G10-K10</f>
        <v>-2.8000000000000004E-3</v>
      </c>
    </row>
    <row r="11" spans="1:15">
      <c r="A11" s="19">
        <f t="shared" si="3"/>
        <v>4</v>
      </c>
      <c r="B11" s="17" t="s">
        <v>4</v>
      </c>
      <c r="C11" s="17" t="s">
        <v>134</v>
      </c>
      <c r="E11" s="574"/>
      <c r="F11" s="575"/>
      <c r="G11" s="481"/>
      <c r="I11" s="374"/>
      <c r="J11" s="145"/>
      <c r="K11" s="375"/>
      <c r="M11" s="352"/>
      <c r="N11" s="353"/>
      <c r="O11" s="354"/>
    </row>
    <row r="12" spans="1:15">
      <c r="A12" s="19">
        <f t="shared" si="3"/>
        <v>5</v>
      </c>
      <c r="B12" s="17" t="s">
        <v>3</v>
      </c>
      <c r="C12" s="17" t="s">
        <v>134</v>
      </c>
      <c r="E12" s="576">
        <f>+'Cost of Capital+Conver Factor'!C15</f>
        <v>0.49</v>
      </c>
      <c r="F12" s="577">
        <f>+'Cost of Capital+Conver Factor'!D15</f>
        <v>9.4E-2</v>
      </c>
      <c r="G12" s="481">
        <f t="shared" ref="G12" si="4">ROUND(F12*E12,4)</f>
        <v>4.6100000000000002E-2</v>
      </c>
      <c r="I12" s="374">
        <f>'Cost of Capital+Conver Factor'!C38</f>
        <v>0.48499999999999999</v>
      </c>
      <c r="J12" s="145">
        <f>'Cost of Capital+Conver Factor'!D38</f>
        <v>9.4E-2</v>
      </c>
      <c r="K12" s="375">
        <f t="shared" si="1"/>
        <v>4.5600000000000002E-2</v>
      </c>
      <c r="M12" s="352">
        <f t="shared" ref="M12:O12" si="5">E12-I12</f>
        <v>5.0000000000000044E-3</v>
      </c>
      <c r="N12" s="353">
        <f t="shared" si="5"/>
        <v>0</v>
      </c>
      <c r="O12" s="354">
        <f t="shared" si="5"/>
        <v>5.0000000000000044E-4</v>
      </c>
    </row>
    <row r="13" spans="1:15" ht="12" thickBot="1">
      <c r="A13" s="19">
        <f t="shared" si="3"/>
        <v>6</v>
      </c>
      <c r="B13" s="140" t="s">
        <v>5</v>
      </c>
      <c r="C13" s="17" t="s">
        <v>134</v>
      </c>
      <c r="E13" s="581">
        <f>SUM(E10:E12)</f>
        <v>1</v>
      </c>
      <c r="F13" s="582"/>
      <c r="G13" s="583">
        <f>SUM(G10:G12)</f>
        <v>7.1599999999999997E-2</v>
      </c>
      <c r="I13" s="378">
        <f>SUM(I10:I12)</f>
        <v>1</v>
      </c>
      <c r="J13" s="148"/>
      <c r="K13" s="379">
        <f>SUM(K10:K12)</f>
        <v>7.3899999999999993E-2</v>
      </c>
      <c r="M13" s="359">
        <f>E13-I13</f>
        <v>0</v>
      </c>
      <c r="N13" s="360"/>
      <c r="O13" s="361">
        <f>G13-K13</f>
        <v>-2.2999999999999965E-3</v>
      </c>
    </row>
    <row r="14" spans="1:15" ht="12" thickTop="1">
      <c r="A14" s="19">
        <f t="shared" si="3"/>
        <v>7</v>
      </c>
      <c r="E14" s="584"/>
      <c r="F14" s="585"/>
      <c r="G14" s="586"/>
      <c r="I14" s="380"/>
      <c r="J14" s="381"/>
      <c r="K14" s="382"/>
      <c r="M14" s="362"/>
      <c r="N14" s="363"/>
      <c r="O14" s="364"/>
    </row>
    <row r="15" spans="1:15">
      <c r="A15" s="19">
        <f t="shared" si="3"/>
        <v>8</v>
      </c>
      <c r="B15" s="141" t="s">
        <v>161</v>
      </c>
      <c r="C15" s="17" t="s">
        <v>134</v>
      </c>
      <c r="E15" s="584"/>
      <c r="F15" s="585"/>
      <c r="G15" s="587">
        <v>8.9999999999999998E-4</v>
      </c>
      <c r="I15" s="380"/>
      <c r="J15" s="381"/>
      <c r="K15" s="383">
        <v>4.0000000000000002E-4</v>
      </c>
      <c r="M15" s="362"/>
      <c r="N15" s="363"/>
      <c r="O15" s="355">
        <f t="shared" ref="O15:O20" si="6">G15-K15</f>
        <v>5.0000000000000001E-4</v>
      </c>
    </row>
    <row r="16" spans="1:15">
      <c r="A16" s="19">
        <f t="shared" si="3"/>
        <v>9</v>
      </c>
      <c r="B16" s="17" t="s">
        <v>11</v>
      </c>
      <c r="C16" s="17" t="s">
        <v>134</v>
      </c>
      <c r="E16" s="584"/>
      <c r="F16" s="585"/>
      <c r="G16" s="588">
        <v>0</v>
      </c>
      <c r="I16" s="380"/>
      <c r="J16" s="381"/>
      <c r="K16" s="383">
        <v>0</v>
      </c>
      <c r="M16" s="362"/>
      <c r="N16" s="363"/>
      <c r="O16" s="355">
        <f t="shared" si="6"/>
        <v>0</v>
      </c>
    </row>
    <row r="17" spans="1:15">
      <c r="A17" s="19">
        <f t="shared" si="3"/>
        <v>10</v>
      </c>
      <c r="B17" s="141" t="s">
        <v>158</v>
      </c>
      <c r="C17" s="17" t="s">
        <v>134</v>
      </c>
      <c r="E17" s="584"/>
      <c r="F17" s="585"/>
      <c r="G17" s="589">
        <f>+'Depreciation Study'!D9</f>
        <v>49</v>
      </c>
      <c r="I17" s="380"/>
      <c r="J17" s="381"/>
      <c r="K17" s="384">
        <v>49</v>
      </c>
      <c r="M17" s="362"/>
      <c r="N17" s="363"/>
      <c r="O17" s="365">
        <f t="shared" si="6"/>
        <v>0</v>
      </c>
    </row>
    <row r="18" spans="1:15">
      <c r="A18" s="19">
        <f t="shared" si="3"/>
        <v>11</v>
      </c>
      <c r="B18" s="141" t="s">
        <v>159</v>
      </c>
      <c r="C18" s="17" t="s">
        <v>134</v>
      </c>
      <c r="E18" s="584"/>
      <c r="F18" s="585"/>
      <c r="G18" s="589">
        <f>+'Depreciation Study'!D19</f>
        <v>35</v>
      </c>
      <c r="I18" s="380"/>
      <c r="J18" s="381"/>
      <c r="K18" s="384">
        <v>35</v>
      </c>
      <c r="M18" s="362"/>
      <c r="N18" s="363"/>
      <c r="O18" s="365">
        <f t="shared" si="6"/>
        <v>0</v>
      </c>
    </row>
    <row r="19" spans="1:15">
      <c r="A19" s="19">
        <f t="shared" si="3"/>
        <v>12</v>
      </c>
      <c r="B19" s="17" t="s">
        <v>12</v>
      </c>
      <c r="C19" s="17" t="s">
        <v>134</v>
      </c>
      <c r="E19" s="584"/>
      <c r="F19" s="585"/>
      <c r="G19" s="590">
        <f>+'Cost of Capital+Conver Factor'!K22</f>
        <v>0.752355</v>
      </c>
      <c r="I19" s="380"/>
      <c r="J19" s="381"/>
      <c r="K19" s="385">
        <f>ROUND(+'Cost of Capital+Conver Factor'!K45,6)</f>
        <v>0.75138099999999997</v>
      </c>
      <c r="M19" s="362"/>
      <c r="N19" s="363"/>
      <c r="O19" s="366">
        <f t="shared" si="6"/>
        <v>9.740000000000304E-4</v>
      </c>
    </row>
    <row r="20" spans="1:15">
      <c r="A20" s="19">
        <f t="shared" si="3"/>
        <v>13</v>
      </c>
      <c r="B20" s="141" t="s">
        <v>13</v>
      </c>
      <c r="C20" s="17" t="s">
        <v>134</v>
      </c>
      <c r="D20" s="164"/>
      <c r="E20" s="584"/>
      <c r="F20" s="585"/>
      <c r="G20" s="591">
        <f>1-G19</f>
        <v>0.247645</v>
      </c>
      <c r="H20" s="164"/>
      <c r="I20" s="380"/>
      <c r="J20" s="381"/>
      <c r="K20" s="386">
        <f>1-K19</f>
        <v>0.24861900000000003</v>
      </c>
      <c r="M20" s="362"/>
      <c r="N20" s="363"/>
      <c r="O20" s="181">
        <f t="shared" si="6"/>
        <v>-9.740000000000304E-4</v>
      </c>
    </row>
    <row r="21" spans="1:15">
      <c r="A21" s="19">
        <f t="shared" si="3"/>
        <v>14</v>
      </c>
      <c r="E21" s="584"/>
      <c r="F21" s="585"/>
      <c r="G21" s="592"/>
      <c r="H21" s="166"/>
      <c r="I21" s="380"/>
      <c r="J21" s="381"/>
      <c r="K21" s="387"/>
      <c r="M21" s="362"/>
      <c r="N21" s="363"/>
      <c r="O21" s="367"/>
    </row>
    <row r="22" spans="1:15">
      <c r="A22" s="19">
        <f t="shared" si="3"/>
        <v>15</v>
      </c>
      <c r="E22" s="584"/>
      <c r="F22" s="585"/>
      <c r="G22" s="586"/>
      <c r="I22" s="380"/>
      <c r="J22" s="381"/>
      <c r="K22" s="382"/>
      <c r="L22" s="142"/>
      <c r="M22" s="362"/>
      <c r="N22" s="363"/>
      <c r="O22" s="364"/>
    </row>
    <row r="23" spans="1:15">
      <c r="A23" s="19">
        <f t="shared" si="3"/>
        <v>16</v>
      </c>
      <c r="B23" s="141" t="s">
        <v>125</v>
      </c>
      <c r="C23" s="141" t="s">
        <v>135</v>
      </c>
      <c r="D23" s="164"/>
      <c r="E23" s="584"/>
      <c r="F23" s="585"/>
      <c r="G23" s="593">
        <f>+'Substation O&amp;M'!C34</f>
        <v>4923104.546057676</v>
      </c>
      <c r="H23" s="164"/>
      <c r="I23" s="380"/>
      <c r="J23" s="381"/>
      <c r="K23" s="388">
        <f>+'Substation O&amp;M'!$E$34</f>
        <v>4352841.2960413732</v>
      </c>
      <c r="M23" s="362"/>
      <c r="N23" s="363"/>
      <c r="O23" s="368">
        <f t="shared" ref="O23:O25" si="7">G23-K23</f>
        <v>570263.2500163028</v>
      </c>
    </row>
    <row r="24" spans="1:15">
      <c r="A24" s="19">
        <f t="shared" si="3"/>
        <v>17</v>
      </c>
      <c r="B24" s="143" t="s">
        <v>126</v>
      </c>
      <c r="C24" s="141" t="s">
        <v>135</v>
      </c>
      <c r="D24" s="165"/>
      <c r="E24" s="584"/>
      <c r="F24" s="585"/>
      <c r="G24" s="589">
        <f>+'Substation O&amp;M'!C36/1000</f>
        <v>9547</v>
      </c>
      <c r="H24" s="165"/>
      <c r="I24" s="380"/>
      <c r="J24" s="381"/>
      <c r="K24" s="384">
        <f>+'Substation O&amp;M'!$E$36/1000</f>
        <v>10068</v>
      </c>
      <c r="M24" s="362"/>
      <c r="N24" s="363"/>
      <c r="O24" s="365">
        <f t="shared" si="7"/>
        <v>-521</v>
      </c>
    </row>
    <row r="25" spans="1:15">
      <c r="A25" s="19">
        <f t="shared" si="3"/>
        <v>18</v>
      </c>
      <c r="B25" s="17" t="s">
        <v>14</v>
      </c>
      <c r="C25" s="141" t="s">
        <v>135</v>
      </c>
      <c r="E25" s="584"/>
      <c r="F25" s="585"/>
      <c r="G25" s="594">
        <f>ROUND(+G23/G24/1000,4)</f>
        <v>0.51570000000000005</v>
      </c>
      <c r="I25" s="380"/>
      <c r="J25" s="381"/>
      <c r="K25" s="389">
        <f>ROUND(+K23/K24/1000,4)</f>
        <v>0.43230000000000002</v>
      </c>
      <c r="M25" s="362"/>
      <c r="N25" s="363"/>
      <c r="O25" s="369">
        <f t="shared" si="7"/>
        <v>8.340000000000003E-2</v>
      </c>
    </row>
    <row r="26" spans="1:15">
      <c r="A26" s="19">
        <f t="shared" si="3"/>
        <v>19</v>
      </c>
      <c r="E26" s="584"/>
      <c r="F26" s="585"/>
      <c r="G26" s="586"/>
      <c r="I26" s="380"/>
      <c r="J26" s="381"/>
      <c r="K26" s="390"/>
      <c r="M26" s="362"/>
      <c r="N26" s="363"/>
      <c r="O26" s="364"/>
    </row>
    <row r="27" spans="1:15">
      <c r="A27" s="19">
        <f t="shared" si="3"/>
        <v>20</v>
      </c>
      <c r="B27" s="17" t="s">
        <v>15</v>
      </c>
      <c r="C27" s="141" t="s">
        <v>135</v>
      </c>
      <c r="E27" s="584"/>
      <c r="F27" s="585"/>
      <c r="G27" s="595">
        <f>+'2021 Q4 - FERC Form 1 Data'!H27</f>
        <v>0.38</v>
      </c>
      <c r="I27" s="380"/>
      <c r="J27" s="381"/>
      <c r="K27" s="391">
        <f>+'2021 Q4 - FERC Form 1 Data'!Q27</f>
        <v>0.34</v>
      </c>
      <c r="M27" s="362"/>
      <c r="N27" s="363"/>
      <c r="O27" s="370">
        <f t="shared" ref="O27:O30" si="8">G27-K27</f>
        <v>3.999999999999998E-2</v>
      </c>
    </row>
    <row r="28" spans="1:15">
      <c r="A28" s="19">
        <f t="shared" si="3"/>
        <v>21</v>
      </c>
      <c r="B28" s="141" t="s">
        <v>146</v>
      </c>
      <c r="C28" s="141" t="s">
        <v>135</v>
      </c>
      <c r="E28" s="584"/>
      <c r="F28" s="585"/>
      <c r="G28" s="594">
        <f>ROUND(+G27*G25,4)</f>
        <v>0.19600000000000001</v>
      </c>
      <c r="I28" s="380"/>
      <c r="J28" s="381"/>
      <c r="K28" s="389">
        <f>ROUND(+K27*K25,4)</f>
        <v>0.14699999999999999</v>
      </c>
      <c r="M28" s="362"/>
      <c r="N28" s="363"/>
      <c r="O28" s="369">
        <f t="shared" si="8"/>
        <v>4.9000000000000016E-2</v>
      </c>
    </row>
    <row r="29" spans="1:15">
      <c r="A29" s="19">
        <f t="shared" si="3"/>
        <v>22</v>
      </c>
      <c r="B29" s="141" t="s">
        <v>156</v>
      </c>
      <c r="C29" s="17" t="s">
        <v>134</v>
      </c>
      <c r="D29" s="164"/>
      <c r="E29" s="584"/>
      <c r="F29" s="585"/>
      <c r="G29" s="587">
        <f>+'Substation O&amp;M'!C43</f>
        <v>0.08</v>
      </c>
      <c r="H29" s="164"/>
      <c r="I29" s="380"/>
      <c r="J29" s="381"/>
      <c r="K29" s="383">
        <f>'Substation O&amp;M'!E43</f>
        <v>0.18290000000000001</v>
      </c>
      <c r="M29" s="362"/>
      <c r="N29" s="363"/>
      <c r="O29" s="355">
        <f t="shared" si="8"/>
        <v>-0.10290000000000001</v>
      </c>
    </row>
    <row r="30" spans="1:15" ht="12" thickBot="1">
      <c r="A30" s="19">
        <f t="shared" si="3"/>
        <v>23</v>
      </c>
      <c r="B30" s="141" t="s">
        <v>157</v>
      </c>
      <c r="C30" s="17" t="s">
        <v>134</v>
      </c>
      <c r="D30" s="164"/>
      <c r="E30" s="507"/>
      <c r="F30" s="508"/>
      <c r="G30" s="596">
        <f>+'Substation O&amp;M'!C44</f>
        <v>1.66E-2</v>
      </c>
      <c r="H30" s="164"/>
      <c r="I30" s="121"/>
      <c r="J30" s="122"/>
      <c r="K30" s="392">
        <f>'Substation O&amp;M'!E44</f>
        <v>4.2200000000000001E-2</v>
      </c>
      <c r="M30" s="371"/>
      <c r="N30" s="372"/>
      <c r="O30" s="373">
        <f t="shared" si="8"/>
        <v>-2.5600000000000001E-2</v>
      </c>
    </row>
    <row r="31" spans="1:15">
      <c r="A31" s="19"/>
    </row>
    <row r="32" spans="1:15">
      <c r="A32" s="19"/>
    </row>
    <row r="33" spans="1:1">
      <c r="A33" s="19"/>
    </row>
  </sheetData>
  <mergeCells count="7">
    <mergeCell ref="I6:K6"/>
    <mergeCell ref="E6:G6"/>
    <mergeCell ref="M6:O6"/>
    <mergeCell ref="A1:O1"/>
    <mergeCell ref="A3:O3"/>
    <mergeCell ref="A2:O2"/>
    <mergeCell ref="A4:O4"/>
  </mergeCells>
  <pageMargins left="0.7" right="0.7" top="0.75" bottom="0.75" header="0.3" footer="0.3"/>
  <pageSetup orientation="landscape" horizontalDpi="300" verticalDpi="300" r:id="rId1"/>
  <headerFooter>
    <oddFooter>&amp;L&amp;F&amp;C&amp;A&amp;RAdvice No. 18-xxxx
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G44"/>
  <sheetViews>
    <sheetView workbookViewId="0">
      <selection activeCell="C33" sqref="C33"/>
    </sheetView>
  </sheetViews>
  <sheetFormatPr defaultColWidth="8.28515625" defaultRowHeight="11.25"/>
  <cols>
    <col min="1" max="1" width="8" style="14" bestFit="1" customWidth="1"/>
    <col min="2" max="2" width="49.5703125" style="5" bestFit="1" customWidth="1"/>
    <col min="3" max="3" width="14.5703125" style="11" bestFit="1" customWidth="1"/>
    <col min="4" max="4" width="1.28515625" style="11" customWidth="1"/>
    <col min="5" max="5" width="14.5703125" style="11" bestFit="1" customWidth="1"/>
    <col min="6" max="6" width="1" style="11" customWidth="1"/>
    <col min="7" max="7" width="12.5703125" style="11" customWidth="1"/>
    <col min="8" max="249" width="8.28515625" style="11"/>
    <col min="250" max="250" width="8" style="11" bestFit="1" customWidth="1"/>
    <col min="251" max="251" width="49.5703125" style="11" bestFit="1" customWidth="1"/>
    <col min="252" max="252" width="10.85546875" style="11" bestFit="1" customWidth="1"/>
    <col min="253" max="253" width="8.28515625" style="11" customWidth="1"/>
    <col min="254" max="254" width="8.7109375" style="11" bestFit="1" customWidth="1"/>
    <col min="255" max="505" width="8.28515625" style="11"/>
    <col min="506" max="506" width="8" style="11" bestFit="1" customWidth="1"/>
    <col min="507" max="507" width="49.5703125" style="11" bestFit="1" customWidth="1"/>
    <col min="508" max="508" width="10.85546875" style="11" bestFit="1" customWidth="1"/>
    <col min="509" max="509" width="8.28515625" style="11" customWidth="1"/>
    <col min="510" max="510" width="8.7109375" style="11" bestFit="1" customWidth="1"/>
    <col min="511" max="761" width="8.28515625" style="11"/>
    <col min="762" max="762" width="8" style="11" bestFit="1" customWidth="1"/>
    <col min="763" max="763" width="49.5703125" style="11" bestFit="1" customWidth="1"/>
    <col min="764" max="764" width="10.85546875" style="11" bestFit="1" customWidth="1"/>
    <col min="765" max="765" width="8.28515625" style="11" customWidth="1"/>
    <col min="766" max="766" width="8.7109375" style="11" bestFit="1" customWidth="1"/>
    <col min="767" max="1017" width="8.28515625" style="11"/>
    <col min="1018" max="1018" width="8" style="11" bestFit="1" customWidth="1"/>
    <col min="1019" max="1019" width="49.5703125" style="11" bestFit="1" customWidth="1"/>
    <col min="1020" max="1020" width="10.85546875" style="11" bestFit="1" customWidth="1"/>
    <col min="1021" max="1021" width="8.28515625" style="11" customWidth="1"/>
    <col min="1022" max="1022" width="8.7109375" style="11" bestFit="1" customWidth="1"/>
    <col min="1023" max="1273" width="8.28515625" style="11"/>
    <col min="1274" max="1274" width="8" style="11" bestFit="1" customWidth="1"/>
    <col min="1275" max="1275" width="49.5703125" style="11" bestFit="1" customWidth="1"/>
    <col min="1276" max="1276" width="10.85546875" style="11" bestFit="1" customWidth="1"/>
    <col min="1277" max="1277" width="8.28515625" style="11" customWidth="1"/>
    <col min="1278" max="1278" width="8.7109375" style="11" bestFit="1" customWidth="1"/>
    <col min="1279" max="1529" width="8.28515625" style="11"/>
    <col min="1530" max="1530" width="8" style="11" bestFit="1" customWidth="1"/>
    <col min="1531" max="1531" width="49.5703125" style="11" bestFit="1" customWidth="1"/>
    <col min="1532" max="1532" width="10.85546875" style="11" bestFit="1" customWidth="1"/>
    <col min="1533" max="1533" width="8.28515625" style="11" customWidth="1"/>
    <col min="1534" max="1534" width="8.7109375" style="11" bestFit="1" customWidth="1"/>
    <col min="1535" max="1785" width="8.28515625" style="11"/>
    <col min="1786" max="1786" width="8" style="11" bestFit="1" customWidth="1"/>
    <col min="1787" max="1787" width="49.5703125" style="11" bestFit="1" customWidth="1"/>
    <col min="1788" max="1788" width="10.85546875" style="11" bestFit="1" customWidth="1"/>
    <col min="1789" max="1789" width="8.28515625" style="11" customWidth="1"/>
    <col min="1790" max="1790" width="8.7109375" style="11" bestFit="1" customWidth="1"/>
    <col min="1791" max="2041" width="8.28515625" style="11"/>
    <col min="2042" max="2042" width="8" style="11" bestFit="1" customWidth="1"/>
    <col min="2043" max="2043" width="49.5703125" style="11" bestFit="1" customWidth="1"/>
    <col min="2044" max="2044" width="10.85546875" style="11" bestFit="1" customWidth="1"/>
    <col min="2045" max="2045" width="8.28515625" style="11" customWidth="1"/>
    <col min="2046" max="2046" width="8.7109375" style="11" bestFit="1" customWidth="1"/>
    <col min="2047" max="2297" width="8.28515625" style="11"/>
    <col min="2298" max="2298" width="8" style="11" bestFit="1" customWidth="1"/>
    <col min="2299" max="2299" width="49.5703125" style="11" bestFit="1" customWidth="1"/>
    <col min="2300" max="2300" width="10.85546875" style="11" bestFit="1" customWidth="1"/>
    <col min="2301" max="2301" width="8.28515625" style="11" customWidth="1"/>
    <col min="2302" max="2302" width="8.7109375" style="11" bestFit="1" customWidth="1"/>
    <col min="2303" max="2553" width="8.28515625" style="11"/>
    <col min="2554" max="2554" width="8" style="11" bestFit="1" customWidth="1"/>
    <col min="2555" max="2555" width="49.5703125" style="11" bestFit="1" customWidth="1"/>
    <col min="2556" max="2556" width="10.85546875" style="11" bestFit="1" customWidth="1"/>
    <col min="2557" max="2557" width="8.28515625" style="11" customWidth="1"/>
    <col min="2558" max="2558" width="8.7109375" style="11" bestFit="1" customWidth="1"/>
    <col min="2559" max="2809" width="8.28515625" style="11"/>
    <col min="2810" max="2810" width="8" style="11" bestFit="1" customWidth="1"/>
    <col min="2811" max="2811" width="49.5703125" style="11" bestFit="1" customWidth="1"/>
    <col min="2812" max="2812" width="10.85546875" style="11" bestFit="1" customWidth="1"/>
    <col min="2813" max="2813" width="8.28515625" style="11" customWidth="1"/>
    <col min="2814" max="2814" width="8.7109375" style="11" bestFit="1" customWidth="1"/>
    <col min="2815" max="3065" width="8.28515625" style="11"/>
    <col min="3066" max="3066" width="8" style="11" bestFit="1" customWidth="1"/>
    <col min="3067" max="3067" width="49.5703125" style="11" bestFit="1" customWidth="1"/>
    <col min="3068" max="3068" width="10.85546875" style="11" bestFit="1" customWidth="1"/>
    <col min="3069" max="3069" width="8.28515625" style="11" customWidth="1"/>
    <col min="3070" max="3070" width="8.7109375" style="11" bestFit="1" customWidth="1"/>
    <col min="3071" max="3321" width="8.28515625" style="11"/>
    <col min="3322" max="3322" width="8" style="11" bestFit="1" customWidth="1"/>
    <col min="3323" max="3323" width="49.5703125" style="11" bestFit="1" customWidth="1"/>
    <col min="3324" max="3324" width="10.85546875" style="11" bestFit="1" customWidth="1"/>
    <col min="3325" max="3325" width="8.28515625" style="11" customWidth="1"/>
    <col min="3326" max="3326" width="8.7109375" style="11" bestFit="1" customWidth="1"/>
    <col min="3327" max="3577" width="8.28515625" style="11"/>
    <col min="3578" max="3578" width="8" style="11" bestFit="1" customWidth="1"/>
    <col min="3579" max="3579" width="49.5703125" style="11" bestFit="1" customWidth="1"/>
    <col min="3580" max="3580" width="10.85546875" style="11" bestFit="1" customWidth="1"/>
    <col min="3581" max="3581" width="8.28515625" style="11" customWidth="1"/>
    <col min="3582" max="3582" width="8.7109375" style="11" bestFit="1" customWidth="1"/>
    <col min="3583" max="3833" width="8.28515625" style="11"/>
    <col min="3834" max="3834" width="8" style="11" bestFit="1" customWidth="1"/>
    <col min="3835" max="3835" width="49.5703125" style="11" bestFit="1" customWidth="1"/>
    <col min="3836" max="3836" width="10.85546875" style="11" bestFit="1" customWidth="1"/>
    <col min="3837" max="3837" width="8.28515625" style="11" customWidth="1"/>
    <col min="3838" max="3838" width="8.7109375" style="11" bestFit="1" customWidth="1"/>
    <col min="3839" max="4089" width="8.28515625" style="11"/>
    <col min="4090" max="4090" width="8" style="11" bestFit="1" customWidth="1"/>
    <col min="4091" max="4091" width="49.5703125" style="11" bestFit="1" customWidth="1"/>
    <col min="4092" max="4092" width="10.85546875" style="11" bestFit="1" customWidth="1"/>
    <col min="4093" max="4093" width="8.28515625" style="11" customWidth="1"/>
    <col min="4094" max="4094" width="8.7109375" style="11" bestFit="1" customWidth="1"/>
    <col min="4095" max="4345" width="8.28515625" style="11"/>
    <col min="4346" max="4346" width="8" style="11" bestFit="1" customWidth="1"/>
    <col min="4347" max="4347" width="49.5703125" style="11" bestFit="1" customWidth="1"/>
    <col min="4348" max="4348" width="10.85546875" style="11" bestFit="1" customWidth="1"/>
    <col min="4349" max="4349" width="8.28515625" style="11" customWidth="1"/>
    <col min="4350" max="4350" width="8.7109375" style="11" bestFit="1" customWidth="1"/>
    <col min="4351" max="4601" width="8.28515625" style="11"/>
    <col min="4602" max="4602" width="8" style="11" bestFit="1" customWidth="1"/>
    <col min="4603" max="4603" width="49.5703125" style="11" bestFit="1" customWidth="1"/>
    <col min="4604" max="4604" width="10.85546875" style="11" bestFit="1" customWidth="1"/>
    <col min="4605" max="4605" width="8.28515625" style="11" customWidth="1"/>
    <col min="4606" max="4606" width="8.7109375" style="11" bestFit="1" customWidth="1"/>
    <col min="4607" max="4857" width="8.28515625" style="11"/>
    <col min="4858" max="4858" width="8" style="11" bestFit="1" customWidth="1"/>
    <col min="4859" max="4859" width="49.5703125" style="11" bestFit="1" customWidth="1"/>
    <col min="4860" max="4860" width="10.85546875" style="11" bestFit="1" customWidth="1"/>
    <col min="4861" max="4861" width="8.28515625" style="11" customWidth="1"/>
    <col min="4862" max="4862" width="8.7109375" style="11" bestFit="1" customWidth="1"/>
    <col min="4863" max="5113" width="8.28515625" style="11"/>
    <col min="5114" max="5114" width="8" style="11" bestFit="1" customWidth="1"/>
    <col min="5115" max="5115" width="49.5703125" style="11" bestFit="1" customWidth="1"/>
    <col min="5116" max="5116" width="10.85546875" style="11" bestFit="1" customWidth="1"/>
    <col min="5117" max="5117" width="8.28515625" style="11" customWidth="1"/>
    <col min="5118" max="5118" width="8.7109375" style="11" bestFit="1" customWidth="1"/>
    <col min="5119" max="5369" width="8.28515625" style="11"/>
    <col min="5370" max="5370" width="8" style="11" bestFit="1" customWidth="1"/>
    <col min="5371" max="5371" width="49.5703125" style="11" bestFit="1" customWidth="1"/>
    <col min="5372" max="5372" width="10.85546875" style="11" bestFit="1" customWidth="1"/>
    <col min="5373" max="5373" width="8.28515625" style="11" customWidth="1"/>
    <col min="5374" max="5374" width="8.7109375" style="11" bestFit="1" customWidth="1"/>
    <col min="5375" max="5625" width="8.28515625" style="11"/>
    <col min="5626" max="5626" width="8" style="11" bestFit="1" customWidth="1"/>
    <col min="5627" max="5627" width="49.5703125" style="11" bestFit="1" customWidth="1"/>
    <col min="5628" max="5628" width="10.85546875" style="11" bestFit="1" customWidth="1"/>
    <col min="5629" max="5629" width="8.28515625" style="11" customWidth="1"/>
    <col min="5630" max="5630" width="8.7109375" style="11" bestFit="1" customWidth="1"/>
    <col min="5631" max="5881" width="8.28515625" style="11"/>
    <col min="5882" max="5882" width="8" style="11" bestFit="1" customWidth="1"/>
    <col min="5883" max="5883" width="49.5703125" style="11" bestFit="1" customWidth="1"/>
    <col min="5884" max="5884" width="10.85546875" style="11" bestFit="1" customWidth="1"/>
    <col min="5885" max="5885" width="8.28515625" style="11" customWidth="1"/>
    <col min="5886" max="5886" width="8.7109375" style="11" bestFit="1" customWidth="1"/>
    <col min="5887" max="6137" width="8.28515625" style="11"/>
    <col min="6138" max="6138" width="8" style="11" bestFit="1" customWidth="1"/>
    <col min="6139" max="6139" width="49.5703125" style="11" bestFit="1" customWidth="1"/>
    <col min="6140" max="6140" width="10.85546875" style="11" bestFit="1" customWidth="1"/>
    <col min="6141" max="6141" width="8.28515625" style="11" customWidth="1"/>
    <col min="6142" max="6142" width="8.7109375" style="11" bestFit="1" customWidth="1"/>
    <col min="6143" max="6393" width="8.28515625" style="11"/>
    <col min="6394" max="6394" width="8" style="11" bestFit="1" customWidth="1"/>
    <col min="6395" max="6395" width="49.5703125" style="11" bestFit="1" customWidth="1"/>
    <col min="6396" max="6396" width="10.85546875" style="11" bestFit="1" customWidth="1"/>
    <col min="6397" max="6397" width="8.28515625" style="11" customWidth="1"/>
    <col min="6398" max="6398" width="8.7109375" style="11" bestFit="1" customWidth="1"/>
    <col min="6399" max="6649" width="8.28515625" style="11"/>
    <col min="6650" max="6650" width="8" style="11" bestFit="1" customWidth="1"/>
    <col min="6651" max="6651" width="49.5703125" style="11" bestFit="1" customWidth="1"/>
    <col min="6652" max="6652" width="10.85546875" style="11" bestFit="1" customWidth="1"/>
    <col min="6653" max="6653" width="8.28515625" style="11" customWidth="1"/>
    <col min="6654" max="6654" width="8.7109375" style="11" bestFit="1" customWidth="1"/>
    <col min="6655" max="6905" width="8.28515625" style="11"/>
    <col min="6906" max="6906" width="8" style="11" bestFit="1" customWidth="1"/>
    <col min="6907" max="6907" width="49.5703125" style="11" bestFit="1" customWidth="1"/>
    <col min="6908" max="6908" width="10.85546875" style="11" bestFit="1" customWidth="1"/>
    <col min="6909" max="6909" width="8.28515625" style="11" customWidth="1"/>
    <col min="6910" max="6910" width="8.7109375" style="11" bestFit="1" customWidth="1"/>
    <col min="6911" max="7161" width="8.28515625" style="11"/>
    <col min="7162" max="7162" width="8" style="11" bestFit="1" customWidth="1"/>
    <col min="7163" max="7163" width="49.5703125" style="11" bestFit="1" customWidth="1"/>
    <col min="7164" max="7164" width="10.85546875" style="11" bestFit="1" customWidth="1"/>
    <col min="7165" max="7165" width="8.28515625" style="11" customWidth="1"/>
    <col min="7166" max="7166" width="8.7109375" style="11" bestFit="1" customWidth="1"/>
    <col min="7167" max="7417" width="8.28515625" style="11"/>
    <col min="7418" max="7418" width="8" style="11" bestFit="1" customWidth="1"/>
    <col min="7419" max="7419" width="49.5703125" style="11" bestFit="1" customWidth="1"/>
    <col min="7420" max="7420" width="10.85546875" style="11" bestFit="1" customWidth="1"/>
    <col min="7421" max="7421" width="8.28515625" style="11" customWidth="1"/>
    <col min="7422" max="7422" width="8.7109375" style="11" bestFit="1" customWidth="1"/>
    <col min="7423" max="7673" width="8.28515625" style="11"/>
    <col min="7674" max="7674" width="8" style="11" bestFit="1" customWidth="1"/>
    <col min="7675" max="7675" width="49.5703125" style="11" bestFit="1" customWidth="1"/>
    <col min="7676" max="7676" width="10.85546875" style="11" bestFit="1" customWidth="1"/>
    <col min="7677" max="7677" width="8.28515625" style="11" customWidth="1"/>
    <col min="7678" max="7678" width="8.7109375" style="11" bestFit="1" customWidth="1"/>
    <col min="7679" max="7929" width="8.28515625" style="11"/>
    <col min="7930" max="7930" width="8" style="11" bestFit="1" customWidth="1"/>
    <col min="7931" max="7931" width="49.5703125" style="11" bestFit="1" customWidth="1"/>
    <col min="7932" max="7932" width="10.85546875" style="11" bestFit="1" customWidth="1"/>
    <col min="7933" max="7933" width="8.28515625" style="11" customWidth="1"/>
    <col min="7934" max="7934" width="8.7109375" style="11" bestFit="1" customWidth="1"/>
    <col min="7935" max="8185" width="8.28515625" style="11"/>
    <col min="8186" max="8186" width="8" style="11" bestFit="1" customWidth="1"/>
    <col min="8187" max="8187" width="49.5703125" style="11" bestFit="1" customWidth="1"/>
    <col min="8188" max="8188" width="10.85546875" style="11" bestFit="1" customWidth="1"/>
    <col min="8189" max="8189" width="8.28515625" style="11" customWidth="1"/>
    <col min="8190" max="8190" width="8.7109375" style="11" bestFit="1" customWidth="1"/>
    <col min="8191" max="8441" width="8.28515625" style="11"/>
    <col min="8442" max="8442" width="8" style="11" bestFit="1" customWidth="1"/>
    <col min="8443" max="8443" width="49.5703125" style="11" bestFit="1" customWidth="1"/>
    <col min="8444" max="8444" width="10.85546875" style="11" bestFit="1" customWidth="1"/>
    <col min="8445" max="8445" width="8.28515625" style="11" customWidth="1"/>
    <col min="8446" max="8446" width="8.7109375" style="11" bestFit="1" customWidth="1"/>
    <col min="8447" max="8697" width="8.28515625" style="11"/>
    <col min="8698" max="8698" width="8" style="11" bestFit="1" customWidth="1"/>
    <col min="8699" max="8699" width="49.5703125" style="11" bestFit="1" customWidth="1"/>
    <col min="8700" max="8700" width="10.85546875" style="11" bestFit="1" customWidth="1"/>
    <col min="8701" max="8701" width="8.28515625" style="11" customWidth="1"/>
    <col min="8702" max="8702" width="8.7109375" style="11" bestFit="1" customWidth="1"/>
    <col min="8703" max="8953" width="8.28515625" style="11"/>
    <col min="8954" max="8954" width="8" style="11" bestFit="1" customWidth="1"/>
    <col min="8955" max="8955" width="49.5703125" style="11" bestFit="1" customWidth="1"/>
    <col min="8956" max="8956" width="10.85546875" style="11" bestFit="1" customWidth="1"/>
    <col min="8957" max="8957" width="8.28515625" style="11" customWidth="1"/>
    <col min="8958" max="8958" width="8.7109375" style="11" bestFit="1" customWidth="1"/>
    <col min="8959" max="9209" width="8.28515625" style="11"/>
    <col min="9210" max="9210" width="8" style="11" bestFit="1" customWidth="1"/>
    <col min="9211" max="9211" width="49.5703125" style="11" bestFit="1" customWidth="1"/>
    <col min="9212" max="9212" width="10.85546875" style="11" bestFit="1" customWidth="1"/>
    <col min="9213" max="9213" width="8.28515625" style="11" customWidth="1"/>
    <col min="9214" max="9214" width="8.7109375" style="11" bestFit="1" customWidth="1"/>
    <col min="9215" max="9465" width="8.28515625" style="11"/>
    <col min="9466" max="9466" width="8" style="11" bestFit="1" customWidth="1"/>
    <col min="9467" max="9467" width="49.5703125" style="11" bestFit="1" customWidth="1"/>
    <col min="9468" max="9468" width="10.85546875" style="11" bestFit="1" customWidth="1"/>
    <col min="9469" max="9469" width="8.28515625" style="11" customWidth="1"/>
    <col min="9470" max="9470" width="8.7109375" style="11" bestFit="1" customWidth="1"/>
    <col min="9471" max="9721" width="8.28515625" style="11"/>
    <col min="9722" max="9722" width="8" style="11" bestFit="1" customWidth="1"/>
    <col min="9723" max="9723" width="49.5703125" style="11" bestFit="1" customWidth="1"/>
    <col min="9724" max="9724" width="10.85546875" style="11" bestFit="1" customWidth="1"/>
    <col min="9725" max="9725" width="8.28515625" style="11" customWidth="1"/>
    <col min="9726" max="9726" width="8.7109375" style="11" bestFit="1" customWidth="1"/>
    <col min="9727" max="9977" width="8.28515625" style="11"/>
    <col min="9978" max="9978" width="8" style="11" bestFit="1" customWidth="1"/>
    <col min="9979" max="9979" width="49.5703125" style="11" bestFit="1" customWidth="1"/>
    <col min="9980" max="9980" width="10.85546875" style="11" bestFit="1" customWidth="1"/>
    <col min="9981" max="9981" width="8.28515625" style="11" customWidth="1"/>
    <col min="9982" max="9982" width="8.7109375" style="11" bestFit="1" customWidth="1"/>
    <col min="9983" max="10233" width="8.28515625" style="11"/>
    <col min="10234" max="10234" width="8" style="11" bestFit="1" customWidth="1"/>
    <col min="10235" max="10235" width="49.5703125" style="11" bestFit="1" customWidth="1"/>
    <col min="10236" max="10236" width="10.85546875" style="11" bestFit="1" customWidth="1"/>
    <col min="10237" max="10237" width="8.28515625" style="11" customWidth="1"/>
    <col min="10238" max="10238" width="8.7109375" style="11" bestFit="1" customWidth="1"/>
    <col min="10239" max="10489" width="8.28515625" style="11"/>
    <col min="10490" max="10490" width="8" style="11" bestFit="1" customWidth="1"/>
    <col min="10491" max="10491" width="49.5703125" style="11" bestFit="1" customWidth="1"/>
    <col min="10492" max="10492" width="10.85546875" style="11" bestFit="1" customWidth="1"/>
    <col min="10493" max="10493" width="8.28515625" style="11" customWidth="1"/>
    <col min="10494" max="10494" width="8.7109375" style="11" bestFit="1" customWidth="1"/>
    <col min="10495" max="10745" width="8.28515625" style="11"/>
    <col min="10746" max="10746" width="8" style="11" bestFit="1" customWidth="1"/>
    <col min="10747" max="10747" width="49.5703125" style="11" bestFit="1" customWidth="1"/>
    <col min="10748" max="10748" width="10.85546875" style="11" bestFit="1" customWidth="1"/>
    <col min="10749" max="10749" width="8.28515625" style="11" customWidth="1"/>
    <col min="10750" max="10750" width="8.7109375" style="11" bestFit="1" customWidth="1"/>
    <col min="10751" max="11001" width="8.28515625" style="11"/>
    <col min="11002" max="11002" width="8" style="11" bestFit="1" customWidth="1"/>
    <col min="11003" max="11003" width="49.5703125" style="11" bestFit="1" customWidth="1"/>
    <col min="11004" max="11004" width="10.85546875" style="11" bestFit="1" customWidth="1"/>
    <col min="11005" max="11005" width="8.28515625" style="11" customWidth="1"/>
    <col min="11006" max="11006" width="8.7109375" style="11" bestFit="1" customWidth="1"/>
    <col min="11007" max="11257" width="8.28515625" style="11"/>
    <col min="11258" max="11258" width="8" style="11" bestFit="1" customWidth="1"/>
    <col min="11259" max="11259" width="49.5703125" style="11" bestFit="1" customWidth="1"/>
    <col min="11260" max="11260" width="10.85546875" style="11" bestFit="1" customWidth="1"/>
    <col min="11261" max="11261" width="8.28515625" style="11" customWidth="1"/>
    <col min="11262" max="11262" width="8.7109375" style="11" bestFit="1" customWidth="1"/>
    <col min="11263" max="11513" width="8.28515625" style="11"/>
    <col min="11514" max="11514" width="8" style="11" bestFit="1" customWidth="1"/>
    <col min="11515" max="11515" width="49.5703125" style="11" bestFit="1" customWidth="1"/>
    <col min="11516" max="11516" width="10.85546875" style="11" bestFit="1" customWidth="1"/>
    <col min="11517" max="11517" width="8.28515625" style="11" customWidth="1"/>
    <col min="11518" max="11518" width="8.7109375" style="11" bestFit="1" customWidth="1"/>
    <col min="11519" max="11769" width="8.28515625" style="11"/>
    <col min="11770" max="11770" width="8" style="11" bestFit="1" customWidth="1"/>
    <col min="11771" max="11771" width="49.5703125" style="11" bestFit="1" customWidth="1"/>
    <col min="11772" max="11772" width="10.85546875" style="11" bestFit="1" customWidth="1"/>
    <col min="11773" max="11773" width="8.28515625" style="11" customWidth="1"/>
    <col min="11774" max="11774" width="8.7109375" style="11" bestFit="1" customWidth="1"/>
    <col min="11775" max="12025" width="8.28515625" style="11"/>
    <col min="12026" max="12026" width="8" style="11" bestFit="1" customWidth="1"/>
    <col min="12027" max="12027" width="49.5703125" style="11" bestFit="1" customWidth="1"/>
    <col min="12028" max="12028" width="10.85546875" style="11" bestFit="1" customWidth="1"/>
    <col min="12029" max="12029" width="8.28515625" style="11" customWidth="1"/>
    <col min="12030" max="12030" width="8.7109375" style="11" bestFit="1" customWidth="1"/>
    <col min="12031" max="12281" width="8.28515625" style="11"/>
    <col min="12282" max="12282" width="8" style="11" bestFit="1" customWidth="1"/>
    <col min="12283" max="12283" width="49.5703125" style="11" bestFit="1" customWidth="1"/>
    <col min="12284" max="12284" width="10.85546875" style="11" bestFit="1" customWidth="1"/>
    <col min="12285" max="12285" width="8.28515625" style="11" customWidth="1"/>
    <col min="12286" max="12286" width="8.7109375" style="11" bestFit="1" customWidth="1"/>
    <col min="12287" max="12537" width="8.28515625" style="11"/>
    <col min="12538" max="12538" width="8" style="11" bestFit="1" customWidth="1"/>
    <col min="12539" max="12539" width="49.5703125" style="11" bestFit="1" customWidth="1"/>
    <col min="12540" max="12540" width="10.85546875" style="11" bestFit="1" customWidth="1"/>
    <col min="12541" max="12541" width="8.28515625" style="11" customWidth="1"/>
    <col min="12542" max="12542" width="8.7109375" style="11" bestFit="1" customWidth="1"/>
    <col min="12543" max="12793" width="8.28515625" style="11"/>
    <col min="12794" max="12794" width="8" style="11" bestFit="1" customWidth="1"/>
    <col min="12795" max="12795" width="49.5703125" style="11" bestFit="1" customWidth="1"/>
    <col min="12796" max="12796" width="10.85546875" style="11" bestFit="1" customWidth="1"/>
    <col min="12797" max="12797" width="8.28515625" style="11" customWidth="1"/>
    <col min="12798" max="12798" width="8.7109375" style="11" bestFit="1" customWidth="1"/>
    <col min="12799" max="13049" width="8.28515625" style="11"/>
    <col min="13050" max="13050" width="8" style="11" bestFit="1" customWidth="1"/>
    <col min="13051" max="13051" width="49.5703125" style="11" bestFit="1" customWidth="1"/>
    <col min="13052" max="13052" width="10.85546875" style="11" bestFit="1" customWidth="1"/>
    <col min="13053" max="13053" width="8.28515625" style="11" customWidth="1"/>
    <col min="13054" max="13054" width="8.7109375" style="11" bestFit="1" customWidth="1"/>
    <col min="13055" max="13305" width="8.28515625" style="11"/>
    <col min="13306" max="13306" width="8" style="11" bestFit="1" customWidth="1"/>
    <col min="13307" max="13307" width="49.5703125" style="11" bestFit="1" customWidth="1"/>
    <col min="13308" max="13308" width="10.85546875" style="11" bestFit="1" customWidth="1"/>
    <col min="13309" max="13309" width="8.28515625" style="11" customWidth="1"/>
    <col min="13310" max="13310" width="8.7109375" style="11" bestFit="1" customWidth="1"/>
    <col min="13311" max="13561" width="8.28515625" style="11"/>
    <col min="13562" max="13562" width="8" style="11" bestFit="1" customWidth="1"/>
    <col min="13563" max="13563" width="49.5703125" style="11" bestFit="1" customWidth="1"/>
    <col min="13564" max="13564" width="10.85546875" style="11" bestFit="1" customWidth="1"/>
    <col min="13565" max="13565" width="8.28515625" style="11" customWidth="1"/>
    <col min="13566" max="13566" width="8.7109375" style="11" bestFit="1" customWidth="1"/>
    <col min="13567" max="13817" width="8.28515625" style="11"/>
    <col min="13818" max="13818" width="8" style="11" bestFit="1" customWidth="1"/>
    <col min="13819" max="13819" width="49.5703125" style="11" bestFit="1" customWidth="1"/>
    <col min="13820" max="13820" width="10.85546875" style="11" bestFit="1" customWidth="1"/>
    <col min="13821" max="13821" width="8.28515625" style="11" customWidth="1"/>
    <col min="13822" max="13822" width="8.7109375" style="11" bestFit="1" customWidth="1"/>
    <col min="13823" max="14073" width="8.28515625" style="11"/>
    <col min="14074" max="14074" width="8" style="11" bestFit="1" customWidth="1"/>
    <col min="14075" max="14075" width="49.5703125" style="11" bestFit="1" customWidth="1"/>
    <col min="14076" max="14076" width="10.85546875" style="11" bestFit="1" customWidth="1"/>
    <col min="14077" max="14077" width="8.28515625" style="11" customWidth="1"/>
    <col min="14078" max="14078" width="8.7109375" style="11" bestFit="1" customWidth="1"/>
    <col min="14079" max="14329" width="8.28515625" style="11"/>
    <col min="14330" max="14330" width="8" style="11" bestFit="1" customWidth="1"/>
    <col min="14331" max="14331" width="49.5703125" style="11" bestFit="1" customWidth="1"/>
    <col min="14332" max="14332" width="10.85546875" style="11" bestFit="1" customWidth="1"/>
    <col min="14333" max="14333" width="8.28515625" style="11" customWidth="1"/>
    <col min="14334" max="14334" width="8.7109375" style="11" bestFit="1" customWidth="1"/>
    <col min="14335" max="14585" width="8.28515625" style="11"/>
    <col min="14586" max="14586" width="8" style="11" bestFit="1" customWidth="1"/>
    <col min="14587" max="14587" width="49.5703125" style="11" bestFit="1" customWidth="1"/>
    <col min="14588" max="14588" width="10.85546875" style="11" bestFit="1" customWidth="1"/>
    <col min="14589" max="14589" width="8.28515625" style="11" customWidth="1"/>
    <col min="14590" max="14590" width="8.7109375" style="11" bestFit="1" customWidth="1"/>
    <col min="14591" max="14841" width="8.28515625" style="11"/>
    <col min="14842" max="14842" width="8" style="11" bestFit="1" customWidth="1"/>
    <col min="14843" max="14843" width="49.5703125" style="11" bestFit="1" customWidth="1"/>
    <col min="14844" max="14844" width="10.85546875" style="11" bestFit="1" customWidth="1"/>
    <col min="14845" max="14845" width="8.28515625" style="11" customWidth="1"/>
    <col min="14846" max="14846" width="8.7109375" style="11" bestFit="1" customWidth="1"/>
    <col min="14847" max="15097" width="8.28515625" style="11"/>
    <col min="15098" max="15098" width="8" style="11" bestFit="1" customWidth="1"/>
    <col min="15099" max="15099" width="49.5703125" style="11" bestFit="1" customWidth="1"/>
    <col min="15100" max="15100" width="10.85546875" style="11" bestFit="1" customWidth="1"/>
    <col min="15101" max="15101" width="8.28515625" style="11" customWidth="1"/>
    <col min="15102" max="15102" width="8.7109375" style="11" bestFit="1" customWidth="1"/>
    <col min="15103" max="15353" width="8.28515625" style="11"/>
    <col min="15354" max="15354" width="8" style="11" bestFit="1" customWidth="1"/>
    <col min="15355" max="15355" width="49.5703125" style="11" bestFit="1" customWidth="1"/>
    <col min="15356" max="15356" width="10.85546875" style="11" bestFit="1" customWidth="1"/>
    <col min="15357" max="15357" width="8.28515625" style="11" customWidth="1"/>
    <col min="15358" max="15358" width="8.7109375" style="11" bestFit="1" customWidth="1"/>
    <col min="15359" max="15609" width="8.28515625" style="11"/>
    <col min="15610" max="15610" width="8" style="11" bestFit="1" customWidth="1"/>
    <col min="15611" max="15611" width="49.5703125" style="11" bestFit="1" customWidth="1"/>
    <col min="15612" max="15612" width="10.85546875" style="11" bestFit="1" customWidth="1"/>
    <col min="15613" max="15613" width="8.28515625" style="11" customWidth="1"/>
    <col min="15614" max="15614" width="8.7109375" style="11" bestFit="1" customWidth="1"/>
    <col min="15615" max="15865" width="8.28515625" style="11"/>
    <col min="15866" max="15866" width="8" style="11" bestFit="1" customWidth="1"/>
    <col min="15867" max="15867" width="49.5703125" style="11" bestFit="1" customWidth="1"/>
    <col min="15868" max="15868" width="10.85546875" style="11" bestFit="1" customWidth="1"/>
    <col min="15869" max="15869" width="8.28515625" style="11" customWidth="1"/>
    <col min="15870" max="15870" width="8.7109375" style="11" bestFit="1" customWidth="1"/>
    <col min="15871" max="16121" width="8.28515625" style="11"/>
    <col min="16122" max="16122" width="8" style="11" bestFit="1" customWidth="1"/>
    <col min="16123" max="16123" width="49.5703125" style="11" bestFit="1" customWidth="1"/>
    <col min="16124" max="16124" width="10.85546875" style="11" bestFit="1" customWidth="1"/>
    <col min="16125" max="16125" width="8.28515625" style="11" customWidth="1"/>
    <col min="16126" max="16126" width="8.7109375" style="11" bestFit="1" customWidth="1"/>
    <col min="16127" max="16384" width="8.28515625" style="11"/>
  </cols>
  <sheetData>
    <row r="1" spans="1:7" s="125" customFormat="1" ht="12" customHeight="1">
      <c r="A1" s="692" t="str">
        <f>Summary!A1</f>
        <v xml:space="preserve">Puget Sound Energy </v>
      </c>
      <c r="B1" s="693"/>
      <c r="C1" s="693"/>
      <c r="D1" s="693"/>
      <c r="E1" s="693"/>
      <c r="F1" s="693"/>
      <c r="G1" s="693"/>
    </row>
    <row r="2" spans="1:7" s="125" customFormat="1" ht="12" customHeight="1">
      <c r="A2" s="692" t="str">
        <f>Summary!A2</f>
        <v>2022 General Rate Case, Docket No UE-220066, Effective January 11, 2023</v>
      </c>
      <c r="B2" s="693"/>
      <c r="C2" s="693"/>
      <c r="D2" s="693"/>
      <c r="E2" s="693"/>
      <c r="F2" s="693"/>
      <c r="G2" s="693"/>
    </row>
    <row r="3" spans="1:7" s="125" customFormat="1" ht="12" customHeight="1">
      <c r="A3" s="694" t="s">
        <v>131</v>
      </c>
      <c r="B3" s="689"/>
      <c r="C3" s="689"/>
      <c r="D3" s="689"/>
      <c r="E3" s="689"/>
      <c r="F3" s="689"/>
      <c r="G3" s="689"/>
    </row>
    <row r="4" spans="1:7" s="125" customFormat="1" ht="12" customHeight="1">
      <c r="A4" s="692" t="str">
        <f>Summary!A4</f>
        <v>Proposed Effective date as of April 1, 2023</v>
      </c>
      <c r="B4" s="693"/>
      <c r="C4" s="693"/>
      <c r="D4" s="693"/>
      <c r="E4" s="693"/>
      <c r="F4" s="693"/>
      <c r="G4" s="693"/>
    </row>
    <row r="5" spans="1:7" s="125" customFormat="1" ht="12" customHeight="1" thickBot="1">
      <c r="A5" s="124"/>
      <c r="B5" s="126"/>
      <c r="G5" s="320"/>
    </row>
    <row r="6" spans="1:7" s="129" customFormat="1" ht="34.5" thickBot="1">
      <c r="A6" s="127"/>
      <c r="B6" s="128"/>
      <c r="C6" s="553" t="s">
        <v>225</v>
      </c>
      <c r="E6" s="332" t="s">
        <v>212</v>
      </c>
      <c r="G6" s="320"/>
    </row>
    <row r="7" spans="1:7" s="129" customFormat="1" ht="23.25" thickBot="1">
      <c r="A7" s="130"/>
      <c r="B7" s="131"/>
      <c r="C7" s="554" t="s">
        <v>127</v>
      </c>
      <c r="E7" s="333" t="s">
        <v>128</v>
      </c>
      <c r="G7" s="345" t="s">
        <v>216</v>
      </c>
    </row>
    <row r="8" spans="1:7" s="5" customFormat="1">
      <c r="A8" s="1"/>
      <c r="B8" s="2" t="s">
        <v>17</v>
      </c>
      <c r="C8" s="555"/>
      <c r="D8" s="4"/>
      <c r="E8" s="334"/>
      <c r="F8" s="4"/>
      <c r="G8" s="3"/>
    </row>
    <row r="9" spans="1:7" s="5" customFormat="1">
      <c r="A9" s="1">
        <v>1</v>
      </c>
      <c r="B9" s="6" t="s">
        <v>18</v>
      </c>
      <c r="C9" s="556"/>
      <c r="D9" s="4"/>
      <c r="E9" s="335"/>
      <c r="F9" s="4"/>
      <c r="G9" s="7"/>
    </row>
    <row r="10" spans="1:7" s="5" customFormat="1">
      <c r="A10" s="1">
        <f t="shared" ref="A10:A24" si="0">+A9+1</f>
        <v>2</v>
      </c>
      <c r="B10" s="8" t="s">
        <v>19</v>
      </c>
      <c r="C10" s="557">
        <f>+'2021 Q4 - FERC Form 1 Data'!B11</f>
        <v>1781545</v>
      </c>
      <c r="D10" s="4"/>
      <c r="E10" s="133">
        <f>+'2021 Q4 - FERC Form 1 Data'!K11</f>
        <v>2240360</v>
      </c>
      <c r="F10" s="4"/>
      <c r="G10" s="321">
        <f>C10-E10</f>
        <v>-458815</v>
      </c>
    </row>
    <row r="11" spans="1:7" s="5" customFormat="1">
      <c r="A11" s="1">
        <f t="shared" si="0"/>
        <v>3</v>
      </c>
      <c r="B11" s="8" t="s">
        <v>20</v>
      </c>
      <c r="C11" s="557">
        <f>+'2021 Q4 - FERC Form 1 Data'!B22</f>
        <v>0</v>
      </c>
      <c r="D11" s="4"/>
      <c r="E11" s="133">
        <f>+'2021 Q4 - FERC Form 1 Data'!K22</f>
        <v>0</v>
      </c>
      <c r="F11" s="4"/>
      <c r="G11" s="321">
        <f t="shared" ref="G11:G15" si="1">C11-E11</f>
        <v>0</v>
      </c>
    </row>
    <row r="12" spans="1:7" s="5" customFormat="1">
      <c r="A12" s="1">
        <f t="shared" si="0"/>
        <v>4</v>
      </c>
      <c r="B12" s="8" t="s">
        <v>21</v>
      </c>
      <c r="C12" s="557">
        <f>+'2021 Q4 - FERC Form 1 Data'!B23</f>
        <v>2474060</v>
      </c>
      <c r="D12" s="4"/>
      <c r="E12" s="133">
        <f>+'2021 Q4 - FERC Form 1 Data'!K23</f>
        <v>1367269</v>
      </c>
      <c r="F12" s="4"/>
      <c r="G12" s="321">
        <f t="shared" si="1"/>
        <v>1106791</v>
      </c>
    </row>
    <row r="13" spans="1:7" s="5" customFormat="1">
      <c r="A13" s="1">
        <f t="shared" si="0"/>
        <v>5</v>
      </c>
      <c r="B13" s="8" t="s">
        <v>22</v>
      </c>
      <c r="C13" s="558">
        <v>0</v>
      </c>
      <c r="D13" s="4"/>
      <c r="E13" s="134">
        <v>0</v>
      </c>
      <c r="F13" s="4"/>
      <c r="G13" s="321">
        <f t="shared" si="1"/>
        <v>0</v>
      </c>
    </row>
    <row r="14" spans="1:7" s="5" customFormat="1">
      <c r="A14" s="1">
        <f t="shared" si="0"/>
        <v>6</v>
      </c>
      <c r="B14" s="8" t="s">
        <v>23</v>
      </c>
      <c r="C14" s="558">
        <v>0</v>
      </c>
      <c r="D14" s="4"/>
      <c r="E14" s="134">
        <v>0</v>
      </c>
      <c r="F14" s="4"/>
      <c r="G14" s="321">
        <f t="shared" si="1"/>
        <v>0</v>
      </c>
    </row>
    <row r="15" spans="1:7" s="5" customFormat="1">
      <c r="A15" s="1">
        <f t="shared" si="0"/>
        <v>7</v>
      </c>
      <c r="B15" s="8" t="s">
        <v>24</v>
      </c>
      <c r="C15" s="558">
        <v>0</v>
      </c>
      <c r="D15" s="4"/>
      <c r="E15" s="134">
        <v>0</v>
      </c>
      <c r="F15" s="4"/>
      <c r="G15" s="321">
        <f t="shared" si="1"/>
        <v>0</v>
      </c>
    </row>
    <row r="16" spans="1:7" s="5" customFormat="1">
      <c r="A16" s="1">
        <f t="shared" si="0"/>
        <v>8</v>
      </c>
      <c r="B16" s="8" t="s">
        <v>25</v>
      </c>
      <c r="C16" s="559">
        <f>SUM(C10:C15)</f>
        <v>4255605</v>
      </c>
      <c r="D16" s="4"/>
      <c r="E16" s="336">
        <f>SUM(E10:E15)</f>
        <v>3607629</v>
      </c>
      <c r="F16" s="4"/>
      <c r="G16" s="322">
        <f>SUM(G10:G15)</f>
        <v>647976</v>
      </c>
    </row>
    <row r="17" spans="1:7" s="5" customFormat="1">
      <c r="A17" s="1">
        <f t="shared" si="0"/>
        <v>9</v>
      </c>
      <c r="B17" s="8"/>
      <c r="C17" s="560"/>
      <c r="D17" s="4"/>
      <c r="E17" s="337"/>
      <c r="F17" s="4"/>
      <c r="G17" s="321"/>
    </row>
    <row r="18" spans="1:7" s="5" customFormat="1">
      <c r="A18" s="1">
        <f t="shared" si="0"/>
        <v>10</v>
      </c>
      <c r="B18" s="9" t="s">
        <v>26</v>
      </c>
      <c r="C18" s="558">
        <v>0</v>
      </c>
      <c r="D18" s="4"/>
      <c r="E18" s="134">
        <v>0</v>
      </c>
      <c r="F18" s="4"/>
      <c r="G18" s="321">
        <f t="shared" ref="G18:G19" si="2">C18-E18</f>
        <v>0</v>
      </c>
    </row>
    <row r="19" spans="1:7" s="5" customFormat="1">
      <c r="A19" s="1">
        <f t="shared" si="0"/>
        <v>11</v>
      </c>
      <c r="B19" s="9" t="s">
        <v>27</v>
      </c>
      <c r="C19" s="557">
        <f>+'2021 Q4 - FERC Form 1 Data'!B37</f>
        <v>79826661</v>
      </c>
      <c r="D19" s="4"/>
      <c r="E19" s="133">
        <f>+'2021 Q4 - FERC Form 1 Data'!K37</f>
        <v>65788183</v>
      </c>
      <c r="F19" s="4"/>
      <c r="G19" s="321">
        <f t="shared" si="2"/>
        <v>14038478</v>
      </c>
    </row>
    <row r="20" spans="1:7" s="5" customFormat="1">
      <c r="A20" s="1">
        <f t="shared" si="0"/>
        <v>12</v>
      </c>
      <c r="B20" s="6" t="s">
        <v>28</v>
      </c>
      <c r="C20" s="559">
        <f>SUM(C18:C19)</f>
        <v>79826661</v>
      </c>
      <c r="D20" s="4"/>
      <c r="E20" s="336">
        <f>SUM(E18:E19)</f>
        <v>65788183</v>
      </c>
      <c r="F20" s="4"/>
      <c r="G20" s="322">
        <f>SUM(G18:G19)</f>
        <v>14038478</v>
      </c>
    </row>
    <row r="21" spans="1:7" s="5" customFormat="1">
      <c r="A21" s="1">
        <f t="shared" si="0"/>
        <v>13</v>
      </c>
      <c r="B21" s="6"/>
      <c r="C21" s="555"/>
      <c r="D21" s="4"/>
      <c r="E21" s="334"/>
      <c r="F21" s="4"/>
      <c r="G21" s="323"/>
    </row>
    <row r="22" spans="1:7" s="5" customFormat="1">
      <c r="A22" s="1">
        <f t="shared" si="0"/>
        <v>14</v>
      </c>
      <c r="B22" s="10" t="s">
        <v>29</v>
      </c>
      <c r="C22" s="561">
        <f>+C16/C20</f>
        <v>5.3310572516618228E-2</v>
      </c>
      <c r="D22" s="4"/>
      <c r="E22" s="338">
        <f>+E16/E20</f>
        <v>5.4837036614919128E-2</v>
      </c>
      <c r="F22" s="4"/>
      <c r="G22" s="324">
        <f t="shared" ref="G22" si="3">C22-E22</f>
        <v>-1.5264640983009004E-3</v>
      </c>
    </row>
    <row r="23" spans="1:7" s="5" customFormat="1">
      <c r="A23" s="1">
        <f t="shared" si="0"/>
        <v>15</v>
      </c>
      <c r="B23" s="9"/>
      <c r="C23" s="562"/>
      <c r="D23" s="4"/>
      <c r="E23" s="339"/>
      <c r="F23" s="4"/>
      <c r="G23" s="325"/>
    </row>
    <row r="24" spans="1:7" s="5" customFormat="1">
      <c r="A24" s="1">
        <f t="shared" si="0"/>
        <v>16</v>
      </c>
      <c r="B24" s="9" t="s">
        <v>30</v>
      </c>
      <c r="C24" s="555"/>
      <c r="D24" s="4"/>
      <c r="E24" s="334"/>
      <c r="F24" s="4"/>
      <c r="G24" s="323"/>
    </row>
    <row r="25" spans="1:7" s="5" customFormat="1">
      <c r="A25" s="1">
        <f>+A22+1</f>
        <v>15</v>
      </c>
      <c r="B25" s="8" t="s">
        <v>31</v>
      </c>
      <c r="C25" s="558">
        <v>0</v>
      </c>
      <c r="D25" s="4"/>
      <c r="E25" s="134">
        <v>0</v>
      </c>
      <c r="F25" s="4"/>
      <c r="G25" s="321">
        <f t="shared" ref="G25:G29" si="4">C25-E25</f>
        <v>0</v>
      </c>
    </row>
    <row r="26" spans="1:7" s="5" customFormat="1">
      <c r="A26" s="1">
        <f>+A23+1</f>
        <v>16</v>
      </c>
      <c r="B26" s="8" t="s">
        <v>32</v>
      </c>
      <c r="C26" s="558">
        <v>0</v>
      </c>
      <c r="D26" s="4"/>
      <c r="E26" s="134">
        <v>0</v>
      </c>
      <c r="F26" s="4"/>
      <c r="G26" s="321">
        <f t="shared" si="4"/>
        <v>0</v>
      </c>
    </row>
    <row r="27" spans="1:7" s="5" customFormat="1">
      <c r="A27" s="1">
        <f>+A24+1</f>
        <v>17</v>
      </c>
      <c r="B27" s="8" t="s">
        <v>33</v>
      </c>
      <c r="C27" s="557">
        <f>+'2021 Q4 - FERC Form 1 Data'!B9</f>
        <v>3751035</v>
      </c>
      <c r="D27" s="4"/>
      <c r="E27" s="133">
        <f>+'2021 Q4 - FERC Form 1 Data'!K9</f>
        <v>2828108</v>
      </c>
      <c r="F27" s="4"/>
      <c r="G27" s="321">
        <f t="shared" si="4"/>
        <v>922927</v>
      </c>
    </row>
    <row r="28" spans="1:7" s="5" customFormat="1">
      <c r="A28" s="1">
        <f t="shared" ref="A28:A44" si="5">+A27+1</f>
        <v>18</v>
      </c>
      <c r="B28" s="8" t="s">
        <v>34</v>
      </c>
      <c r="C28" s="557">
        <f>+'2021 Q4 - FERC Form 1 Data'!B17</f>
        <v>8598697</v>
      </c>
      <c r="D28" s="4"/>
      <c r="E28" s="133">
        <f>+'2021 Q4 - FERC Form 1 Data'!K17</f>
        <v>10194399</v>
      </c>
      <c r="F28" s="4"/>
      <c r="G28" s="321">
        <f t="shared" si="4"/>
        <v>-1595702</v>
      </c>
    </row>
    <row r="29" spans="1:7" s="5" customFormat="1">
      <c r="A29" s="1">
        <f t="shared" si="5"/>
        <v>19</v>
      </c>
      <c r="B29" s="8" t="s">
        <v>35</v>
      </c>
      <c r="C29" s="557">
        <f>+'2021 Q4 - FERC Form 1 Data'!B21</f>
        <v>171228</v>
      </c>
      <c r="D29" s="4"/>
      <c r="E29" s="133">
        <f>+'2021 Q4 - FERC Form 1 Data'!K21</f>
        <v>567073</v>
      </c>
      <c r="F29" s="4"/>
      <c r="G29" s="321">
        <f t="shared" si="4"/>
        <v>-395845</v>
      </c>
    </row>
    <row r="30" spans="1:7" s="5" customFormat="1">
      <c r="A30" s="1">
        <f t="shared" si="5"/>
        <v>20</v>
      </c>
      <c r="B30" s="9" t="s">
        <v>36</v>
      </c>
      <c r="C30" s="559">
        <f>SUM(C25:C29)</f>
        <v>12520960</v>
      </c>
      <c r="D30" s="4"/>
      <c r="E30" s="336">
        <f>SUM(E25:E29)</f>
        <v>13589580</v>
      </c>
      <c r="F30" s="4"/>
      <c r="G30" s="322">
        <f>SUM(G25:G29)</f>
        <v>-1068620</v>
      </c>
    </row>
    <row r="31" spans="1:7" s="5" customFormat="1">
      <c r="A31" s="1">
        <f t="shared" si="5"/>
        <v>21</v>
      </c>
      <c r="B31" s="9"/>
      <c r="C31" s="560"/>
      <c r="D31" s="4"/>
      <c r="E31" s="337"/>
      <c r="F31" s="4"/>
      <c r="G31" s="321"/>
    </row>
    <row r="32" spans="1:7" s="5" customFormat="1">
      <c r="A32" s="1">
        <f t="shared" si="5"/>
        <v>22</v>
      </c>
      <c r="B32" s="9" t="s">
        <v>37</v>
      </c>
      <c r="C32" s="559">
        <f>+C22*C30</f>
        <v>667499.5460576762</v>
      </c>
      <c r="D32" s="4"/>
      <c r="E32" s="336">
        <f>+E22*E30</f>
        <v>745212.2960413727</v>
      </c>
      <c r="F32" s="4"/>
      <c r="G32" s="322">
        <f>+G22*G30</f>
        <v>1631.2100647263082</v>
      </c>
    </row>
    <row r="33" spans="1:7" s="5" customFormat="1">
      <c r="A33" s="1">
        <f t="shared" si="5"/>
        <v>23</v>
      </c>
      <c r="B33" s="9"/>
      <c r="C33" s="555"/>
      <c r="D33" s="4"/>
      <c r="E33" s="334"/>
      <c r="F33" s="4"/>
      <c r="G33" s="323"/>
    </row>
    <row r="34" spans="1:7" s="5" customFormat="1" ht="12" thickBot="1">
      <c r="A34" s="1">
        <f t="shared" si="5"/>
        <v>24</v>
      </c>
      <c r="B34" s="9" t="s">
        <v>38</v>
      </c>
      <c r="C34" s="563">
        <f>SUM(C16,C32)</f>
        <v>4923104.546057676</v>
      </c>
      <c r="D34" s="4"/>
      <c r="E34" s="340">
        <f>SUM(E16,E32)</f>
        <v>4352841.2960413732</v>
      </c>
      <c r="F34" s="4"/>
      <c r="G34" s="326">
        <f t="shared" ref="G34" si="6">C34-E34</f>
        <v>570263.2500163028</v>
      </c>
    </row>
    <row r="35" spans="1:7" ht="12" thickTop="1">
      <c r="A35" s="1">
        <f t="shared" si="5"/>
        <v>25</v>
      </c>
      <c r="C35" s="564"/>
      <c r="E35" s="341"/>
      <c r="G35" s="327"/>
    </row>
    <row r="36" spans="1:7">
      <c r="A36" s="1">
        <f t="shared" si="5"/>
        <v>26</v>
      </c>
      <c r="B36" s="12" t="s">
        <v>39</v>
      </c>
      <c r="C36" s="565">
        <f>+'2021 Q4 - FERC Form 1 Data'!E8*1000</f>
        <v>9547000</v>
      </c>
      <c r="E36" s="138">
        <f>+'2021 Q4 - FERC Form 1 Data'!N8*1000</f>
        <v>10068000</v>
      </c>
      <c r="G36" s="321">
        <f>C36-E36</f>
        <v>-521000</v>
      </c>
    </row>
    <row r="37" spans="1:7">
      <c r="A37" s="1">
        <f t="shared" si="5"/>
        <v>27</v>
      </c>
      <c r="C37" s="564"/>
      <c r="E37" s="341"/>
      <c r="G37" s="327"/>
    </row>
    <row r="38" spans="1:7">
      <c r="A38" s="1">
        <f t="shared" si="5"/>
        <v>28</v>
      </c>
      <c r="B38" s="12" t="s">
        <v>40</v>
      </c>
      <c r="C38" s="566">
        <f>+C34/C36</f>
        <v>0.51567032010659641</v>
      </c>
      <c r="E38" s="342">
        <f>+E34/E36</f>
        <v>0.43234418911813399</v>
      </c>
      <c r="G38" s="329">
        <f>C38-E38</f>
        <v>8.3326130988462421E-2</v>
      </c>
    </row>
    <row r="39" spans="1:7">
      <c r="A39" s="1">
        <f t="shared" si="5"/>
        <v>29</v>
      </c>
      <c r="C39" s="564"/>
      <c r="E39" s="341"/>
      <c r="G39" s="327"/>
    </row>
    <row r="40" spans="1:7">
      <c r="A40" s="1">
        <f t="shared" si="5"/>
        <v>30</v>
      </c>
      <c r="B40" s="5" t="s">
        <v>213</v>
      </c>
      <c r="C40" s="567">
        <f>+'Sch Special Contract - Sub A&amp;G '!C21</f>
        <v>0.55000000000000004</v>
      </c>
      <c r="E40" s="137">
        <f>+'Sch Special Contract - Sub A&amp;G '!E21</f>
        <v>0.46</v>
      </c>
      <c r="G40" s="328">
        <f>C40-E40</f>
        <v>9.0000000000000024E-2</v>
      </c>
    </row>
    <row r="41" spans="1:7" ht="12" thickBot="1">
      <c r="A41" s="1">
        <f t="shared" si="5"/>
        <v>31</v>
      </c>
      <c r="C41" s="568"/>
      <c r="E41" s="343"/>
      <c r="G41" s="13"/>
    </row>
    <row r="42" spans="1:7">
      <c r="A42" s="1">
        <f t="shared" si="5"/>
        <v>32</v>
      </c>
      <c r="C42" s="569"/>
      <c r="E42" s="344"/>
    </row>
    <row r="43" spans="1:7">
      <c r="A43" s="1">
        <f t="shared" si="5"/>
        <v>33</v>
      </c>
      <c r="B43" s="12" t="s">
        <v>154</v>
      </c>
      <c r="C43" s="570">
        <f>+'Sch Special Contract - FeederOH'!E29</f>
        <v>0.08</v>
      </c>
      <c r="E43" s="132">
        <f>+'Sch Special Contract - FeederOH'!K29</f>
        <v>0.18290000000000001</v>
      </c>
      <c r="G43" s="330">
        <f t="shared" ref="G43:G44" si="7">C43-E43</f>
        <v>-0.10290000000000001</v>
      </c>
    </row>
    <row r="44" spans="1:7">
      <c r="A44" s="1">
        <f t="shared" si="5"/>
        <v>34</v>
      </c>
      <c r="B44" s="12" t="s">
        <v>155</v>
      </c>
      <c r="C44" s="570">
        <f>+'Sch Special Contract - FeederOH'!G29</f>
        <v>1.66E-2</v>
      </c>
      <c r="E44" s="132">
        <f>+'Sch Special Contract - FeederOH'!M29</f>
        <v>4.2200000000000001E-2</v>
      </c>
      <c r="G44" s="331">
        <f t="shared" si="7"/>
        <v>-2.5600000000000001E-2</v>
      </c>
    </row>
  </sheetData>
  <mergeCells count="4">
    <mergeCell ref="A1:G1"/>
    <mergeCell ref="A2:G2"/>
    <mergeCell ref="A4:G4"/>
    <mergeCell ref="A3:G3"/>
  </mergeCells>
  <pageMargins left="0.7" right="0.7" top="0.75" bottom="0.75" header="0.3" footer="0.3"/>
  <pageSetup scale="97" orientation="landscape" r:id="rId1"/>
  <headerFooter>
    <oddFooter>&amp;L&amp;F&amp;C&amp;A&amp;RAdvice No. 18-xxxx
Page 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"/>
  <sheetViews>
    <sheetView workbookViewId="0">
      <selection activeCell="I34" sqref="I34"/>
    </sheetView>
  </sheetViews>
  <sheetFormatPr defaultRowHeight="15"/>
  <sheetData/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Z46"/>
  <sheetViews>
    <sheetView zoomScaleNormal="100" workbookViewId="0">
      <pane ySplit="6" topLeftCell="A7" activePane="bottomLeft" state="frozen"/>
      <selection pane="bottomLeft" activeCell="H25" sqref="H25"/>
    </sheetView>
  </sheetViews>
  <sheetFormatPr defaultColWidth="9.140625" defaultRowHeight="11.25"/>
  <cols>
    <col min="1" max="1" width="22" style="135" bestFit="1" customWidth="1"/>
    <col min="2" max="2" width="10.7109375" style="135" bestFit="1" customWidth="1"/>
    <col min="3" max="3" width="0.85546875" style="135" customWidth="1"/>
    <col min="4" max="4" width="27.28515625" style="135" bestFit="1" customWidth="1"/>
    <col min="5" max="5" width="5.7109375" style="135" bestFit="1" customWidth="1"/>
    <col min="6" max="6" width="0.5703125" style="135" customWidth="1"/>
    <col min="7" max="7" width="28.140625" style="135" bestFit="1" customWidth="1"/>
    <col min="8" max="8" width="12.28515625" style="135" bestFit="1" customWidth="1"/>
    <col min="9" max="9" width="1" style="226" customWidth="1"/>
    <col min="10" max="10" width="22" style="135" bestFit="1" customWidth="1"/>
    <col min="11" max="11" width="11.28515625" style="135" bestFit="1" customWidth="1"/>
    <col min="12" max="12" width="0.5703125" style="135" customWidth="1"/>
    <col min="13" max="13" width="27.28515625" style="135" bestFit="1" customWidth="1"/>
    <col min="14" max="14" width="5.7109375" style="135" bestFit="1" customWidth="1"/>
    <col min="15" max="15" width="0.5703125" style="135" customWidth="1"/>
    <col min="16" max="16" width="28.140625" style="135" bestFit="1" customWidth="1"/>
    <col min="17" max="17" width="12.85546875" style="135" bestFit="1" customWidth="1"/>
    <col min="18" max="18" width="1" style="226" customWidth="1"/>
    <col min="19" max="19" width="21.42578125" style="135" customWidth="1"/>
    <col min="20" max="20" width="11.28515625" style="135" bestFit="1" customWidth="1"/>
    <col min="21" max="21" width="1" style="135" customWidth="1"/>
    <col min="22" max="22" width="27.28515625" style="135" bestFit="1" customWidth="1"/>
    <col min="23" max="23" width="4.140625" style="135" bestFit="1" customWidth="1"/>
    <col min="24" max="24" width="0.7109375" style="135" customWidth="1"/>
    <col min="25" max="25" width="28.140625" style="135" bestFit="1" customWidth="1"/>
    <col min="26" max="26" width="12.140625" style="135" bestFit="1" customWidth="1"/>
    <col min="27" max="30" width="9.140625" style="135"/>
    <col min="31" max="31" width="11" style="135" customWidth="1"/>
    <col min="32" max="32" width="10.7109375" style="135" customWidth="1"/>
    <col min="33" max="16384" width="9.140625" style="135"/>
  </cols>
  <sheetData>
    <row r="1" spans="1:26" ht="12" thickBot="1"/>
    <row r="2" spans="1:26" ht="15">
      <c r="A2" s="701" t="s">
        <v>227</v>
      </c>
      <c r="B2" s="702"/>
      <c r="C2" s="702"/>
      <c r="D2" s="702"/>
      <c r="E2" s="702"/>
      <c r="F2" s="702"/>
      <c r="G2" s="702"/>
      <c r="H2" s="703"/>
      <c r="I2" s="227"/>
      <c r="J2" s="698" t="s">
        <v>226</v>
      </c>
      <c r="K2" s="699"/>
      <c r="L2" s="699"/>
      <c r="M2" s="699"/>
      <c r="N2" s="699"/>
      <c r="O2" s="699"/>
      <c r="P2" s="699"/>
      <c r="Q2" s="700"/>
      <c r="R2" s="227"/>
      <c r="S2" s="695" t="s">
        <v>216</v>
      </c>
      <c r="T2" s="696"/>
      <c r="U2" s="696"/>
      <c r="V2" s="696"/>
      <c r="W2" s="696"/>
      <c r="X2" s="696"/>
      <c r="Y2" s="696"/>
      <c r="Z2" s="697"/>
    </row>
    <row r="3" spans="1:26" s="136" customFormat="1">
      <c r="A3" s="730" t="s">
        <v>16</v>
      </c>
      <c r="B3" s="731"/>
      <c r="C3" s="510"/>
      <c r="D3" s="732" t="str">
        <f>+A3</f>
        <v>Puget Sound Energy</v>
      </c>
      <c r="E3" s="731"/>
      <c r="F3" s="510"/>
      <c r="G3" s="732" t="str">
        <f>+D3</f>
        <v>Puget Sound Energy</v>
      </c>
      <c r="H3" s="733"/>
      <c r="I3" s="227"/>
      <c r="J3" s="724" t="s">
        <v>16</v>
      </c>
      <c r="K3" s="725"/>
      <c r="L3" s="228"/>
      <c r="M3" s="726" t="str">
        <f>+J3</f>
        <v>Puget Sound Energy</v>
      </c>
      <c r="N3" s="725"/>
      <c r="O3" s="228"/>
      <c r="P3" s="726" t="str">
        <f>+M3</f>
        <v>Puget Sound Energy</v>
      </c>
      <c r="Q3" s="727"/>
      <c r="R3" s="227"/>
      <c r="S3" s="718" t="s">
        <v>16</v>
      </c>
      <c r="T3" s="719"/>
      <c r="U3" s="278"/>
      <c r="V3" s="720" t="str">
        <f>+S3</f>
        <v>Puget Sound Energy</v>
      </c>
      <c r="W3" s="719"/>
      <c r="X3" s="278"/>
      <c r="Y3" s="720" t="str">
        <f>+V3</f>
        <v>Puget Sound Energy</v>
      </c>
      <c r="Z3" s="721"/>
    </row>
    <row r="4" spans="1:26" s="136" customFormat="1">
      <c r="A4" s="728" t="s">
        <v>58</v>
      </c>
      <c r="B4" s="713"/>
      <c r="C4" s="510"/>
      <c r="D4" s="729" t="s">
        <v>59</v>
      </c>
      <c r="E4" s="713"/>
      <c r="F4" s="510"/>
      <c r="G4" s="729" t="s">
        <v>60</v>
      </c>
      <c r="H4" s="715"/>
      <c r="I4" s="227"/>
      <c r="J4" s="722" t="s">
        <v>58</v>
      </c>
      <c r="K4" s="709"/>
      <c r="L4" s="228"/>
      <c r="M4" s="723" t="s">
        <v>59</v>
      </c>
      <c r="N4" s="709"/>
      <c r="O4" s="228"/>
      <c r="P4" s="723" t="s">
        <v>60</v>
      </c>
      <c r="Q4" s="711"/>
      <c r="R4" s="227"/>
      <c r="S4" s="716" t="s">
        <v>58</v>
      </c>
      <c r="T4" s="705"/>
      <c r="U4" s="278"/>
      <c r="V4" s="717" t="s">
        <v>59</v>
      </c>
      <c r="W4" s="705"/>
      <c r="X4" s="278"/>
      <c r="Y4" s="717" t="s">
        <v>60</v>
      </c>
      <c r="Z4" s="707"/>
    </row>
    <row r="5" spans="1:26" s="136" customFormat="1">
      <c r="A5" s="712" t="s">
        <v>224</v>
      </c>
      <c r="B5" s="713"/>
      <c r="C5" s="510"/>
      <c r="D5" s="714" t="str">
        <f>A5</f>
        <v>Source:  FERC Form 1, YE 2021</v>
      </c>
      <c r="E5" s="713"/>
      <c r="F5" s="510"/>
      <c r="G5" s="714" t="str">
        <f>A5</f>
        <v>Source:  FERC Form 1, YE 2021</v>
      </c>
      <c r="H5" s="715"/>
      <c r="I5" s="227"/>
      <c r="J5" s="708" t="s">
        <v>211</v>
      </c>
      <c r="K5" s="709"/>
      <c r="L5" s="228"/>
      <c r="M5" s="710" t="str">
        <f>J5</f>
        <v>Source:  FERC Form 1, YE 2019</v>
      </c>
      <c r="N5" s="709"/>
      <c r="O5" s="228"/>
      <c r="P5" s="710" t="str">
        <f>J5</f>
        <v>Source:  FERC Form 1, YE 2019</v>
      </c>
      <c r="Q5" s="711"/>
      <c r="R5" s="227"/>
      <c r="S5" s="704"/>
      <c r="T5" s="705"/>
      <c r="U5" s="278"/>
      <c r="V5" s="706"/>
      <c r="W5" s="705"/>
      <c r="X5" s="278"/>
      <c r="Y5" s="706"/>
      <c r="Z5" s="707"/>
    </row>
    <row r="6" spans="1:26" s="136" customFormat="1">
      <c r="A6" s="728" t="s">
        <v>62</v>
      </c>
      <c r="B6" s="713"/>
      <c r="C6" s="510"/>
      <c r="D6" s="714" t="s">
        <v>152</v>
      </c>
      <c r="E6" s="713"/>
      <c r="F6" s="510"/>
      <c r="G6" s="729" t="s">
        <v>62</v>
      </c>
      <c r="H6" s="715"/>
      <c r="I6" s="227"/>
      <c r="J6" s="722" t="s">
        <v>61</v>
      </c>
      <c r="K6" s="709"/>
      <c r="L6" s="228"/>
      <c r="M6" s="710" t="s">
        <v>152</v>
      </c>
      <c r="N6" s="709"/>
      <c r="O6" s="228"/>
      <c r="P6" s="723" t="s">
        <v>62</v>
      </c>
      <c r="Q6" s="711"/>
      <c r="R6" s="227"/>
      <c r="S6" s="716"/>
      <c r="T6" s="705"/>
      <c r="U6" s="278"/>
      <c r="V6" s="706" t="s">
        <v>152</v>
      </c>
      <c r="W6" s="705"/>
      <c r="X6" s="278"/>
      <c r="Y6" s="717" t="s">
        <v>62</v>
      </c>
      <c r="Z6" s="707"/>
    </row>
    <row r="7" spans="1:26">
      <c r="A7" s="511"/>
      <c r="B7" s="512"/>
      <c r="C7" s="513"/>
      <c r="D7" s="514"/>
      <c r="E7" s="512"/>
      <c r="F7" s="513"/>
      <c r="G7" s="514"/>
      <c r="H7" s="515"/>
      <c r="J7" s="229"/>
      <c r="K7" s="210"/>
      <c r="L7" s="230"/>
      <c r="M7" s="209"/>
      <c r="N7" s="210"/>
      <c r="O7" s="230"/>
      <c r="P7" s="209"/>
      <c r="Q7" s="231"/>
      <c r="S7" s="279"/>
      <c r="T7" s="280"/>
      <c r="U7" s="281"/>
      <c r="V7" s="282"/>
      <c r="W7" s="280"/>
      <c r="X7" s="281"/>
      <c r="Y7" s="282"/>
      <c r="Z7" s="283"/>
    </row>
    <row r="8" spans="1:26">
      <c r="A8" s="516" t="s">
        <v>63</v>
      </c>
      <c r="B8" s="512"/>
      <c r="C8" s="513"/>
      <c r="D8" s="517" t="s">
        <v>64</v>
      </c>
      <c r="E8" s="518">
        <v>9547</v>
      </c>
      <c r="F8" s="513"/>
      <c r="G8" s="514"/>
      <c r="H8" s="515"/>
      <c r="J8" s="232" t="s">
        <v>63</v>
      </c>
      <c r="K8" s="210"/>
      <c r="L8" s="230"/>
      <c r="M8" s="212" t="s">
        <v>64</v>
      </c>
      <c r="N8" s="146">
        <v>10068</v>
      </c>
      <c r="O8" s="230"/>
      <c r="P8" s="209"/>
      <c r="Q8" s="231"/>
      <c r="S8" s="284" t="s">
        <v>63</v>
      </c>
      <c r="T8" s="280"/>
      <c r="U8" s="281"/>
      <c r="V8" s="285" t="s">
        <v>64</v>
      </c>
      <c r="W8" s="306">
        <f>E8-N8</f>
        <v>-521</v>
      </c>
      <c r="X8" s="281"/>
      <c r="Y8" s="282"/>
      <c r="Z8" s="283"/>
    </row>
    <row r="9" spans="1:26">
      <c r="A9" s="511">
        <v>580</v>
      </c>
      <c r="B9" s="519">
        <v>3751035</v>
      </c>
      <c r="C9" s="513"/>
      <c r="D9" s="520"/>
      <c r="E9" s="521"/>
      <c r="F9" s="513"/>
      <c r="G9" s="522" t="s">
        <v>65</v>
      </c>
      <c r="H9" s="523">
        <v>88493980</v>
      </c>
      <c r="J9" s="229">
        <v>580</v>
      </c>
      <c r="K9" s="208">
        <v>2828108</v>
      </c>
      <c r="L9" s="230"/>
      <c r="M9" s="213"/>
      <c r="N9" s="214"/>
      <c r="O9" s="230"/>
      <c r="P9" s="215" t="s">
        <v>65</v>
      </c>
      <c r="Q9" s="233">
        <v>147451217</v>
      </c>
      <c r="S9" s="279">
        <v>580</v>
      </c>
      <c r="T9" s="286">
        <f>B9-K9</f>
        <v>922927</v>
      </c>
      <c r="U9" s="281"/>
      <c r="V9" s="287"/>
      <c r="W9" s="288"/>
      <c r="X9" s="281"/>
      <c r="Y9" s="289" t="s">
        <v>65</v>
      </c>
      <c r="Z9" s="307">
        <f>H9-Q9</f>
        <v>-58957237</v>
      </c>
    </row>
    <row r="10" spans="1:26">
      <c r="A10" s="511">
        <v>581</v>
      </c>
      <c r="B10" s="519">
        <v>1669736</v>
      </c>
      <c r="C10" s="513"/>
      <c r="D10" s="524"/>
      <c r="E10" s="525"/>
      <c r="F10" s="513"/>
      <c r="G10" s="522" t="s">
        <v>66</v>
      </c>
      <c r="H10" s="523">
        <v>12893565</v>
      </c>
      <c r="J10" s="229">
        <v>581</v>
      </c>
      <c r="K10" s="208">
        <v>1603559</v>
      </c>
      <c r="L10" s="230"/>
      <c r="M10" s="234"/>
      <c r="N10" s="235"/>
      <c r="O10" s="230"/>
      <c r="P10" s="215" t="s">
        <v>66</v>
      </c>
      <c r="Q10" s="233">
        <v>13055149</v>
      </c>
      <c r="S10" s="279">
        <v>581</v>
      </c>
      <c r="T10" s="286">
        <f t="shared" ref="T10:T18" si="0">B10-K10</f>
        <v>66177</v>
      </c>
      <c r="U10" s="281"/>
      <c r="V10" s="290"/>
      <c r="W10" s="291"/>
      <c r="X10" s="281"/>
      <c r="Y10" s="289" t="s">
        <v>66</v>
      </c>
      <c r="Z10" s="307">
        <f t="shared" ref="Z10:Z17" si="1">H10-Q10</f>
        <v>-161584</v>
      </c>
    </row>
    <row r="11" spans="1:26">
      <c r="A11" s="511">
        <v>582</v>
      </c>
      <c r="B11" s="519">
        <v>1781545</v>
      </c>
      <c r="C11" s="513"/>
      <c r="D11" s="524"/>
      <c r="E11" s="525"/>
      <c r="F11" s="513"/>
      <c r="G11" s="522" t="s">
        <v>67</v>
      </c>
      <c r="H11" s="523">
        <v>292771186</v>
      </c>
      <c r="J11" s="229">
        <v>582</v>
      </c>
      <c r="K11" s="208">
        <v>2240360</v>
      </c>
      <c r="L11" s="230"/>
      <c r="M11" s="234"/>
      <c r="N11" s="235"/>
      <c r="O11" s="230"/>
      <c r="P11" s="215" t="s">
        <v>67</v>
      </c>
      <c r="Q11" s="233">
        <v>246619578</v>
      </c>
      <c r="S11" s="279">
        <v>582</v>
      </c>
      <c r="T11" s="286">
        <f t="shared" si="0"/>
        <v>-458815</v>
      </c>
      <c r="U11" s="281"/>
      <c r="V11" s="290"/>
      <c r="W11" s="291"/>
      <c r="X11" s="281"/>
      <c r="Y11" s="289" t="s">
        <v>67</v>
      </c>
      <c r="Z11" s="307">
        <f t="shared" si="1"/>
        <v>46151608</v>
      </c>
    </row>
    <row r="12" spans="1:26">
      <c r="A12" s="511">
        <v>583</v>
      </c>
      <c r="B12" s="519">
        <v>3399350</v>
      </c>
      <c r="C12" s="513"/>
      <c r="D12" s="524"/>
      <c r="E12" s="525"/>
      <c r="F12" s="513"/>
      <c r="G12" s="526" t="s">
        <v>68</v>
      </c>
      <c r="H12" s="523">
        <v>712717730</v>
      </c>
      <c r="J12" s="229">
        <v>583</v>
      </c>
      <c r="K12" s="208">
        <v>2577803</v>
      </c>
      <c r="L12" s="230"/>
      <c r="M12" s="234"/>
      <c r="N12" s="235"/>
      <c r="O12" s="230"/>
      <c r="P12" s="216" t="s">
        <v>68</v>
      </c>
      <c r="Q12" s="233">
        <v>538021782</v>
      </c>
      <c r="S12" s="279">
        <v>583</v>
      </c>
      <c r="T12" s="286">
        <f t="shared" si="0"/>
        <v>821547</v>
      </c>
      <c r="U12" s="281"/>
      <c r="V12" s="290"/>
      <c r="W12" s="291"/>
      <c r="X12" s="281"/>
      <c r="Y12" s="292" t="s">
        <v>68</v>
      </c>
      <c r="Z12" s="307">
        <f t="shared" si="1"/>
        <v>174695948</v>
      </c>
    </row>
    <row r="13" spans="1:26">
      <c r="A13" s="511">
        <v>584</v>
      </c>
      <c r="B13" s="519">
        <v>4956449</v>
      </c>
      <c r="C13" s="513"/>
      <c r="D13" s="524"/>
      <c r="E13" s="525"/>
      <c r="F13" s="513"/>
      <c r="G13" s="514" t="s">
        <v>69</v>
      </c>
      <c r="H13" s="523">
        <v>151440012</v>
      </c>
      <c r="J13" s="229">
        <v>584</v>
      </c>
      <c r="K13" s="208">
        <v>4481910</v>
      </c>
      <c r="L13" s="230"/>
      <c r="M13" s="234"/>
      <c r="N13" s="235"/>
      <c r="O13" s="230"/>
      <c r="P13" s="209" t="s">
        <v>69</v>
      </c>
      <c r="Q13" s="233">
        <v>145795509</v>
      </c>
      <c r="S13" s="279">
        <v>584</v>
      </c>
      <c r="T13" s="286">
        <f t="shared" si="0"/>
        <v>474539</v>
      </c>
      <c r="U13" s="281"/>
      <c r="V13" s="290"/>
      <c r="W13" s="291"/>
      <c r="X13" s="281"/>
      <c r="Y13" s="282" t="s">
        <v>69</v>
      </c>
      <c r="Z13" s="307">
        <f t="shared" si="1"/>
        <v>5644503</v>
      </c>
    </row>
    <row r="14" spans="1:26">
      <c r="A14" s="511">
        <v>585</v>
      </c>
      <c r="B14" s="519">
        <v>0</v>
      </c>
      <c r="C14" s="513"/>
      <c r="D14" s="524"/>
      <c r="E14" s="525"/>
      <c r="F14" s="513"/>
      <c r="G14" s="514" t="s">
        <v>70</v>
      </c>
      <c r="H14" s="527">
        <f>+B32</f>
        <v>93529691</v>
      </c>
      <c r="J14" s="229">
        <v>585</v>
      </c>
      <c r="K14" s="208">
        <v>4408</v>
      </c>
      <c r="L14" s="230"/>
      <c r="M14" s="234"/>
      <c r="N14" s="235"/>
      <c r="O14" s="230"/>
      <c r="P14" s="209" t="s">
        <v>70</v>
      </c>
      <c r="Q14" s="236">
        <f>+K32</f>
        <v>80879040</v>
      </c>
      <c r="S14" s="279">
        <v>585</v>
      </c>
      <c r="T14" s="286">
        <f t="shared" si="0"/>
        <v>-4408</v>
      </c>
      <c r="U14" s="281"/>
      <c r="V14" s="290"/>
      <c r="W14" s="291"/>
      <c r="X14" s="281"/>
      <c r="Y14" s="282" t="s">
        <v>70</v>
      </c>
      <c r="Z14" s="307">
        <f t="shared" si="1"/>
        <v>12650651</v>
      </c>
    </row>
    <row r="15" spans="1:26">
      <c r="A15" s="511">
        <v>586</v>
      </c>
      <c r="B15" s="519">
        <v>2131373</v>
      </c>
      <c r="C15" s="513"/>
      <c r="D15" s="524"/>
      <c r="E15" s="525"/>
      <c r="F15" s="513"/>
      <c r="G15" s="514" t="s">
        <v>71</v>
      </c>
      <c r="H15" s="523">
        <v>54342378</v>
      </c>
      <c r="J15" s="229">
        <v>586</v>
      </c>
      <c r="K15" s="208">
        <v>2529507</v>
      </c>
      <c r="L15" s="230"/>
      <c r="M15" s="234"/>
      <c r="N15" s="235"/>
      <c r="O15" s="230"/>
      <c r="P15" s="209" t="s">
        <v>71</v>
      </c>
      <c r="Q15" s="233">
        <v>50603681</v>
      </c>
      <c r="S15" s="279">
        <v>586</v>
      </c>
      <c r="T15" s="286">
        <f t="shared" si="0"/>
        <v>-398134</v>
      </c>
      <c r="U15" s="281"/>
      <c r="V15" s="290"/>
      <c r="W15" s="291"/>
      <c r="X15" s="281"/>
      <c r="Y15" s="282" t="s">
        <v>71</v>
      </c>
      <c r="Z15" s="307">
        <f t="shared" si="1"/>
        <v>3738697</v>
      </c>
    </row>
    <row r="16" spans="1:26">
      <c r="A16" s="511">
        <v>587</v>
      </c>
      <c r="B16" s="519">
        <v>4583670</v>
      </c>
      <c r="C16" s="513"/>
      <c r="D16" s="524"/>
      <c r="E16" s="513"/>
      <c r="F16" s="513"/>
      <c r="G16" s="522" t="s">
        <v>72</v>
      </c>
      <c r="H16" s="523">
        <v>111470466</v>
      </c>
      <c r="J16" s="229">
        <v>587</v>
      </c>
      <c r="K16" s="208">
        <v>3574238</v>
      </c>
      <c r="L16" s="230"/>
      <c r="M16" s="234"/>
      <c r="N16" s="230"/>
      <c r="O16" s="230"/>
      <c r="P16" s="215" t="s">
        <v>72</v>
      </c>
      <c r="Q16" s="233">
        <v>102210435</v>
      </c>
      <c r="S16" s="279">
        <v>587</v>
      </c>
      <c r="T16" s="286">
        <f t="shared" si="0"/>
        <v>1009432</v>
      </c>
      <c r="U16" s="281"/>
      <c r="V16" s="290"/>
      <c r="W16" s="281"/>
      <c r="X16" s="281"/>
      <c r="Y16" s="289" t="s">
        <v>72</v>
      </c>
      <c r="Z16" s="307">
        <f t="shared" si="1"/>
        <v>9260031</v>
      </c>
    </row>
    <row r="17" spans="1:26">
      <c r="A17" s="511">
        <v>588</v>
      </c>
      <c r="B17" s="519">
        <v>8598697</v>
      </c>
      <c r="C17" s="513"/>
      <c r="D17" s="524"/>
      <c r="E17" s="513"/>
      <c r="F17" s="513"/>
      <c r="G17" s="514" t="s">
        <v>73</v>
      </c>
      <c r="H17" s="528">
        <v>785859</v>
      </c>
      <c r="J17" s="229">
        <v>588</v>
      </c>
      <c r="K17" s="208">
        <v>10194399</v>
      </c>
      <c r="L17" s="230"/>
      <c r="M17" s="234"/>
      <c r="N17" s="230"/>
      <c r="O17" s="230"/>
      <c r="P17" s="209" t="s">
        <v>73</v>
      </c>
      <c r="Q17" s="311">
        <v>649824</v>
      </c>
      <c r="S17" s="279">
        <v>588</v>
      </c>
      <c r="T17" s="286">
        <f t="shared" si="0"/>
        <v>-1595702</v>
      </c>
      <c r="U17" s="281"/>
      <c r="V17" s="290"/>
      <c r="W17" s="281"/>
      <c r="X17" s="281"/>
      <c r="Y17" s="282" t="s">
        <v>73</v>
      </c>
      <c r="Z17" s="310">
        <f t="shared" si="1"/>
        <v>136035</v>
      </c>
    </row>
    <row r="18" spans="1:26">
      <c r="A18" s="511">
        <v>589</v>
      </c>
      <c r="B18" s="529">
        <v>1182070</v>
      </c>
      <c r="C18" s="513"/>
      <c r="D18" s="524"/>
      <c r="E18" s="525"/>
      <c r="F18" s="513"/>
      <c r="G18" s="530" t="s">
        <v>74</v>
      </c>
      <c r="H18" s="531">
        <f>SUM(H9:H17)</f>
        <v>1518444867</v>
      </c>
      <c r="J18" s="229">
        <v>589</v>
      </c>
      <c r="K18" s="312">
        <v>1501277</v>
      </c>
      <c r="L18" s="230"/>
      <c r="M18" s="234"/>
      <c r="N18" s="235"/>
      <c r="O18" s="230"/>
      <c r="P18" s="211" t="s">
        <v>74</v>
      </c>
      <c r="Q18" s="237">
        <f>SUM(Q9:Q17)</f>
        <v>1325286215</v>
      </c>
      <c r="S18" s="279">
        <v>589</v>
      </c>
      <c r="T18" s="309">
        <f t="shared" si="0"/>
        <v>-319207</v>
      </c>
      <c r="U18" s="281"/>
      <c r="V18" s="290"/>
      <c r="W18" s="291"/>
      <c r="X18" s="281"/>
      <c r="Y18" s="293" t="s">
        <v>74</v>
      </c>
      <c r="Z18" s="317">
        <f>SUM(Z9:Z17)</f>
        <v>193158652</v>
      </c>
    </row>
    <row r="19" spans="1:26">
      <c r="A19" s="516" t="s">
        <v>75</v>
      </c>
      <c r="B19" s="532">
        <f>SUM(B9:B18)</f>
        <v>32053925</v>
      </c>
      <c r="C19" s="513"/>
      <c r="D19" s="524"/>
      <c r="E19" s="525"/>
      <c r="F19" s="513"/>
      <c r="G19" s="514" t="s">
        <v>76</v>
      </c>
      <c r="H19" s="533"/>
      <c r="J19" s="232" t="s">
        <v>75</v>
      </c>
      <c r="K19" s="218">
        <f>SUM(K9:K18)</f>
        <v>31535569</v>
      </c>
      <c r="L19" s="230"/>
      <c r="M19" s="234"/>
      <c r="N19" s="235"/>
      <c r="O19" s="230"/>
      <c r="P19" s="209" t="s">
        <v>76</v>
      </c>
      <c r="Q19" s="236"/>
      <c r="S19" s="284" t="s">
        <v>75</v>
      </c>
      <c r="T19" s="313">
        <f>SUM(T9:T18)</f>
        <v>518356</v>
      </c>
      <c r="U19" s="281"/>
      <c r="V19" s="290"/>
      <c r="W19" s="291"/>
      <c r="X19" s="281"/>
      <c r="Y19" s="282" t="s">
        <v>76</v>
      </c>
      <c r="Z19" s="307"/>
    </row>
    <row r="20" spans="1:26">
      <c r="A20" s="511"/>
      <c r="B20" s="534"/>
      <c r="C20" s="513"/>
      <c r="D20" s="524"/>
      <c r="E20" s="525"/>
      <c r="F20" s="513"/>
      <c r="G20" s="535" t="s">
        <v>77</v>
      </c>
      <c r="H20" s="523">
        <v>-49596334</v>
      </c>
      <c r="J20" s="229"/>
      <c r="K20" s="217"/>
      <c r="L20" s="230"/>
      <c r="M20" s="234"/>
      <c r="N20" s="235"/>
      <c r="O20" s="230"/>
      <c r="P20" s="219" t="s">
        <v>77</v>
      </c>
      <c r="Q20" s="233">
        <v>-94983743</v>
      </c>
      <c r="S20" s="279"/>
      <c r="T20" s="286"/>
      <c r="U20" s="281"/>
      <c r="V20" s="290"/>
      <c r="W20" s="291"/>
      <c r="X20" s="281"/>
      <c r="Y20" s="294" t="s">
        <v>77</v>
      </c>
      <c r="Z20" s="307">
        <f t="shared" ref="Z20:Z22" si="2">H20-Q20</f>
        <v>45387409</v>
      </c>
    </row>
    <row r="21" spans="1:26">
      <c r="A21" s="511">
        <v>590</v>
      </c>
      <c r="B21" s="519">
        <v>171228</v>
      </c>
      <c r="C21" s="513"/>
      <c r="D21" s="524"/>
      <c r="E21" s="525"/>
      <c r="F21" s="513"/>
      <c r="G21" s="535" t="s">
        <v>78</v>
      </c>
      <c r="H21" s="523">
        <v>-232657565</v>
      </c>
      <c r="J21" s="229">
        <v>590</v>
      </c>
      <c r="K21" s="208">
        <v>567073</v>
      </c>
      <c r="L21" s="230"/>
      <c r="M21" s="234"/>
      <c r="N21" s="235"/>
      <c r="O21" s="230"/>
      <c r="P21" s="219" t="s">
        <v>78</v>
      </c>
      <c r="Q21" s="233">
        <v>-187880093</v>
      </c>
      <c r="S21" s="279">
        <v>590</v>
      </c>
      <c r="T21" s="286">
        <f t="shared" ref="T21:T29" si="3">B21-K21</f>
        <v>-395845</v>
      </c>
      <c r="U21" s="281"/>
      <c r="V21" s="290"/>
      <c r="W21" s="291"/>
      <c r="X21" s="281"/>
      <c r="Y21" s="294" t="s">
        <v>78</v>
      </c>
      <c r="Z21" s="307">
        <f t="shared" si="2"/>
        <v>-44777472</v>
      </c>
    </row>
    <row r="22" spans="1:26">
      <c r="A22" s="511">
        <v>591</v>
      </c>
      <c r="B22" s="519">
        <v>0</v>
      </c>
      <c r="C22" s="513"/>
      <c r="D22" s="513"/>
      <c r="E22" s="525"/>
      <c r="F22" s="513"/>
      <c r="G22" s="536" t="s">
        <v>68</v>
      </c>
      <c r="H22" s="527">
        <f>-H12</f>
        <v>-712717730</v>
      </c>
      <c r="J22" s="229">
        <v>591</v>
      </c>
      <c r="K22" s="208">
        <v>0</v>
      </c>
      <c r="L22" s="230"/>
      <c r="M22" s="230"/>
      <c r="N22" s="235"/>
      <c r="O22" s="230"/>
      <c r="P22" s="220" t="s">
        <v>68</v>
      </c>
      <c r="Q22" s="236">
        <f>-Q12</f>
        <v>-538021782</v>
      </c>
      <c r="S22" s="279">
        <v>591</v>
      </c>
      <c r="T22" s="286">
        <f t="shared" si="3"/>
        <v>0</v>
      </c>
      <c r="U22" s="281"/>
      <c r="V22" s="281"/>
      <c r="W22" s="291"/>
      <c r="X22" s="281"/>
      <c r="Y22" s="295" t="s">
        <v>68</v>
      </c>
      <c r="Z22" s="307">
        <f t="shared" si="2"/>
        <v>-174695948</v>
      </c>
    </row>
    <row r="23" spans="1:26">
      <c r="A23" s="511">
        <v>592</v>
      </c>
      <c r="B23" s="519">
        <v>2474060</v>
      </c>
      <c r="C23" s="513"/>
      <c r="D23" s="513"/>
      <c r="E23" s="525"/>
      <c r="F23" s="513"/>
      <c r="G23" s="535" t="s">
        <v>79</v>
      </c>
      <c r="H23" s="528">
        <v>-125928844</v>
      </c>
      <c r="J23" s="229">
        <v>592</v>
      </c>
      <c r="K23" s="208">
        <v>1367269</v>
      </c>
      <c r="L23" s="230"/>
      <c r="M23" s="230"/>
      <c r="N23" s="235"/>
      <c r="O23" s="230"/>
      <c r="P23" s="219" t="s">
        <v>79</v>
      </c>
      <c r="Q23" s="311">
        <v>-121674523</v>
      </c>
      <c r="S23" s="279">
        <v>592</v>
      </c>
      <c r="T23" s="286">
        <f t="shared" si="3"/>
        <v>1106791</v>
      </c>
      <c r="U23" s="281"/>
      <c r="V23" s="281"/>
      <c r="W23" s="291"/>
      <c r="X23" s="281"/>
      <c r="Y23" s="294" t="s">
        <v>79</v>
      </c>
      <c r="Z23" s="310">
        <f t="shared" ref="Z23" si="4">H23-Q23</f>
        <v>-4254321</v>
      </c>
    </row>
    <row r="24" spans="1:26">
      <c r="A24" s="511">
        <v>593</v>
      </c>
      <c r="B24" s="519">
        <v>42082560</v>
      </c>
      <c r="C24" s="513"/>
      <c r="D24" s="513"/>
      <c r="E24" s="513"/>
      <c r="F24" s="513"/>
      <c r="G24" s="537" t="s">
        <v>80</v>
      </c>
      <c r="H24" s="538">
        <f>SUM(H18:H23)</f>
        <v>397544394</v>
      </c>
      <c r="J24" s="229">
        <v>593</v>
      </c>
      <c r="K24" s="208">
        <v>34816830</v>
      </c>
      <c r="L24" s="230"/>
      <c r="M24" s="230"/>
      <c r="N24" s="230"/>
      <c r="O24" s="230"/>
      <c r="P24" s="221" t="s">
        <v>80</v>
      </c>
      <c r="Q24" s="237">
        <f>SUM(Q18:Q23)</f>
        <v>382726074</v>
      </c>
      <c r="S24" s="279">
        <v>593</v>
      </c>
      <c r="T24" s="286">
        <f t="shared" si="3"/>
        <v>7265730</v>
      </c>
      <c r="U24" s="281"/>
      <c r="V24" s="281"/>
      <c r="W24" s="281"/>
      <c r="X24" s="281"/>
      <c r="Y24" s="296" t="s">
        <v>80</v>
      </c>
      <c r="Z24" s="317">
        <f>SUM(Z18:Z23)</f>
        <v>14818320</v>
      </c>
    </row>
    <row r="25" spans="1:26">
      <c r="A25" s="511">
        <v>594</v>
      </c>
      <c r="B25" s="519">
        <v>13059750</v>
      </c>
      <c r="C25" s="513"/>
      <c r="D25" s="513"/>
      <c r="E25" s="513"/>
      <c r="F25" s="513"/>
      <c r="G25" s="514"/>
      <c r="H25" s="533"/>
      <c r="J25" s="229">
        <v>594</v>
      </c>
      <c r="K25" s="208">
        <v>9900645</v>
      </c>
      <c r="L25" s="230"/>
      <c r="M25" s="230"/>
      <c r="N25" s="230"/>
      <c r="O25" s="230"/>
      <c r="P25" s="209"/>
      <c r="Q25" s="236"/>
      <c r="S25" s="279">
        <v>594</v>
      </c>
      <c r="T25" s="286">
        <f t="shared" si="3"/>
        <v>3159105</v>
      </c>
      <c r="U25" s="281"/>
      <c r="V25" s="281"/>
      <c r="W25" s="281"/>
      <c r="X25" s="281"/>
      <c r="Y25" s="282"/>
      <c r="Z25" s="307"/>
    </row>
    <row r="26" spans="1:26">
      <c r="A26" s="511">
        <v>595</v>
      </c>
      <c r="B26" s="519">
        <v>125731</v>
      </c>
      <c r="C26" s="513"/>
      <c r="D26" s="513"/>
      <c r="E26" s="513"/>
      <c r="F26" s="513"/>
      <c r="G26" s="522" t="s">
        <v>81</v>
      </c>
      <c r="H26" s="523">
        <v>150921068</v>
      </c>
      <c r="J26" s="229">
        <v>595</v>
      </c>
      <c r="K26" s="208">
        <v>107940</v>
      </c>
      <c r="L26" s="230"/>
      <c r="M26" s="230"/>
      <c r="N26" s="230"/>
      <c r="O26" s="230"/>
      <c r="P26" s="215" t="s">
        <v>81</v>
      </c>
      <c r="Q26" s="233">
        <v>130223465</v>
      </c>
      <c r="S26" s="279">
        <v>595</v>
      </c>
      <c r="T26" s="286">
        <f t="shared" si="3"/>
        <v>17791</v>
      </c>
      <c r="U26" s="281"/>
      <c r="V26" s="281"/>
      <c r="W26" s="281"/>
      <c r="X26" s="281"/>
      <c r="Y26" s="289" t="s">
        <v>81</v>
      </c>
      <c r="Z26" s="307">
        <f t="shared" ref="Z26:Z27" si="5">H26-Q26</f>
        <v>20697603</v>
      </c>
    </row>
    <row r="27" spans="1:26">
      <c r="A27" s="511">
        <v>596</v>
      </c>
      <c r="B27" s="519">
        <v>2823425</v>
      </c>
      <c r="C27" s="513"/>
      <c r="D27" s="513"/>
      <c r="E27" s="513"/>
      <c r="F27" s="513"/>
      <c r="G27" s="514" t="s">
        <v>82</v>
      </c>
      <c r="H27" s="539">
        <f>ROUND(+H26/H24,2)</f>
        <v>0.38</v>
      </c>
      <c r="J27" s="229">
        <v>596</v>
      </c>
      <c r="K27" s="208">
        <v>2003455</v>
      </c>
      <c r="L27" s="230"/>
      <c r="M27" s="230"/>
      <c r="N27" s="230"/>
      <c r="O27" s="230"/>
      <c r="P27" s="209" t="s">
        <v>82</v>
      </c>
      <c r="Q27" s="319">
        <f>ROUND(+Q26/Q24,2)</f>
        <v>0.34</v>
      </c>
      <c r="S27" s="279">
        <v>596</v>
      </c>
      <c r="T27" s="286">
        <f t="shared" si="3"/>
        <v>819970</v>
      </c>
      <c r="U27" s="281"/>
      <c r="V27" s="281"/>
      <c r="W27" s="281"/>
      <c r="X27" s="281"/>
      <c r="Y27" s="282" t="s">
        <v>82</v>
      </c>
      <c r="Z27" s="308">
        <f t="shared" si="5"/>
        <v>3.999999999999998E-2</v>
      </c>
    </row>
    <row r="28" spans="1:26">
      <c r="A28" s="511">
        <v>597</v>
      </c>
      <c r="B28" s="519">
        <v>739012</v>
      </c>
      <c r="C28" s="513"/>
      <c r="D28" s="513"/>
      <c r="E28" s="513"/>
      <c r="F28" s="513"/>
      <c r="G28" s="514"/>
      <c r="H28" s="540"/>
      <c r="J28" s="229">
        <v>597</v>
      </c>
      <c r="K28" s="208">
        <v>580259</v>
      </c>
      <c r="L28" s="230"/>
      <c r="M28" s="230"/>
      <c r="N28" s="230"/>
      <c r="O28" s="230"/>
      <c r="P28" s="209"/>
      <c r="Q28" s="238"/>
      <c r="S28" s="279">
        <v>597</v>
      </c>
      <c r="T28" s="286">
        <f t="shared" si="3"/>
        <v>158753</v>
      </c>
      <c r="U28" s="281"/>
      <c r="V28" s="281"/>
      <c r="W28" s="281"/>
      <c r="X28" s="281"/>
      <c r="Y28" s="282"/>
      <c r="Z28" s="318"/>
    </row>
    <row r="29" spans="1:26">
      <c r="A29" s="511">
        <v>598</v>
      </c>
      <c r="B29" s="529">
        <v>0</v>
      </c>
      <c r="C29" s="513"/>
      <c r="D29" s="513"/>
      <c r="E29" s="513"/>
      <c r="F29" s="513"/>
      <c r="G29" s="514"/>
      <c r="H29" s="540"/>
      <c r="J29" s="229">
        <v>598</v>
      </c>
      <c r="K29" s="312">
        <v>0</v>
      </c>
      <c r="L29" s="230"/>
      <c r="M29" s="230"/>
      <c r="N29" s="230"/>
      <c r="O29" s="230"/>
      <c r="P29" s="209"/>
      <c r="Q29" s="238"/>
      <c r="S29" s="279">
        <v>598</v>
      </c>
      <c r="T29" s="309">
        <f t="shared" si="3"/>
        <v>0</v>
      </c>
      <c r="U29" s="281"/>
      <c r="V29" s="281"/>
      <c r="W29" s="281"/>
      <c r="X29" s="281"/>
      <c r="Y29" s="282"/>
      <c r="Z29" s="318"/>
    </row>
    <row r="30" spans="1:26">
      <c r="A30" s="516" t="s">
        <v>83</v>
      </c>
      <c r="B30" s="541">
        <f>SUM(B21:B29)</f>
        <v>61475766</v>
      </c>
      <c r="C30" s="513"/>
      <c r="D30" s="513"/>
      <c r="E30" s="513"/>
      <c r="F30" s="513"/>
      <c r="G30" s="522" t="s">
        <v>132</v>
      </c>
      <c r="H30" s="531">
        <f>+H26+H18</f>
        <v>1669365935</v>
      </c>
      <c r="J30" s="232" t="s">
        <v>83</v>
      </c>
      <c r="K30" s="218">
        <f>SUM(K21:K29)</f>
        <v>49343471</v>
      </c>
      <c r="L30" s="230"/>
      <c r="M30" s="230"/>
      <c r="N30" s="230"/>
      <c r="O30" s="230"/>
      <c r="P30" s="215" t="s">
        <v>132</v>
      </c>
      <c r="Q30" s="237">
        <f>+Q26+Q18</f>
        <v>1455509680</v>
      </c>
      <c r="S30" s="284" t="s">
        <v>83</v>
      </c>
      <c r="T30" s="313">
        <f>SUM(T21:T29)</f>
        <v>12132295</v>
      </c>
      <c r="U30" s="281"/>
      <c r="V30" s="281"/>
      <c r="W30" s="281"/>
      <c r="X30" s="281"/>
      <c r="Y30" s="289" t="s">
        <v>132</v>
      </c>
      <c r="Z30" s="307">
        <f t="shared" ref="Z30" si="6">H30-Q30</f>
        <v>213856255</v>
      </c>
    </row>
    <row r="31" spans="1:26">
      <c r="A31" s="511"/>
      <c r="B31" s="542"/>
      <c r="C31" s="513"/>
      <c r="D31" s="513"/>
      <c r="E31" s="513"/>
      <c r="F31" s="513"/>
      <c r="G31" s="543"/>
      <c r="H31" s="544"/>
      <c r="J31" s="229"/>
      <c r="K31" s="217"/>
      <c r="L31" s="230"/>
      <c r="M31" s="230"/>
      <c r="N31" s="230"/>
      <c r="O31" s="230"/>
      <c r="P31" s="223"/>
      <c r="Q31" s="239"/>
      <c r="S31" s="279"/>
      <c r="T31" s="286"/>
      <c r="U31" s="281"/>
      <c r="V31" s="281"/>
      <c r="W31" s="281"/>
      <c r="X31" s="281"/>
      <c r="Y31" s="297"/>
      <c r="Z31" s="298"/>
    </row>
    <row r="32" spans="1:26">
      <c r="A32" s="516" t="s">
        <v>85</v>
      </c>
      <c r="B32" s="541">
        <f>SUM(B30,B19)</f>
        <v>93529691</v>
      </c>
      <c r="C32" s="513"/>
      <c r="D32" s="513"/>
      <c r="E32" s="513"/>
      <c r="F32" s="513"/>
      <c r="G32" s="513"/>
      <c r="H32" s="533"/>
      <c r="J32" s="232" t="s">
        <v>85</v>
      </c>
      <c r="K32" s="218">
        <f>SUM(K30,K19)</f>
        <v>80879040</v>
      </c>
      <c r="L32" s="230"/>
      <c r="M32" s="230"/>
      <c r="N32" s="230"/>
      <c r="O32" s="230"/>
      <c r="P32" s="230"/>
      <c r="Q32" s="240"/>
      <c r="S32" s="284" t="s">
        <v>85</v>
      </c>
      <c r="T32" s="313">
        <f>SUM(T30,T19)</f>
        <v>12650651</v>
      </c>
      <c r="U32" s="281"/>
      <c r="V32" s="281"/>
      <c r="W32" s="281"/>
      <c r="X32" s="281"/>
      <c r="Y32" s="281"/>
      <c r="Z32" s="299"/>
    </row>
    <row r="33" spans="1:26">
      <c r="A33" s="511"/>
      <c r="B33" s="542"/>
      <c r="C33" s="513"/>
      <c r="D33" s="513"/>
      <c r="E33" s="513"/>
      <c r="F33" s="513"/>
      <c r="G33" s="513"/>
      <c r="H33" s="533"/>
      <c r="J33" s="229"/>
      <c r="K33" s="217"/>
      <c r="L33" s="230"/>
      <c r="M33" s="230"/>
      <c r="N33" s="230"/>
      <c r="O33" s="230"/>
      <c r="P33" s="230"/>
      <c r="Q33" s="240"/>
      <c r="S33" s="279"/>
      <c r="T33" s="286"/>
      <c r="U33" s="281"/>
      <c r="V33" s="281"/>
      <c r="W33" s="281"/>
      <c r="X33" s="281"/>
      <c r="Y33" s="281"/>
      <c r="Z33" s="299"/>
    </row>
    <row r="34" spans="1:26">
      <c r="A34" s="511"/>
      <c r="B34" s="512"/>
      <c r="C34" s="513"/>
      <c r="D34" s="513"/>
      <c r="E34" s="513"/>
      <c r="F34" s="513"/>
      <c r="G34" s="513"/>
      <c r="H34" s="533"/>
      <c r="J34" s="229"/>
      <c r="K34" s="222"/>
      <c r="L34" s="230"/>
      <c r="M34" s="230"/>
      <c r="N34" s="230"/>
      <c r="O34" s="230"/>
      <c r="P34" s="230"/>
      <c r="Q34" s="240"/>
      <c r="S34" s="279"/>
      <c r="T34" s="314"/>
      <c r="U34" s="281"/>
      <c r="V34" s="281"/>
      <c r="W34" s="281"/>
      <c r="X34" s="281"/>
      <c r="Y34" s="281"/>
      <c r="Z34" s="299"/>
    </row>
    <row r="35" spans="1:26">
      <c r="A35" s="545" t="s">
        <v>86</v>
      </c>
      <c r="B35" s="546">
        <f>SUM(B10:B16)</f>
        <v>18522123</v>
      </c>
      <c r="C35" s="513"/>
      <c r="D35" s="513"/>
      <c r="E35" s="513"/>
      <c r="F35" s="513"/>
      <c r="G35" s="513"/>
      <c r="H35" s="533"/>
      <c r="J35" s="241" t="s">
        <v>86</v>
      </c>
      <c r="K35" s="224">
        <f>SUM(K10:K16)</f>
        <v>17011785</v>
      </c>
      <c r="L35" s="230"/>
      <c r="M35" s="230"/>
      <c r="N35" s="230"/>
      <c r="O35" s="230"/>
      <c r="P35" s="230"/>
      <c r="Q35" s="240"/>
      <c r="S35" s="300" t="s">
        <v>86</v>
      </c>
      <c r="T35" s="315">
        <f>SUM(T10:T16)</f>
        <v>1510338</v>
      </c>
      <c r="U35" s="281"/>
      <c r="V35" s="281"/>
      <c r="W35" s="281"/>
      <c r="X35" s="281"/>
      <c r="Y35" s="281"/>
      <c r="Z35" s="299"/>
    </row>
    <row r="36" spans="1:26">
      <c r="A36" s="547" t="s">
        <v>87</v>
      </c>
      <c r="B36" s="546">
        <f>SUM(B22:B28)</f>
        <v>61304538</v>
      </c>
      <c r="C36" s="513"/>
      <c r="D36" s="513"/>
      <c r="E36" s="513"/>
      <c r="F36" s="513"/>
      <c r="G36" s="513"/>
      <c r="H36" s="533"/>
      <c r="J36" s="242" t="s">
        <v>87</v>
      </c>
      <c r="K36" s="224">
        <f>SUM(K22:K28)</f>
        <v>48776398</v>
      </c>
      <c r="L36" s="230"/>
      <c r="M36" s="230"/>
      <c r="N36" s="230"/>
      <c r="O36" s="230"/>
      <c r="P36" s="230"/>
      <c r="Q36" s="240"/>
      <c r="S36" s="301" t="s">
        <v>87</v>
      </c>
      <c r="T36" s="315">
        <f>SUM(T22:T28)</f>
        <v>12528140</v>
      </c>
      <c r="U36" s="281"/>
      <c r="V36" s="281"/>
      <c r="W36" s="281"/>
      <c r="X36" s="281"/>
      <c r="Y36" s="281"/>
      <c r="Z36" s="299"/>
    </row>
    <row r="37" spans="1:26">
      <c r="A37" s="545" t="s">
        <v>88</v>
      </c>
      <c r="B37" s="548">
        <f>SUM(B35:B36)</f>
        <v>79826661</v>
      </c>
      <c r="C37" s="513"/>
      <c r="D37" s="513"/>
      <c r="E37" s="513"/>
      <c r="F37" s="513"/>
      <c r="G37" s="513"/>
      <c r="H37" s="533"/>
      <c r="J37" s="241" t="s">
        <v>88</v>
      </c>
      <c r="K37" s="225">
        <f>SUM(K35:K36)</f>
        <v>65788183</v>
      </c>
      <c r="L37" s="230"/>
      <c r="M37" s="230"/>
      <c r="N37" s="230"/>
      <c r="O37" s="230"/>
      <c r="P37" s="230"/>
      <c r="Q37" s="240"/>
      <c r="S37" s="300" t="s">
        <v>88</v>
      </c>
      <c r="T37" s="316">
        <f>SUM(T35:T36)</f>
        <v>14038478</v>
      </c>
      <c r="U37" s="281"/>
      <c r="V37" s="281"/>
      <c r="W37" s="281"/>
      <c r="X37" s="281"/>
      <c r="Y37" s="281"/>
      <c r="Z37" s="299"/>
    </row>
    <row r="38" spans="1:26" ht="12" thickBot="1">
      <c r="A38" s="549"/>
      <c r="B38" s="550"/>
      <c r="C38" s="551"/>
      <c r="D38" s="551"/>
      <c r="E38" s="551"/>
      <c r="F38" s="551"/>
      <c r="G38" s="551"/>
      <c r="H38" s="552"/>
      <c r="J38" s="243"/>
      <c r="K38" s="244"/>
      <c r="L38" s="245"/>
      <c r="M38" s="245"/>
      <c r="N38" s="245"/>
      <c r="O38" s="245"/>
      <c r="P38" s="245"/>
      <c r="Q38" s="246"/>
      <c r="S38" s="302"/>
      <c r="T38" s="303"/>
      <c r="U38" s="304"/>
      <c r="V38" s="304"/>
      <c r="W38" s="304"/>
      <c r="X38" s="304"/>
      <c r="Y38" s="304"/>
      <c r="Z38" s="305"/>
    </row>
    <row r="39" spans="1:26">
      <c r="H39" s="16"/>
      <c r="Q39" s="16"/>
    </row>
    <row r="40" spans="1:26">
      <c r="H40" s="16"/>
      <c r="Q40" s="16"/>
    </row>
    <row r="41" spans="1:26">
      <c r="H41" s="16"/>
      <c r="Q41" s="16"/>
    </row>
    <row r="42" spans="1:26">
      <c r="H42" s="16"/>
      <c r="Q42" s="16"/>
    </row>
    <row r="43" spans="1:26">
      <c r="H43" s="16"/>
      <c r="Q43" s="16"/>
    </row>
    <row r="44" spans="1:26">
      <c r="H44" s="16"/>
      <c r="Q44" s="16"/>
    </row>
    <row r="45" spans="1:26">
      <c r="H45" s="16"/>
      <c r="Q45" s="16"/>
    </row>
    <row r="46" spans="1:26">
      <c r="H46" s="16"/>
      <c r="Q46" s="16"/>
    </row>
  </sheetData>
  <mergeCells count="39">
    <mergeCell ref="A6:B6"/>
    <mergeCell ref="D6:E6"/>
    <mergeCell ref="G6:H6"/>
    <mergeCell ref="A3:B3"/>
    <mergeCell ref="D3:E3"/>
    <mergeCell ref="G3:H3"/>
    <mergeCell ref="A4:B4"/>
    <mergeCell ref="D4:E4"/>
    <mergeCell ref="G4:H4"/>
    <mergeCell ref="J6:K6"/>
    <mergeCell ref="M6:N6"/>
    <mergeCell ref="P6:Q6"/>
    <mergeCell ref="J3:K3"/>
    <mergeCell ref="M3:N3"/>
    <mergeCell ref="P3:Q3"/>
    <mergeCell ref="J4:K4"/>
    <mergeCell ref="M4:N4"/>
    <mergeCell ref="P4:Q4"/>
    <mergeCell ref="S6:T6"/>
    <mergeCell ref="V6:W6"/>
    <mergeCell ref="Y6:Z6"/>
    <mergeCell ref="S3:T3"/>
    <mergeCell ref="V3:W3"/>
    <mergeCell ref="Y3:Z3"/>
    <mergeCell ref="S4:T4"/>
    <mergeCell ref="V4:W4"/>
    <mergeCell ref="Y4:Z4"/>
    <mergeCell ref="S2:Z2"/>
    <mergeCell ref="J2:Q2"/>
    <mergeCell ref="A2:H2"/>
    <mergeCell ref="S5:T5"/>
    <mergeCell ref="V5:W5"/>
    <mergeCell ref="Y5:Z5"/>
    <mergeCell ref="J5:K5"/>
    <mergeCell ref="M5:N5"/>
    <mergeCell ref="P5:Q5"/>
    <mergeCell ref="A5:B5"/>
    <mergeCell ref="D5:E5"/>
    <mergeCell ref="G5:H5"/>
  </mergeCells>
  <pageMargins left="0.7" right="0.7" top="0.75" bottom="0.75" header="0.3" footer="0.3"/>
  <pageSetup scale="38" fitToHeight="0" orientation="landscape" horizontalDpi="300" verticalDpi="300" r:id="rId1"/>
  <headerFooter>
    <oddFooter>&amp;L&amp;F&amp;C&amp;A&amp;RAdvice No. 18-xxxx
Page &amp;P of &amp;N</oddFooter>
  </headerFooter>
  <rowBreaks count="2" manualBreakCount="2">
    <brk id="84" max="16383" man="1"/>
    <brk id="132" max="16383" man="1"/>
  </rowBreaks>
  <colBreaks count="2" manualBreakCount="2">
    <brk id="11" max="1048575" man="1"/>
    <brk id="31" max="1048575" man="1"/>
  </col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2:G22"/>
  <sheetViews>
    <sheetView showGridLines="0" zoomScaleNormal="100" workbookViewId="0">
      <pane xSplit="5" ySplit="4" topLeftCell="F5" activePane="bottomRight" state="frozen"/>
      <selection pane="topRight"/>
      <selection pane="bottomLeft"/>
      <selection pane="bottomRight" activeCell="H24" sqref="H24"/>
    </sheetView>
  </sheetViews>
  <sheetFormatPr defaultColWidth="9.140625" defaultRowHeight="11.25"/>
  <cols>
    <col min="1" max="1" width="5.5703125" style="23" bestFit="1" customWidth="1"/>
    <col min="2" max="2" width="33.85546875" style="23" bestFit="1" customWidth="1"/>
    <col min="3" max="3" width="15.140625" style="23" customWidth="1"/>
    <col min="4" max="4" width="0.7109375" style="23" customWidth="1"/>
    <col min="5" max="5" width="16.28515625" style="23" customWidth="1"/>
    <col min="6" max="6" width="0.7109375" style="23" customWidth="1"/>
    <col min="7" max="7" width="12.140625" style="23" bestFit="1" customWidth="1"/>
    <col min="8" max="16384" width="9.140625" style="23"/>
  </cols>
  <sheetData>
    <row r="2" spans="1:7" ht="12" thickBot="1">
      <c r="B2" s="24"/>
      <c r="C2" s="24"/>
      <c r="D2" s="24"/>
      <c r="E2" s="24"/>
    </row>
    <row r="3" spans="1:7" s="27" customFormat="1" ht="12" thickBot="1">
      <c r="A3" s="25"/>
      <c r="B3" s="26"/>
      <c r="C3" s="26"/>
      <c r="D3" s="26"/>
      <c r="E3" s="26"/>
      <c r="G3" s="194" t="s">
        <v>216</v>
      </c>
    </row>
    <row r="4" spans="1:7" s="52" customFormat="1" ht="56.25">
      <c r="A4" s="25" t="s">
        <v>89</v>
      </c>
      <c r="B4" s="51" t="s">
        <v>92</v>
      </c>
      <c r="C4" s="433" t="s">
        <v>217</v>
      </c>
      <c r="D4" s="51"/>
      <c r="E4" s="247" t="s">
        <v>206</v>
      </c>
      <c r="G4" s="195" t="s">
        <v>215</v>
      </c>
    </row>
    <row r="5" spans="1:7" s="32" customFormat="1">
      <c r="A5" s="53">
        <f t="shared" ref="A5:A21" si="0">ROW(A1)</f>
        <v>1</v>
      </c>
      <c r="B5" s="32" t="s">
        <v>114</v>
      </c>
      <c r="C5" s="434"/>
      <c r="E5" s="248"/>
      <c r="G5" s="196"/>
    </row>
    <row r="6" spans="1:7" s="32" customFormat="1">
      <c r="A6" s="53">
        <f t="shared" si="0"/>
        <v>2</v>
      </c>
      <c r="B6" s="54" t="s">
        <v>115</v>
      </c>
      <c r="C6" s="435">
        <v>1033846070.937539</v>
      </c>
      <c r="D6" s="54"/>
      <c r="E6" s="249">
        <v>865759211.52975321</v>
      </c>
      <c r="G6" s="197">
        <f>C6-E6</f>
        <v>168086859.40778577</v>
      </c>
    </row>
    <row r="7" spans="1:7" s="32" customFormat="1">
      <c r="A7" s="53">
        <f t="shared" si="0"/>
        <v>3</v>
      </c>
      <c r="B7" s="54" t="s">
        <v>69</v>
      </c>
      <c r="C7" s="435">
        <v>25228545.909526937</v>
      </c>
      <c r="D7" s="54"/>
      <c r="E7" s="249">
        <v>137294648.2856811</v>
      </c>
      <c r="G7" s="197">
        <f t="shared" ref="G7:G10" si="1">C7-E7</f>
        <v>-112066102.37615415</v>
      </c>
    </row>
    <row r="8" spans="1:7">
      <c r="A8" s="53">
        <f t="shared" si="0"/>
        <v>4</v>
      </c>
      <c r="B8" s="54" t="s">
        <v>70</v>
      </c>
      <c r="C8" s="435">
        <v>92156512.871744484</v>
      </c>
      <c r="D8" s="54"/>
      <c r="E8" s="249">
        <v>85568806.899581358</v>
      </c>
      <c r="G8" s="197">
        <f t="shared" si="1"/>
        <v>6587705.9721631259</v>
      </c>
    </row>
    <row r="9" spans="1:7">
      <c r="A9" s="53">
        <f t="shared" si="0"/>
        <v>5</v>
      </c>
      <c r="B9" s="54" t="s">
        <v>71</v>
      </c>
      <c r="C9" s="435">
        <v>49556170.698832914</v>
      </c>
      <c r="D9" s="54"/>
      <c r="E9" s="249">
        <v>52117927.375998169</v>
      </c>
      <c r="G9" s="197">
        <f t="shared" si="1"/>
        <v>-2561756.677165255</v>
      </c>
    </row>
    <row r="10" spans="1:7">
      <c r="A10" s="53">
        <f t="shared" si="0"/>
        <v>6</v>
      </c>
      <c r="B10" s="54" t="s">
        <v>116</v>
      </c>
      <c r="C10" s="435">
        <v>4341718.4014606914</v>
      </c>
      <c r="D10" s="54"/>
      <c r="E10" s="249">
        <v>4083540.0869522369</v>
      </c>
      <c r="G10" s="197">
        <f t="shared" si="1"/>
        <v>258178.31450845441</v>
      </c>
    </row>
    <row r="11" spans="1:7">
      <c r="A11" s="53">
        <f t="shared" si="0"/>
        <v>7</v>
      </c>
      <c r="B11" s="55" t="s">
        <v>117</v>
      </c>
      <c r="C11" s="436"/>
      <c r="D11" s="55"/>
      <c r="E11" s="250"/>
      <c r="G11" s="197"/>
    </row>
    <row r="12" spans="1:7">
      <c r="A12" s="53">
        <f t="shared" si="0"/>
        <v>8</v>
      </c>
      <c r="B12" s="55" t="s">
        <v>118</v>
      </c>
      <c r="C12" s="435">
        <v>-219374443.53999999</v>
      </c>
      <c r="D12" s="55"/>
      <c r="E12" s="249">
        <v>-164015324.9897024</v>
      </c>
      <c r="G12" s="197">
        <f t="shared" ref="G12:G16" si="2">C12-E12</f>
        <v>-55359118.550297588</v>
      </c>
    </row>
    <row r="13" spans="1:7">
      <c r="A13" s="53">
        <f t="shared" si="0"/>
        <v>9</v>
      </c>
      <c r="B13" s="55" t="s">
        <v>119</v>
      </c>
      <c r="C13" s="435">
        <v>-611759832.09369183</v>
      </c>
      <c r="D13" s="55"/>
      <c r="E13" s="249">
        <v>-481051595.21173024</v>
      </c>
      <c r="G13" s="197">
        <f t="shared" si="2"/>
        <v>-130708236.88196158</v>
      </c>
    </row>
    <row r="14" spans="1:7">
      <c r="A14" s="53">
        <f t="shared" si="0"/>
        <v>10</v>
      </c>
      <c r="B14" s="55" t="s">
        <v>120</v>
      </c>
      <c r="C14" s="437">
        <v>0</v>
      </c>
      <c r="D14" s="55"/>
      <c r="E14" s="249">
        <v>-108205898.55701637</v>
      </c>
      <c r="G14" s="197">
        <f t="shared" si="2"/>
        <v>108205898.55701637</v>
      </c>
    </row>
    <row r="15" spans="1:7">
      <c r="A15" s="53">
        <f t="shared" si="0"/>
        <v>11</v>
      </c>
      <c r="B15" s="55" t="s">
        <v>121</v>
      </c>
      <c r="C15" s="435">
        <v>-123773668.73999999</v>
      </c>
      <c r="D15" s="55"/>
      <c r="E15" s="249">
        <v>-112486392.77130413</v>
      </c>
      <c r="G15" s="197">
        <f t="shared" si="2"/>
        <v>-11287275.968695864</v>
      </c>
    </row>
    <row r="16" spans="1:7">
      <c r="A16" s="53">
        <f t="shared" si="0"/>
        <v>12</v>
      </c>
      <c r="B16" s="55" t="s">
        <v>122</v>
      </c>
      <c r="C16" s="437">
        <v>0</v>
      </c>
      <c r="D16" s="55"/>
      <c r="E16" s="249">
        <v>0</v>
      </c>
      <c r="G16" s="197">
        <f t="shared" si="2"/>
        <v>0</v>
      </c>
    </row>
    <row r="17" spans="1:7">
      <c r="A17" s="53">
        <f t="shared" si="0"/>
        <v>13</v>
      </c>
      <c r="B17" s="56" t="s">
        <v>80</v>
      </c>
      <c r="C17" s="438">
        <f>SUM(C6:C10,C12:C16)</f>
        <v>250221074.44541216</v>
      </c>
      <c r="D17" s="56"/>
      <c r="E17" s="251">
        <f>SUM(E6:E10,E12:E16)</f>
        <v>279064922.64821291</v>
      </c>
      <c r="G17" s="198">
        <f>SUM(G6:G10,G12:G16)</f>
        <v>-28843848.202800721</v>
      </c>
    </row>
    <row r="18" spans="1:7">
      <c r="A18" s="53">
        <f t="shared" si="0"/>
        <v>14</v>
      </c>
      <c r="C18" s="439"/>
      <c r="E18" s="252"/>
      <c r="G18" s="199"/>
    </row>
    <row r="19" spans="1:7">
      <c r="A19" s="53">
        <f t="shared" si="0"/>
        <v>15</v>
      </c>
      <c r="B19" s="57" t="s">
        <v>123</v>
      </c>
      <c r="C19" s="440">
        <v>138666791.4078247</v>
      </c>
      <c r="D19" s="57"/>
      <c r="E19" s="253">
        <v>127804509.24545062</v>
      </c>
      <c r="G19" s="200">
        <f t="shared" ref="G19" si="3">C19-E19</f>
        <v>10862282.162374079</v>
      </c>
    </row>
    <row r="20" spans="1:7">
      <c r="A20" s="53">
        <f t="shared" si="0"/>
        <v>16</v>
      </c>
      <c r="C20" s="441"/>
      <c r="E20" s="254"/>
      <c r="G20" s="201"/>
    </row>
    <row r="21" spans="1:7" ht="12" thickBot="1">
      <c r="A21" s="53">
        <f t="shared" si="0"/>
        <v>17</v>
      </c>
      <c r="B21" s="58" t="s">
        <v>124</v>
      </c>
      <c r="C21" s="442">
        <f>ROUND(+C19/C17,2)</f>
        <v>0.55000000000000004</v>
      </c>
      <c r="D21" s="58"/>
      <c r="E21" s="255">
        <f>ROUND(+E19/E17,2)</f>
        <v>0.46</v>
      </c>
      <c r="G21" s="202">
        <f>ROUND(+G19/G17,2)</f>
        <v>-0.38</v>
      </c>
    </row>
    <row r="22" spans="1:7">
      <c r="A22" s="53"/>
    </row>
  </sheetData>
  <printOptions horizontalCentered="1"/>
  <pageMargins left="0.7" right="0.7" top="1" bottom="0.75" header="0.3" footer="0.3"/>
  <pageSetup orientation="landscape" r:id="rId1"/>
  <headerFooter>
    <oddHeader>&amp;CPuget Sound Energy
Schedule 62 Substation Leases
Substation Administrative and General Overhead Calculation</oddHeader>
    <oddFooter>&amp;L&amp;F&amp;C&amp;A&amp;RAdvice No. 18-xxxx
Page &amp;P of &amp;N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S29"/>
  <sheetViews>
    <sheetView showGridLines="0" zoomScaleNormal="100" workbookViewId="0">
      <pane xSplit="14" ySplit="4" topLeftCell="O5" activePane="bottomRight" state="frozen"/>
      <selection activeCell="C33" sqref="C33"/>
      <selection pane="topRight" activeCell="C33" sqref="C33"/>
      <selection pane="bottomLeft" activeCell="C33" sqref="C33"/>
      <selection pane="bottomRight" activeCell="K34" sqref="K34"/>
    </sheetView>
  </sheetViews>
  <sheetFormatPr defaultColWidth="5.85546875" defaultRowHeight="11.25"/>
  <cols>
    <col min="1" max="1" width="4.85546875" style="23" bestFit="1" customWidth="1"/>
    <col min="2" max="2" width="27" style="23" bestFit="1" customWidth="1"/>
    <col min="3" max="3" width="13.5703125" style="23" bestFit="1" customWidth="1"/>
    <col min="4" max="4" width="8.5703125" style="23" bestFit="1" customWidth="1"/>
    <col min="5" max="5" width="12.85546875" style="23" bestFit="1" customWidth="1"/>
    <col min="6" max="6" width="8.5703125" style="23" bestFit="1" customWidth="1"/>
    <col min="7" max="7" width="12.85546875" style="23" bestFit="1" customWidth="1"/>
    <col min="8" max="8" width="1.140625" style="23" customWidth="1"/>
    <col min="9" max="9" width="13.5703125" style="23" bestFit="1" customWidth="1"/>
    <col min="10" max="10" width="8.5703125" style="23" bestFit="1" customWidth="1"/>
    <col min="11" max="11" width="12.140625" style="23" bestFit="1" customWidth="1"/>
    <col min="12" max="12" width="8.5703125" style="23" bestFit="1" customWidth="1"/>
    <col min="13" max="13" width="12.85546875" style="23" bestFit="1" customWidth="1"/>
    <col min="14" max="14" width="1.28515625" style="23" customWidth="1"/>
    <col min="15" max="15" width="12.140625" style="23" bestFit="1" customWidth="1"/>
    <col min="16" max="16" width="8.5703125" style="23" bestFit="1" customWidth="1"/>
    <col min="17" max="17" width="12.140625" style="23" bestFit="1" customWidth="1"/>
    <col min="18" max="18" width="8.5703125" style="23" bestFit="1" customWidth="1"/>
    <col min="19" max="19" width="12.140625" style="23" bestFit="1" customWidth="1"/>
    <col min="20" max="16384" width="5.85546875" style="23"/>
  </cols>
  <sheetData>
    <row r="1" spans="1:19" ht="12" thickBot="1">
      <c r="A1" s="21"/>
      <c r="B1" s="21"/>
      <c r="C1" s="21"/>
      <c r="D1" s="21"/>
      <c r="E1" s="21"/>
      <c r="F1" s="21"/>
      <c r="G1" s="21"/>
      <c r="H1" s="22"/>
      <c r="I1" s="21"/>
      <c r="J1" s="21"/>
      <c r="K1" s="21"/>
      <c r="L1" s="21"/>
      <c r="M1" s="21"/>
      <c r="N1" s="22"/>
    </row>
    <row r="2" spans="1:19" ht="13.9" customHeight="1">
      <c r="A2" s="21"/>
      <c r="B2" s="24"/>
      <c r="C2" s="743" t="s">
        <v>214</v>
      </c>
      <c r="D2" s="744"/>
      <c r="E2" s="744"/>
      <c r="F2" s="744"/>
      <c r="G2" s="745"/>
      <c r="H2" s="24"/>
      <c r="I2" s="748" t="s">
        <v>205</v>
      </c>
      <c r="J2" s="749"/>
      <c r="K2" s="749"/>
      <c r="L2" s="749"/>
      <c r="M2" s="750"/>
      <c r="N2" s="24"/>
      <c r="O2" s="738" t="s">
        <v>216</v>
      </c>
      <c r="P2" s="739"/>
      <c r="Q2" s="739"/>
      <c r="R2" s="739"/>
      <c r="S2" s="740"/>
    </row>
    <row r="3" spans="1:19" s="27" customFormat="1" ht="12.75" customHeight="1">
      <c r="A3" s="25" t="s">
        <v>89</v>
      </c>
      <c r="B3" s="26"/>
      <c r="C3" s="394"/>
      <c r="D3" s="741" t="s">
        <v>153</v>
      </c>
      <c r="E3" s="742"/>
      <c r="F3" s="751" t="s">
        <v>90</v>
      </c>
      <c r="G3" s="752"/>
      <c r="H3" s="26"/>
      <c r="I3" s="256"/>
      <c r="J3" s="753" t="s">
        <v>153</v>
      </c>
      <c r="K3" s="754"/>
      <c r="L3" s="746" t="s">
        <v>90</v>
      </c>
      <c r="M3" s="747"/>
      <c r="N3" s="26"/>
      <c r="O3" s="167"/>
      <c r="P3" s="734" t="s">
        <v>153</v>
      </c>
      <c r="Q3" s="735"/>
      <c r="R3" s="736" t="s">
        <v>90</v>
      </c>
      <c r="S3" s="737"/>
    </row>
    <row r="4" spans="1:19">
      <c r="A4" s="25" t="s">
        <v>91</v>
      </c>
      <c r="B4" s="24" t="s">
        <v>92</v>
      </c>
      <c r="C4" s="395" t="s">
        <v>84</v>
      </c>
      <c r="D4" s="396" t="s">
        <v>29</v>
      </c>
      <c r="E4" s="396" t="s">
        <v>142</v>
      </c>
      <c r="F4" s="396" t="s">
        <v>29</v>
      </c>
      <c r="G4" s="397" t="s">
        <v>93</v>
      </c>
      <c r="H4" s="24"/>
      <c r="I4" s="257" t="s">
        <v>84</v>
      </c>
      <c r="J4" s="149" t="s">
        <v>29</v>
      </c>
      <c r="K4" s="149" t="s">
        <v>142</v>
      </c>
      <c r="L4" s="149" t="s">
        <v>29</v>
      </c>
      <c r="M4" s="258" t="s">
        <v>93</v>
      </c>
      <c r="N4" s="24"/>
      <c r="O4" s="168" t="s">
        <v>84</v>
      </c>
      <c r="P4" s="28" t="s">
        <v>29</v>
      </c>
      <c r="Q4" s="28" t="s">
        <v>142</v>
      </c>
      <c r="R4" s="28" t="s">
        <v>29</v>
      </c>
      <c r="S4" s="169" t="s">
        <v>93</v>
      </c>
    </row>
    <row r="5" spans="1:19" s="32" customFormat="1">
      <c r="A5" s="29">
        <v>1</v>
      </c>
      <c r="B5" s="30" t="s">
        <v>94</v>
      </c>
      <c r="C5" s="398" t="s">
        <v>95</v>
      </c>
      <c r="D5" s="399" t="s">
        <v>96</v>
      </c>
      <c r="E5" s="399" t="s">
        <v>97</v>
      </c>
      <c r="F5" s="399" t="s">
        <v>96</v>
      </c>
      <c r="G5" s="400" t="s">
        <v>97</v>
      </c>
      <c r="H5" s="31"/>
      <c r="I5" s="259" t="s">
        <v>95</v>
      </c>
      <c r="J5" s="150" t="s">
        <v>96</v>
      </c>
      <c r="K5" s="150" t="s">
        <v>97</v>
      </c>
      <c r="L5" s="150" t="s">
        <v>96</v>
      </c>
      <c r="M5" s="260" t="s">
        <v>97</v>
      </c>
      <c r="N5" s="31"/>
      <c r="O5" s="170"/>
      <c r="P5" s="171"/>
      <c r="Q5" s="171"/>
      <c r="R5" s="171"/>
      <c r="S5" s="172"/>
    </row>
    <row r="6" spans="1:19">
      <c r="A6" s="29">
        <v>2</v>
      </c>
      <c r="B6" s="33" t="s">
        <v>98</v>
      </c>
      <c r="C6" s="401">
        <v>4440914233.9433336</v>
      </c>
      <c r="D6" s="402">
        <v>0.22602643071329614</v>
      </c>
      <c r="E6" s="403">
        <v>1003763993.4020835</v>
      </c>
      <c r="F6" s="402">
        <v>0.44097783717119005</v>
      </c>
      <c r="G6" s="404">
        <v>1958344753.9470835</v>
      </c>
      <c r="H6" s="34"/>
      <c r="I6" s="261">
        <v>4038215528.6973782</v>
      </c>
      <c r="J6" s="152">
        <v>0.21428864665527517</v>
      </c>
      <c r="K6" s="151">
        <v>865343740.54687762</v>
      </c>
      <c r="L6" s="152">
        <v>0.4401316894840332</v>
      </c>
      <c r="M6" s="262">
        <v>1777346623.1462355</v>
      </c>
      <c r="N6" s="34"/>
      <c r="O6" s="173">
        <f>C6-I6</f>
        <v>402698705.24595547</v>
      </c>
      <c r="P6" s="174">
        <f t="shared" ref="P6:P8" si="0">D6-J6</f>
        <v>1.1737784058020978E-2</v>
      </c>
      <c r="Q6" s="175">
        <f t="shared" ref="Q6:Q10" si="1">E6-K6</f>
        <v>138420252.85520589</v>
      </c>
      <c r="R6" s="174">
        <f t="shared" ref="R6:R8" si="2">F6-L6</f>
        <v>8.4614768715685074E-4</v>
      </c>
      <c r="S6" s="176">
        <f t="shared" ref="S6:S10" si="3">G6-M6</f>
        <v>180998130.80084801</v>
      </c>
    </row>
    <row r="7" spans="1:19">
      <c r="A7" s="29">
        <v>3</v>
      </c>
      <c r="B7" s="35" t="s">
        <v>99</v>
      </c>
      <c r="C7" s="401">
        <v>-1792081962.8300002</v>
      </c>
      <c r="D7" s="402">
        <v>0.2022895474532429</v>
      </c>
      <c r="E7" s="403">
        <v>-362519449.25999999</v>
      </c>
      <c r="F7" s="402">
        <v>0.45210393671980592</v>
      </c>
      <c r="G7" s="404">
        <v>-810207310.31999993</v>
      </c>
      <c r="H7" s="36"/>
      <c r="I7" s="261">
        <v>-1504427162.1121004</v>
      </c>
      <c r="J7" s="152">
        <v>0.19598080058361392</v>
      </c>
      <c r="K7" s="151">
        <v>-294838839.65046376</v>
      </c>
      <c r="L7" s="152">
        <v>0.45140453133606312</v>
      </c>
      <c r="M7" s="262">
        <v>-679105238.04245615</v>
      </c>
      <c r="N7" s="36"/>
      <c r="O7" s="173">
        <f t="shared" ref="O7:O10" si="4">C7-I7</f>
        <v>-287654800.7178998</v>
      </c>
      <c r="P7" s="174">
        <f t="shared" si="0"/>
        <v>6.3087468696289839E-3</v>
      </c>
      <c r="Q7" s="175">
        <f t="shared" si="1"/>
        <v>-67680609.609536231</v>
      </c>
      <c r="R7" s="174">
        <f t="shared" si="2"/>
        <v>6.9940538374280159E-4</v>
      </c>
      <c r="S7" s="176">
        <f t="shared" si="3"/>
        <v>-131102072.27754378</v>
      </c>
    </row>
    <row r="8" spans="1:19">
      <c r="A8" s="29">
        <v>4</v>
      </c>
      <c r="B8" s="33" t="s">
        <v>100</v>
      </c>
      <c r="C8" s="401">
        <v>-59928724.908498049</v>
      </c>
      <c r="D8" s="402">
        <v>0.24208574892987139</v>
      </c>
      <c r="E8" s="403">
        <v>-14507890.251885988</v>
      </c>
      <c r="F8" s="402">
        <v>0.43345041365888698</v>
      </c>
      <c r="G8" s="404">
        <v>-25976130.601638123</v>
      </c>
      <c r="H8" s="34"/>
      <c r="I8" s="261">
        <v>-268988520.23731065</v>
      </c>
      <c r="J8" s="152">
        <v>0.22515886031368468</v>
      </c>
      <c r="K8" s="151">
        <v>-60565148.654097371</v>
      </c>
      <c r="L8" s="152">
        <v>0.43343848270321467</v>
      </c>
      <c r="M8" s="262">
        <v>-116589976.07624288</v>
      </c>
      <c r="N8" s="34"/>
      <c r="O8" s="173">
        <f t="shared" si="4"/>
        <v>209059795.3288126</v>
      </c>
      <c r="P8" s="174">
        <f t="shared" si="0"/>
        <v>1.6926888616186714E-2</v>
      </c>
      <c r="Q8" s="175">
        <f t="shared" si="1"/>
        <v>46057258.402211383</v>
      </c>
      <c r="R8" s="174">
        <f t="shared" si="2"/>
        <v>1.1930955672312393E-5</v>
      </c>
      <c r="S8" s="176">
        <f t="shared" si="3"/>
        <v>90613845.474604756</v>
      </c>
    </row>
    <row r="9" spans="1:19">
      <c r="A9" s="29">
        <v>5</v>
      </c>
      <c r="B9" s="33" t="s">
        <v>101</v>
      </c>
      <c r="C9" s="405">
        <v>0</v>
      </c>
      <c r="D9" s="402"/>
      <c r="E9" s="406">
        <v>0</v>
      </c>
      <c r="F9" s="407"/>
      <c r="G9" s="408">
        <v>0</v>
      </c>
      <c r="H9" s="34"/>
      <c r="I9" s="261">
        <v>0</v>
      </c>
      <c r="J9" s="152"/>
      <c r="K9" s="151">
        <v>0</v>
      </c>
      <c r="L9" s="153"/>
      <c r="M9" s="262">
        <v>0</v>
      </c>
      <c r="N9" s="34"/>
      <c r="O9" s="173">
        <f t="shared" si="4"/>
        <v>0</v>
      </c>
      <c r="P9" s="174"/>
      <c r="Q9" s="175">
        <f t="shared" si="1"/>
        <v>0</v>
      </c>
      <c r="R9" s="174"/>
      <c r="S9" s="176">
        <f t="shared" si="3"/>
        <v>0</v>
      </c>
    </row>
    <row r="10" spans="1:19" ht="10.5" customHeight="1">
      <c r="A10" s="29">
        <v>6</v>
      </c>
      <c r="B10" s="37" t="s">
        <v>102</v>
      </c>
      <c r="C10" s="401">
        <v>2588903546.2048354</v>
      </c>
      <c r="D10" s="402"/>
      <c r="E10" s="403">
        <v>626736653.89019752</v>
      </c>
      <c r="F10" s="407"/>
      <c r="G10" s="404">
        <v>1122161313.0254455</v>
      </c>
      <c r="H10" s="38"/>
      <c r="I10" s="261">
        <v>2264799846.3479671</v>
      </c>
      <c r="J10" s="152"/>
      <c r="K10" s="151">
        <v>509939752.24231642</v>
      </c>
      <c r="L10" s="153"/>
      <c r="M10" s="262">
        <v>981651409.02753639</v>
      </c>
      <c r="N10" s="38"/>
      <c r="O10" s="173">
        <f t="shared" si="4"/>
        <v>324103699.85686827</v>
      </c>
      <c r="P10" s="174"/>
      <c r="Q10" s="175">
        <f t="shared" si="1"/>
        <v>116796901.64788109</v>
      </c>
      <c r="R10" s="174"/>
      <c r="S10" s="176">
        <f t="shared" si="3"/>
        <v>140509903.99790907</v>
      </c>
    </row>
    <row r="11" spans="1:19">
      <c r="A11" s="29">
        <v>7</v>
      </c>
      <c r="B11" s="21"/>
      <c r="C11" s="409"/>
      <c r="D11" s="410"/>
      <c r="E11" s="411"/>
      <c r="F11" s="412"/>
      <c r="G11" s="413"/>
      <c r="H11" s="22"/>
      <c r="I11" s="263"/>
      <c r="J11" s="154"/>
      <c r="K11" s="154"/>
      <c r="L11" s="155"/>
      <c r="M11" s="262"/>
      <c r="N11" s="22"/>
      <c r="O11" s="177"/>
      <c r="P11" s="178"/>
      <c r="Q11" s="178"/>
      <c r="R11" s="178"/>
      <c r="S11" s="176"/>
    </row>
    <row r="12" spans="1:19">
      <c r="A12" s="29">
        <v>8</v>
      </c>
      <c r="B12" s="21" t="s">
        <v>6</v>
      </c>
      <c r="C12" s="414">
        <v>7.3899999999999993E-2</v>
      </c>
      <c r="D12" s="415"/>
      <c r="E12" s="415">
        <v>7.3899999999999993E-2</v>
      </c>
      <c r="F12" s="416"/>
      <c r="G12" s="417">
        <v>7.3899999999999993E-2</v>
      </c>
      <c r="H12" s="22"/>
      <c r="I12" s="264">
        <v>7.3899999999999993E-2</v>
      </c>
      <c r="J12" s="156"/>
      <c r="K12" s="156">
        <v>7.3899999999999993E-2</v>
      </c>
      <c r="L12" s="157"/>
      <c r="M12" s="265">
        <v>7.3899999999999993E-2</v>
      </c>
      <c r="N12" s="22"/>
      <c r="O12" s="179">
        <f>C12-I12</f>
        <v>0</v>
      </c>
      <c r="P12" s="180"/>
      <c r="Q12" s="180">
        <f>E12-K12</f>
        <v>0</v>
      </c>
      <c r="R12" s="180"/>
      <c r="S12" s="181">
        <f>G12-M12</f>
        <v>0</v>
      </c>
    </row>
    <row r="13" spans="1:19">
      <c r="A13" s="29">
        <v>9</v>
      </c>
      <c r="B13" s="39" t="s">
        <v>103</v>
      </c>
      <c r="C13" s="418">
        <f>+C10*C12</f>
        <v>191319972.06453732</v>
      </c>
      <c r="D13" s="419"/>
      <c r="E13" s="420">
        <f>+E10*E12</f>
        <v>46315838.722485594</v>
      </c>
      <c r="F13" s="419"/>
      <c r="G13" s="421">
        <f>+G10*G12</f>
        <v>82927721.032580405</v>
      </c>
      <c r="H13" s="40"/>
      <c r="I13" s="266">
        <f>+I10*I12</f>
        <v>167368708.64511475</v>
      </c>
      <c r="J13" s="159"/>
      <c r="K13" s="158">
        <f>+K10*K12</f>
        <v>37684547.690707177</v>
      </c>
      <c r="L13" s="159"/>
      <c r="M13" s="267">
        <f>+M10*M12</f>
        <v>72544039.127134934</v>
      </c>
      <c r="N13" s="40"/>
      <c r="O13" s="182">
        <f>C13-I13</f>
        <v>23951263.419422567</v>
      </c>
      <c r="P13" s="183"/>
      <c r="Q13" s="184">
        <f>E13-K13</f>
        <v>8631291.0317784175</v>
      </c>
      <c r="R13" s="183"/>
      <c r="S13" s="185">
        <f>G13-M13</f>
        <v>10383681.905445471</v>
      </c>
    </row>
    <row r="14" spans="1:19">
      <c r="A14" s="29">
        <v>10</v>
      </c>
      <c r="B14" s="21"/>
      <c r="C14" s="422"/>
      <c r="D14" s="412"/>
      <c r="E14" s="412"/>
      <c r="F14" s="412"/>
      <c r="G14" s="423"/>
      <c r="H14" s="22"/>
      <c r="I14" s="268"/>
      <c r="J14" s="155"/>
      <c r="K14" s="155"/>
      <c r="L14" s="155"/>
      <c r="M14" s="269"/>
      <c r="N14" s="22"/>
      <c r="O14" s="186"/>
      <c r="P14" s="178"/>
      <c r="Q14" s="178"/>
      <c r="R14" s="178"/>
      <c r="S14" s="187"/>
    </row>
    <row r="15" spans="1:19">
      <c r="A15" s="29">
        <v>11</v>
      </c>
      <c r="B15" s="21" t="s">
        <v>104</v>
      </c>
      <c r="C15" s="422"/>
      <c r="D15" s="412"/>
      <c r="E15" s="424"/>
      <c r="F15" s="412"/>
      <c r="G15" s="425"/>
      <c r="H15" s="22"/>
      <c r="I15" s="268"/>
      <c r="J15" s="155"/>
      <c r="K15" s="270"/>
      <c r="L15" s="155"/>
      <c r="M15" s="271"/>
      <c r="N15" s="22"/>
      <c r="O15" s="186"/>
      <c r="P15" s="178"/>
      <c r="Q15" s="175"/>
      <c r="R15" s="178"/>
      <c r="S15" s="176"/>
    </row>
    <row r="16" spans="1:19">
      <c r="A16" s="29">
        <v>12</v>
      </c>
      <c r="B16" s="35" t="s">
        <v>85</v>
      </c>
      <c r="C16" s="401">
        <v>371834048.7621454</v>
      </c>
      <c r="D16" s="410"/>
      <c r="E16" s="403"/>
      <c r="F16" s="410"/>
      <c r="G16" s="404"/>
      <c r="H16" s="36"/>
      <c r="I16" s="261">
        <v>452225045.99186981</v>
      </c>
      <c r="J16" s="154"/>
      <c r="K16" s="151"/>
      <c r="L16" s="154"/>
      <c r="M16" s="262"/>
      <c r="N16" s="36"/>
      <c r="O16" s="173">
        <f>C16-I16</f>
        <v>-80390997.229724407</v>
      </c>
      <c r="P16" s="178"/>
      <c r="Q16" s="175"/>
      <c r="R16" s="178"/>
      <c r="S16" s="176"/>
    </row>
    <row r="17" spans="1:19">
      <c r="A17" s="29">
        <v>13</v>
      </c>
      <c r="B17" s="37" t="s">
        <v>105</v>
      </c>
      <c r="C17" s="401"/>
      <c r="D17" s="410"/>
      <c r="E17" s="403"/>
      <c r="F17" s="410"/>
      <c r="G17" s="404"/>
      <c r="H17" s="38"/>
      <c r="I17" s="261"/>
      <c r="J17" s="154"/>
      <c r="K17" s="151"/>
      <c r="L17" s="154"/>
      <c r="M17" s="262"/>
      <c r="N17" s="38"/>
      <c r="O17" s="173"/>
      <c r="P17" s="178"/>
      <c r="Q17" s="175"/>
      <c r="R17" s="178"/>
      <c r="S17" s="176"/>
    </row>
    <row r="18" spans="1:19">
      <c r="A18" s="29">
        <v>14</v>
      </c>
      <c r="B18" s="41" t="s">
        <v>106</v>
      </c>
      <c r="C18" s="401">
        <v>-155532664.85545</v>
      </c>
      <c r="D18" s="410"/>
      <c r="E18" s="403"/>
      <c r="F18" s="410"/>
      <c r="G18" s="404"/>
      <c r="H18" s="42"/>
      <c r="I18" s="261">
        <v>-138426769.12970144</v>
      </c>
      <c r="J18" s="154"/>
      <c r="K18" s="151"/>
      <c r="L18" s="154"/>
      <c r="M18" s="262"/>
      <c r="N18" s="42"/>
      <c r="O18" s="173">
        <f t="shared" ref="O18:O21" si="5">C18-I18</f>
        <v>-17105895.725748569</v>
      </c>
      <c r="P18" s="178"/>
      <c r="Q18" s="175"/>
      <c r="R18" s="178"/>
      <c r="S18" s="176"/>
    </row>
    <row r="19" spans="1:19">
      <c r="A19" s="29">
        <v>15</v>
      </c>
      <c r="B19" s="41" t="s">
        <v>107</v>
      </c>
      <c r="C19" s="401">
        <v>0</v>
      </c>
      <c r="D19" s="410"/>
      <c r="E19" s="403"/>
      <c r="F19" s="410"/>
      <c r="G19" s="404"/>
      <c r="H19" s="42"/>
      <c r="I19" s="261">
        <v>0.16146464063845767</v>
      </c>
      <c r="J19" s="154"/>
      <c r="K19" s="151"/>
      <c r="L19" s="154"/>
      <c r="M19" s="262"/>
      <c r="N19" s="42"/>
      <c r="O19" s="173">
        <f t="shared" si="5"/>
        <v>-0.16146464063845767</v>
      </c>
      <c r="P19" s="178"/>
      <c r="Q19" s="175"/>
      <c r="R19" s="178"/>
      <c r="S19" s="176"/>
    </row>
    <row r="20" spans="1:19">
      <c r="A20" s="29">
        <v>16</v>
      </c>
      <c r="B20" s="41" t="s">
        <v>108</v>
      </c>
      <c r="C20" s="426">
        <v>-22971414.142565414</v>
      </c>
      <c r="D20" s="410"/>
      <c r="E20" s="403"/>
      <c r="F20" s="410"/>
      <c r="G20" s="404"/>
      <c r="H20" s="42"/>
      <c r="I20" s="272">
        <v>-20847687.842325002</v>
      </c>
      <c r="J20" s="154"/>
      <c r="K20" s="151"/>
      <c r="L20" s="154"/>
      <c r="M20" s="262"/>
      <c r="N20" s="42"/>
      <c r="O20" s="188">
        <f t="shared" si="5"/>
        <v>-2123726.3002404124</v>
      </c>
      <c r="P20" s="178"/>
      <c r="Q20" s="175"/>
      <c r="R20" s="178"/>
      <c r="S20" s="176"/>
    </row>
    <row r="21" spans="1:19">
      <c r="A21" s="29">
        <v>17</v>
      </c>
      <c r="B21" s="43" t="s">
        <v>109</v>
      </c>
      <c r="C21" s="401">
        <v>193329969.76413</v>
      </c>
      <c r="D21" s="410"/>
      <c r="E21" s="403"/>
      <c r="F21" s="410"/>
      <c r="G21" s="404"/>
      <c r="H21" s="44"/>
      <c r="I21" s="261">
        <v>292950589.18130803</v>
      </c>
      <c r="J21" s="154"/>
      <c r="K21" s="151"/>
      <c r="L21" s="154"/>
      <c r="M21" s="262"/>
      <c r="N21" s="44"/>
      <c r="O21" s="173">
        <f t="shared" si="5"/>
        <v>-99620619.417178035</v>
      </c>
      <c r="P21" s="178"/>
      <c r="Q21" s="175"/>
      <c r="R21" s="178"/>
      <c r="S21" s="176"/>
    </row>
    <row r="22" spans="1:19">
      <c r="A22" s="29">
        <v>18</v>
      </c>
      <c r="B22" s="35"/>
      <c r="C22" s="401"/>
      <c r="D22" s="410"/>
      <c r="E22" s="403"/>
      <c r="F22" s="410"/>
      <c r="G22" s="404"/>
      <c r="H22" s="36"/>
      <c r="I22" s="261"/>
      <c r="J22" s="154"/>
      <c r="K22" s="151"/>
      <c r="L22" s="154"/>
      <c r="M22" s="262"/>
      <c r="N22" s="36"/>
      <c r="O22" s="173"/>
      <c r="P22" s="178"/>
      <c r="Q22" s="175"/>
      <c r="R22" s="178"/>
      <c r="S22" s="176"/>
    </row>
    <row r="23" spans="1:19">
      <c r="A23" s="29">
        <v>19</v>
      </c>
      <c r="B23" s="45" t="s">
        <v>110</v>
      </c>
      <c r="C23" s="401">
        <v>92156512.871744484</v>
      </c>
      <c r="D23" s="402">
        <v>0.49548474150926497</v>
      </c>
      <c r="E23" s="403">
        <v>45662145.958651565</v>
      </c>
      <c r="F23" s="402">
        <v>0.1837789460208486</v>
      </c>
      <c r="G23" s="404">
        <v>16936426.804525968</v>
      </c>
      <c r="H23" s="46"/>
      <c r="I23" s="261">
        <v>85568806.899581373</v>
      </c>
      <c r="J23" s="152">
        <v>0.44973310744747813</v>
      </c>
      <c r="K23" s="151">
        <v>38483125.427521937</v>
      </c>
      <c r="L23" s="152">
        <v>0.19955060683975012</v>
      </c>
      <c r="M23" s="262">
        <v>17075307.343364861</v>
      </c>
      <c r="N23" s="46"/>
      <c r="O23" s="173">
        <f t="shared" ref="O23:O24" si="6">C23-I23</f>
        <v>6587705.972163111</v>
      </c>
      <c r="P23" s="174">
        <f t="shared" ref="P23:P24" si="7">D23-J23</f>
        <v>4.5751634061786839E-2</v>
      </c>
      <c r="Q23" s="175">
        <f t="shared" ref="Q23:Q24" si="8">E23-K23</f>
        <v>7179020.5311296284</v>
      </c>
      <c r="R23" s="174">
        <f t="shared" ref="R23:R24" si="9">F23-L23</f>
        <v>-1.5771660818901523E-2</v>
      </c>
      <c r="S23" s="176">
        <f t="shared" ref="S23:S24" si="10">G23-M23</f>
        <v>-138880.53883889318</v>
      </c>
    </row>
    <row r="24" spans="1:19">
      <c r="A24" s="29">
        <v>20</v>
      </c>
      <c r="B24" s="45" t="s">
        <v>111</v>
      </c>
      <c r="C24" s="401">
        <v>9016944.0206410289</v>
      </c>
      <c r="D24" s="427">
        <v>0.49548474150926497</v>
      </c>
      <c r="E24" s="403">
        <v>4467758.1772708325</v>
      </c>
      <c r="F24" s="427">
        <v>0.1837789460208486</v>
      </c>
      <c r="G24" s="404">
        <v>1657124.4684424012</v>
      </c>
      <c r="H24" s="46"/>
      <c r="I24" s="261">
        <v>121812975.38214529</v>
      </c>
      <c r="J24" s="273">
        <v>0.44973310744747813</v>
      </c>
      <c r="K24" s="151">
        <v>54783327.946035355</v>
      </c>
      <c r="L24" s="273">
        <v>0.19955060683975012</v>
      </c>
      <c r="M24" s="262">
        <v>24307853.158462632</v>
      </c>
      <c r="N24" s="46"/>
      <c r="O24" s="173">
        <f t="shared" si="6"/>
        <v>-112796031.36150426</v>
      </c>
      <c r="P24" s="189">
        <f t="shared" si="7"/>
        <v>4.5751634061786839E-2</v>
      </c>
      <c r="Q24" s="175">
        <f t="shared" si="8"/>
        <v>-50315569.768764526</v>
      </c>
      <c r="R24" s="189">
        <f t="shared" si="9"/>
        <v>-1.5771660818901523E-2</v>
      </c>
      <c r="S24" s="176">
        <f t="shared" si="10"/>
        <v>-22650728.69002023</v>
      </c>
    </row>
    <row r="25" spans="1:19">
      <c r="A25" s="29">
        <v>21</v>
      </c>
      <c r="B25" s="47" t="s">
        <v>85</v>
      </c>
      <c r="C25" s="418">
        <f>SUM(C23:C24)</f>
        <v>101173456.89238551</v>
      </c>
      <c r="D25" s="428"/>
      <c r="E25" s="420">
        <f>SUM(E23:E24)</f>
        <v>50129904.135922395</v>
      </c>
      <c r="F25" s="428"/>
      <c r="G25" s="421">
        <f>SUM(G23:G24)</f>
        <v>18593551.27296837</v>
      </c>
      <c r="H25" s="48"/>
      <c r="I25" s="266">
        <f>SUM(I23:I24)</f>
        <v>207381782.28172666</v>
      </c>
      <c r="J25" s="160"/>
      <c r="K25" s="158">
        <f>SUM(K23:K24)</f>
        <v>93266453.373557299</v>
      </c>
      <c r="L25" s="160"/>
      <c r="M25" s="267">
        <f>SUM(M23:M24)</f>
        <v>41383160.501827493</v>
      </c>
      <c r="N25" s="48"/>
      <c r="O25" s="182">
        <f>C25-I25</f>
        <v>-106208325.38934115</v>
      </c>
      <c r="P25" s="190"/>
      <c r="Q25" s="184">
        <f t="shared" ref="Q25" si="11">K25-E25</f>
        <v>43136549.237634905</v>
      </c>
      <c r="R25" s="190"/>
      <c r="S25" s="185">
        <f t="shared" ref="S25" si="12">M25-G25</f>
        <v>22789609.228859123</v>
      </c>
    </row>
    <row r="26" spans="1:19">
      <c r="A26" s="29">
        <v>22</v>
      </c>
      <c r="B26" s="21"/>
      <c r="C26" s="429"/>
      <c r="D26" s="412"/>
      <c r="E26" s="424"/>
      <c r="F26" s="412"/>
      <c r="G26" s="425"/>
      <c r="H26" s="22"/>
      <c r="I26" s="274"/>
      <c r="J26" s="155"/>
      <c r="K26" s="270"/>
      <c r="L26" s="155"/>
      <c r="M26" s="271"/>
      <c r="N26" s="22"/>
      <c r="O26" s="173"/>
      <c r="P26" s="178"/>
      <c r="Q26" s="175"/>
      <c r="R26" s="178"/>
      <c r="S26" s="176"/>
    </row>
    <row r="27" spans="1:19">
      <c r="A27" s="29">
        <v>23</v>
      </c>
      <c r="B27" s="21" t="s">
        <v>112</v>
      </c>
      <c r="C27" s="418">
        <f>SUM(C13,C25)</f>
        <v>292493428.95692283</v>
      </c>
      <c r="D27" s="428"/>
      <c r="E27" s="420">
        <f>SUM(E13,E25)</f>
        <v>96445742.858407989</v>
      </c>
      <c r="F27" s="428"/>
      <c r="G27" s="421">
        <f>SUM(G13,G25)</f>
        <v>101521272.30554877</v>
      </c>
      <c r="H27" s="22"/>
      <c r="I27" s="266">
        <f>SUM(I13,I25)</f>
        <v>374750490.92684138</v>
      </c>
      <c r="J27" s="160"/>
      <c r="K27" s="158">
        <f>SUM(K13,K25)</f>
        <v>130951001.06426448</v>
      </c>
      <c r="L27" s="160"/>
      <c r="M27" s="267">
        <f>SUM(M13,M25)</f>
        <v>113927199.62896243</v>
      </c>
      <c r="N27" s="22"/>
      <c r="O27" s="182">
        <f>C27-I27</f>
        <v>-82257061.969918549</v>
      </c>
      <c r="P27" s="190"/>
      <c r="Q27" s="184">
        <f>E27-K27</f>
        <v>-34505258.205856487</v>
      </c>
      <c r="R27" s="190"/>
      <c r="S27" s="185">
        <f>G27-M27</f>
        <v>-12405927.323413655</v>
      </c>
    </row>
    <row r="28" spans="1:19">
      <c r="A28" s="29">
        <v>24</v>
      </c>
      <c r="B28" s="21"/>
      <c r="C28" s="422"/>
      <c r="D28" s="412"/>
      <c r="E28" s="412"/>
      <c r="F28" s="412"/>
      <c r="G28" s="423"/>
      <c r="H28" s="22"/>
      <c r="I28" s="268"/>
      <c r="J28" s="155"/>
      <c r="K28" s="155"/>
      <c r="L28" s="155"/>
      <c r="M28" s="269"/>
      <c r="N28" s="22"/>
      <c r="O28" s="186"/>
      <c r="P28" s="178"/>
      <c r="Q28" s="178"/>
      <c r="R28" s="178"/>
      <c r="S28" s="187"/>
    </row>
    <row r="29" spans="1:19" ht="12" thickBot="1">
      <c r="A29" s="29">
        <v>25</v>
      </c>
      <c r="B29" s="49" t="s">
        <v>113</v>
      </c>
      <c r="C29" s="430">
        <f>ROUND(+C25/SUM(C10),4)</f>
        <v>3.9100000000000003E-2</v>
      </c>
      <c r="D29" s="431"/>
      <c r="E29" s="431">
        <f>ROUND(+E25/SUM(E10),4)</f>
        <v>0.08</v>
      </c>
      <c r="F29" s="431"/>
      <c r="G29" s="432">
        <f>ROUND(+G25/SUM(G10),4)</f>
        <v>1.66E-2</v>
      </c>
      <c r="H29" s="50"/>
      <c r="I29" s="275">
        <f>ROUND(+I25/SUM(I10),4)</f>
        <v>9.1600000000000001E-2</v>
      </c>
      <c r="J29" s="276"/>
      <c r="K29" s="276">
        <f>ROUND(+K25/SUM(K10),4)</f>
        <v>0.18290000000000001</v>
      </c>
      <c r="L29" s="276"/>
      <c r="M29" s="277">
        <f>ROUND(+M25/SUM(M10),4)</f>
        <v>4.2200000000000001E-2</v>
      </c>
      <c r="N29" s="50"/>
      <c r="O29" s="191">
        <f>C29-I29</f>
        <v>-5.2499999999999998E-2</v>
      </c>
      <c r="P29" s="192"/>
      <c r="Q29" s="192">
        <f>E29-K29</f>
        <v>-0.10290000000000001</v>
      </c>
      <c r="R29" s="192"/>
      <c r="S29" s="193">
        <f>G29-M29</f>
        <v>-2.5600000000000001E-2</v>
      </c>
    </row>
  </sheetData>
  <mergeCells count="9">
    <mergeCell ref="P3:Q3"/>
    <mergeCell ref="R3:S3"/>
    <mergeCell ref="O2:S2"/>
    <mergeCell ref="D3:E3"/>
    <mergeCell ref="C2:G2"/>
    <mergeCell ref="L3:M3"/>
    <mergeCell ref="I2:M2"/>
    <mergeCell ref="F3:G3"/>
    <mergeCell ref="J3:K3"/>
  </mergeCells>
  <printOptions horizontalCentered="1"/>
  <pageMargins left="0.7" right="0.7" top="1.1000000000000001" bottom="0.75" header="0.3" footer="0.3"/>
  <pageSetup scale="80" fitToWidth="3" orientation="landscape" r:id="rId1"/>
  <headerFooter>
    <oddHeader>&amp;CPuget Sound Energy
Schedule 62 Substation Leases
Feeder Cost Overhead Calculation
Overhead and Underground Services</oddHeader>
    <oddFooter>&amp;L&amp;F&amp;C&amp;A&amp;RAdvice No. 18-xxxx
Page 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K46"/>
  <sheetViews>
    <sheetView workbookViewId="0">
      <selection activeCell="G13" sqref="G13"/>
    </sheetView>
  </sheetViews>
  <sheetFormatPr defaultRowHeight="11.25"/>
  <cols>
    <col min="1" max="1" width="5.42578125" style="17" bestFit="1" customWidth="1"/>
    <col min="2" max="2" width="41.7109375" style="17" bestFit="1" customWidth="1"/>
    <col min="3" max="3" width="11.85546875" style="17" bestFit="1" customWidth="1"/>
    <col min="4" max="4" width="8.5703125" style="17" bestFit="1" customWidth="1"/>
    <col min="5" max="5" width="18.7109375" style="17" bestFit="1" customWidth="1"/>
    <col min="6" max="6" width="0.85546875" style="17" customWidth="1"/>
    <col min="7" max="7" width="5" style="17" bestFit="1" customWidth="1"/>
    <col min="8" max="8" width="41.7109375" style="17" bestFit="1" customWidth="1"/>
    <col min="9" max="9" width="11.85546875" style="17" bestFit="1" customWidth="1"/>
    <col min="10" max="10" width="8.5703125" style="17" bestFit="1" customWidth="1"/>
    <col min="11" max="11" width="18.7109375" style="17" bestFit="1" customWidth="1"/>
    <col min="12" max="13" width="5" style="17" bestFit="1" customWidth="1"/>
    <col min="14" max="14" width="63" style="17" bestFit="1" customWidth="1"/>
    <col min="15" max="15" width="6.42578125" style="17" bestFit="1" customWidth="1"/>
    <col min="16" max="16" width="8" style="17" bestFit="1" customWidth="1"/>
    <col min="17" max="17" width="22.85546875" style="17" bestFit="1" customWidth="1"/>
    <col min="18" max="16384" width="9.140625" style="17"/>
  </cols>
  <sheetData>
    <row r="1" spans="1:11" ht="12" thickBot="1">
      <c r="A1" s="59"/>
      <c r="B1" s="59"/>
      <c r="C1" s="59"/>
      <c r="D1" s="59"/>
      <c r="E1" s="59"/>
      <c r="G1" s="59"/>
      <c r="H1" s="59"/>
      <c r="I1" s="59"/>
      <c r="J1" s="59"/>
      <c r="K1" s="59"/>
    </row>
    <row r="2" spans="1:11">
      <c r="A2" s="443">
        <v>2023</v>
      </c>
      <c r="B2" s="444"/>
      <c r="C2" s="444"/>
      <c r="D2" s="444"/>
      <c r="E2" s="445" t="s">
        <v>219</v>
      </c>
      <c r="G2" s="678">
        <v>2023</v>
      </c>
      <c r="H2" s="486"/>
      <c r="I2" s="486"/>
      <c r="J2" s="486"/>
      <c r="K2" s="445" t="s">
        <v>219</v>
      </c>
    </row>
    <row r="3" spans="1:11">
      <c r="A3" s="446"/>
      <c r="B3" s="447"/>
      <c r="C3" s="447"/>
      <c r="D3" s="447"/>
      <c r="E3" s="448" t="s">
        <v>162</v>
      </c>
      <c r="G3" s="487"/>
      <c r="H3" s="488"/>
      <c r="I3" s="488"/>
      <c r="J3" s="488"/>
      <c r="K3" s="448" t="s">
        <v>162</v>
      </c>
    </row>
    <row r="4" spans="1:11">
      <c r="A4" s="446"/>
      <c r="B4" s="447"/>
      <c r="C4" s="447"/>
      <c r="D4" s="447"/>
      <c r="E4" s="448"/>
      <c r="G4" s="489"/>
      <c r="H4" s="490"/>
      <c r="I4" s="490"/>
      <c r="J4" s="490"/>
      <c r="K4" s="491"/>
    </row>
    <row r="5" spans="1:11">
      <c r="A5" s="449" t="s">
        <v>41</v>
      </c>
      <c r="B5" s="450"/>
      <c r="C5" s="451"/>
      <c r="D5" s="451"/>
      <c r="E5" s="452"/>
      <c r="G5" s="487"/>
      <c r="H5" s="757" t="s">
        <v>41</v>
      </c>
      <c r="I5" s="757"/>
      <c r="J5" s="757"/>
      <c r="K5" s="758"/>
    </row>
    <row r="6" spans="1:11">
      <c r="A6" s="453" t="s">
        <v>207</v>
      </c>
      <c r="B6" s="450"/>
      <c r="C6" s="451"/>
      <c r="D6" s="451"/>
      <c r="E6" s="452"/>
      <c r="G6" s="492"/>
      <c r="H6" s="757" t="s">
        <v>129</v>
      </c>
      <c r="I6" s="757"/>
      <c r="J6" s="757"/>
      <c r="K6" s="758"/>
    </row>
    <row r="7" spans="1:11">
      <c r="A7" s="454" t="s">
        <v>220</v>
      </c>
      <c r="B7" s="455"/>
      <c r="C7" s="456"/>
      <c r="D7" s="456"/>
      <c r="E7" s="457"/>
      <c r="G7" s="493"/>
      <c r="H7" s="757" t="str">
        <f>+A7</f>
        <v>FOR THE TWELVE MONTHS ENDED JUNE 30, 2021</v>
      </c>
      <c r="I7" s="757"/>
      <c r="J7" s="757"/>
      <c r="K7" s="758"/>
    </row>
    <row r="8" spans="1:11">
      <c r="A8" s="458" t="s">
        <v>221</v>
      </c>
      <c r="B8" s="455"/>
      <c r="C8" s="456"/>
      <c r="D8" s="456"/>
      <c r="E8" s="457"/>
      <c r="G8" s="493"/>
      <c r="H8" s="757" t="str">
        <f>+A8</f>
        <v>2022 GENERAL RATE INCREASE</v>
      </c>
      <c r="I8" s="757"/>
      <c r="J8" s="757"/>
      <c r="K8" s="758"/>
    </row>
    <row r="9" spans="1:11">
      <c r="A9" s="459" t="s">
        <v>234</v>
      </c>
      <c r="B9" s="458"/>
      <c r="C9" s="458"/>
      <c r="D9" s="458"/>
      <c r="E9" s="460"/>
      <c r="G9" s="489"/>
      <c r="H9" s="757" t="str">
        <f>+A9</f>
        <v>12 MONTHS ENDED JUNE 30, 2021</v>
      </c>
      <c r="I9" s="757"/>
      <c r="J9" s="757"/>
      <c r="K9" s="758"/>
    </row>
    <row r="10" spans="1:11">
      <c r="A10" s="446"/>
      <c r="B10" s="447"/>
      <c r="C10" s="447"/>
      <c r="D10" s="447"/>
      <c r="E10" s="461"/>
      <c r="G10" s="489"/>
      <c r="H10" s="490"/>
      <c r="I10" s="490"/>
      <c r="J10" s="490"/>
      <c r="K10" s="494"/>
    </row>
    <row r="11" spans="1:11">
      <c r="A11" s="462" t="s">
        <v>42</v>
      </c>
      <c r="B11" s="447"/>
      <c r="C11" s="463" t="s">
        <v>43</v>
      </c>
      <c r="D11" s="463"/>
      <c r="E11" s="464" t="s">
        <v>44</v>
      </c>
      <c r="G11" s="492" t="s">
        <v>42</v>
      </c>
      <c r="H11" s="490"/>
      <c r="I11" s="490"/>
      <c r="J11" s="490"/>
      <c r="K11" s="494"/>
    </row>
    <row r="12" spans="1:11">
      <c r="A12" s="465" t="s">
        <v>45</v>
      </c>
      <c r="B12" s="466" t="s">
        <v>46</v>
      </c>
      <c r="C12" s="467" t="s">
        <v>47</v>
      </c>
      <c r="D12" s="467" t="s">
        <v>48</v>
      </c>
      <c r="E12" s="468" t="s">
        <v>49</v>
      </c>
      <c r="G12" s="495" t="s">
        <v>45</v>
      </c>
      <c r="H12" s="496" t="s">
        <v>46</v>
      </c>
      <c r="I12" s="497"/>
      <c r="J12" s="497"/>
      <c r="K12" s="498" t="s">
        <v>50</v>
      </c>
    </row>
    <row r="13" spans="1:11">
      <c r="A13" s="469"/>
      <c r="B13" s="470"/>
      <c r="C13" s="470"/>
      <c r="D13" s="470"/>
      <c r="E13" s="471"/>
      <c r="G13" s="487"/>
      <c r="H13" s="488"/>
      <c r="I13" s="488"/>
      <c r="J13" s="488"/>
      <c r="K13" s="499"/>
    </row>
    <row r="14" spans="1:11">
      <c r="A14" s="472">
        <v>1</v>
      </c>
      <c r="B14" s="447" t="s">
        <v>147</v>
      </c>
      <c r="C14" s="473">
        <v>0.51</v>
      </c>
      <c r="D14" s="473">
        <v>0.05</v>
      </c>
      <c r="E14" s="474">
        <v>2.5499999999999998E-2</v>
      </c>
      <c r="G14" s="500">
        <v>1</v>
      </c>
      <c r="H14" s="501" t="s">
        <v>51</v>
      </c>
      <c r="I14" s="488"/>
      <c r="J14" s="502"/>
      <c r="K14" s="503">
        <v>7.1970000000000003E-3</v>
      </c>
    </row>
    <row r="15" spans="1:11">
      <c r="A15" s="472">
        <v>2</v>
      </c>
      <c r="B15" s="447" t="s">
        <v>53</v>
      </c>
      <c r="C15" s="473">
        <v>0.49</v>
      </c>
      <c r="D15" s="475">
        <v>9.4E-2</v>
      </c>
      <c r="E15" s="474">
        <v>4.6100000000000002E-2</v>
      </c>
      <c r="G15" s="500">
        <v>2</v>
      </c>
      <c r="H15" s="501" t="s">
        <v>52</v>
      </c>
      <c r="I15" s="488"/>
      <c r="J15" s="502"/>
      <c r="K15" s="503">
        <v>2E-3</v>
      </c>
    </row>
    <row r="16" spans="1:11">
      <c r="A16" s="472">
        <v>3</v>
      </c>
      <c r="B16" s="447" t="s">
        <v>148</v>
      </c>
      <c r="C16" s="476">
        <f>SUM(C14:C15)</f>
        <v>1</v>
      </c>
      <c r="D16" s="477"/>
      <c r="E16" s="478">
        <f>SUM(E14:E15)</f>
        <v>7.1599999999999997E-2</v>
      </c>
      <c r="G16" s="500">
        <v>3</v>
      </c>
      <c r="H16" s="501" t="s">
        <v>150</v>
      </c>
      <c r="I16" s="488"/>
      <c r="J16" s="504">
        <v>3.8733999999999998E-2</v>
      </c>
      <c r="K16" s="597">
        <f>ROUND(J16-(J16*K14),6)</f>
        <v>3.8455000000000003E-2</v>
      </c>
    </row>
    <row r="17" spans="1:11">
      <c r="A17" s="472">
        <v>4</v>
      </c>
      <c r="B17" s="447"/>
      <c r="C17" s="477"/>
      <c r="D17" s="477"/>
      <c r="E17" s="479"/>
      <c r="G17" s="500">
        <v>4</v>
      </c>
      <c r="H17" s="501"/>
      <c r="I17" s="488"/>
      <c r="J17" s="488"/>
      <c r="K17" s="505"/>
    </row>
    <row r="18" spans="1:11">
      <c r="A18" s="472">
        <v>5</v>
      </c>
      <c r="B18" s="447" t="s">
        <v>222</v>
      </c>
      <c r="C18" s="480">
        <f>+C14</f>
        <v>0.51</v>
      </c>
      <c r="D18" s="480">
        <f>D14*0.79</f>
        <v>3.9500000000000007E-2</v>
      </c>
      <c r="E18" s="481">
        <f>ROUND(E14*0.79,4)</f>
        <v>2.01E-2</v>
      </c>
      <c r="G18" s="500">
        <v>5</v>
      </c>
      <c r="H18" s="501" t="s">
        <v>54</v>
      </c>
      <c r="I18" s="488"/>
      <c r="J18" s="488"/>
      <c r="K18" s="505">
        <f>ROUND(SUM(K14:K16),6)</f>
        <v>4.7652E-2</v>
      </c>
    </row>
    <row r="19" spans="1:11">
      <c r="A19" s="472">
        <v>6</v>
      </c>
      <c r="B19" s="447" t="s">
        <v>53</v>
      </c>
      <c r="C19" s="480">
        <f>+C15</f>
        <v>0.49</v>
      </c>
      <c r="D19" s="480">
        <f>+D15</f>
        <v>9.4E-2</v>
      </c>
      <c r="E19" s="481">
        <f>ROUND(C19*D19,4)</f>
        <v>4.6100000000000002E-2</v>
      </c>
      <c r="G19" s="500">
        <v>6</v>
      </c>
      <c r="H19" s="488"/>
      <c r="I19" s="488"/>
      <c r="J19" s="488"/>
      <c r="K19" s="505"/>
    </row>
    <row r="20" spans="1:11">
      <c r="A20" s="472">
        <v>7</v>
      </c>
      <c r="B20" s="447" t="s">
        <v>57</v>
      </c>
      <c r="C20" s="476">
        <f>SUM(C18:C19)</f>
        <v>1</v>
      </c>
      <c r="D20" s="477"/>
      <c r="E20" s="478">
        <f>SUM(E18:E19)</f>
        <v>6.6200000000000009E-2</v>
      </c>
      <c r="G20" s="500">
        <v>7</v>
      </c>
      <c r="H20" s="488" t="s">
        <v>151</v>
      </c>
      <c r="I20" s="488"/>
      <c r="J20" s="502"/>
      <c r="K20" s="505">
        <f>ROUND(1-K18,6)</f>
        <v>0.95234799999999997</v>
      </c>
    </row>
    <row r="21" spans="1:11" ht="12" thickBot="1">
      <c r="A21" s="482"/>
      <c r="B21" s="483"/>
      <c r="C21" s="484"/>
      <c r="D21" s="484"/>
      <c r="E21" s="485"/>
      <c r="G21" s="500">
        <v>8</v>
      </c>
      <c r="H21" s="501" t="s">
        <v>55</v>
      </c>
      <c r="I21" s="488"/>
      <c r="J21" s="506">
        <v>0.21</v>
      </c>
      <c r="K21" s="505">
        <f>ROUND((K20)*J21,6)</f>
        <v>0.199993</v>
      </c>
    </row>
    <row r="22" spans="1:11">
      <c r="G22" s="500">
        <v>9</v>
      </c>
      <c r="H22" s="501" t="s">
        <v>56</v>
      </c>
      <c r="I22" s="488"/>
      <c r="J22" s="502"/>
      <c r="K22" s="598">
        <f>ROUND(1-K21-K18,6)</f>
        <v>0.752355</v>
      </c>
    </row>
    <row r="23" spans="1:11" ht="12" thickBot="1">
      <c r="G23" s="507"/>
      <c r="H23" s="508"/>
      <c r="I23" s="508"/>
      <c r="J23" s="508"/>
      <c r="K23" s="509"/>
    </row>
    <row r="24" spans="1:11" ht="12" thickBot="1"/>
    <row r="25" spans="1:11">
      <c r="A25" s="60"/>
      <c r="B25" s="61"/>
      <c r="C25" s="61"/>
      <c r="D25" s="61"/>
      <c r="E25" s="62" t="s">
        <v>218</v>
      </c>
      <c r="G25" s="97"/>
      <c r="H25" s="98"/>
      <c r="I25" s="98"/>
      <c r="J25" s="98"/>
      <c r="K25" s="62" t="s">
        <v>218</v>
      </c>
    </row>
    <row r="26" spans="1:11">
      <c r="A26" s="63"/>
      <c r="B26" s="64"/>
      <c r="C26" s="64"/>
      <c r="D26" s="64"/>
      <c r="E26" s="65" t="s">
        <v>162</v>
      </c>
      <c r="G26" s="99"/>
      <c r="H26" s="100"/>
      <c r="I26" s="100"/>
      <c r="J26" s="100"/>
      <c r="K26" s="65" t="s">
        <v>162</v>
      </c>
    </row>
    <row r="27" spans="1:11">
      <c r="A27" s="63"/>
      <c r="B27" s="64"/>
      <c r="C27" s="64"/>
      <c r="D27" s="64"/>
      <c r="E27" s="65"/>
      <c r="G27" s="101"/>
      <c r="H27" s="102"/>
      <c r="I27" s="102"/>
      <c r="J27" s="102"/>
      <c r="K27" s="103"/>
    </row>
    <row r="28" spans="1:11">
      <c r="A28" s="66" t="s">
        <v>41</v>
      </c>
      <c r="B28" s="67"/>
      <c r="C28" s="68"/>
      <c r="D28" s="68"/>
      <c r="E28" s="69"/>
      <c r="G28" s="99"/>
      <c r="H28" s="759" t="s">
        <v>41</v>
      </c>
      <c r="I28" s="759"/>
      <c r="J28" s="759"/>
      <c r="K28" s="760"/>
    </row>
    <row r="29" spans="1:11">
      <c r="A29" s="70" t="s">
        <v>207</v>
      </c>
      <c r="B29" s="67"/>
      <c r="C29" s="68"/>
      <c r="D29" s="68"/>
      <c r="E29" s="69"/>
      <c r="G29" s="104"/>
      <c r="H29" s="759" t="s">
        <v>129</v>
      </c>
      <c r="I29" s="759"/>
      <c r="J29" s="759"/>
      <c r="K29" s="760"/>
    </row>
    <row r="30" spans="1:11">
      <c r="A30" s="203" t="s">
        <v>208</v>
      </c>
      <c r="B30" s="204"/>
      <c r="C30" s="205"/>
      <c r="D30" s="205"/>
      <c r="E30" s="206"/>
      <c r="G30" s="105"/>
      <c r="H30" s="755" t="str">
        <f>+A30</f>
        <v>FOR THE TWELVE MONTHS ENDED SEPTEMBER 30, 2018</v>
      </c>
      <c r="I30" s="755"/>
      <c r="J30" s="755"/>
      <c r="K30" s="756"/>
    </row>
    <row r="31" spans="1:11">
      <c r="A31" s="207" t="s">
        <v>209</v>
      </c>
      <c r="B31" s="204"/>
      <c r="C31" s="205"/>
      <c r="D31" s="205"/>
      <c r="E31" s="206"/>
      <c r="G31" s="105"/>
      <c r="H31" s="755" t="str">
        <f>+A31</f>
        <v>2019 GENERAL RATE INCREASE</v>
      </c>
      <c r="I31" s="755"/>
      <c r="J31" s="755"/>
      <c r="K31" s="756"/>
    </row>
    <row r="32" spans="1:11">
      <c r="A32" s="71"/>
      <c r="B32" s="64"/>
      <c r="C32" s="64"/>
      <c r="D32" s="64"/>
      <c r="E32" s="72"/>
      <c r="G32" s="101"/>
      <c r="H32" s="102"/>
      <c r="I32" s="102"/>
      <c r="J32" s="102"/>
      <c r="K32" s="106"/>
    </row>
    <row r="33" spans="1:11">
      <c r="A33" s="63"/>
      <c r="B33" s="64"/>
      <c r="C33" s="64"/>
      <c r="D33" s="64"/>
      <c r="E33" s="72"/>
      <c r="G33" s="101"/>
      <c r="H33" s="102"/>
      <c r="I33" s="102"/>
      <c r="J33" s="102"/>
      <c r="K33" s="106"/>
    </row>
    <row r="34" spans="1:11">
      <c r="A34" s="73" t="s">
        <v>42</v>
      </c>
      <c r="B34" s="64"/>
      <c r="C34" s="74" t="s">
        <v>43</v>
      </c>
      <c r="D34" s="74"/>
      <c r="E34" s="75" t="s">
        <v>44</v>
      </c>
      <c r="G34" s="104" t="s">
        <v>42</v>
      </c>
      <c r="H34" s="102"/>
      <c r="I34" s="102"/>
      <c r="J34" s="102"/>
      <c r="K34" s="106"/>
    </row>
    <row r="35" spans="1:11">
      <c r="A35" s="76" t="s">
        <v>45</v>
      </c>
      <c r="B35" s="77" t="s">
        <v>46</v>
      </c>
      <c r="C35" s="78" t="s">
        <v>47</v>
      </c>
      <c r="D35" s="78" t="s">
        <v>48</v>
      </c>
      <c r="E35" s="79" t="s">
        <v>49</v>
      </c>
      <c r="G35" s="107" t="s">
        <v>45</v>
      </c>
      <c r="H35" s="108" t="s">
        <v>46</v>
      </c>
      <c r="I35" s="109"/>
      <c r="J35" s="109"/>
      <c r="K35" s="110" t="s">
        <v>50</v>
      </c>
    </row>
    <row r="36" spans="1:11">
      <c r="A36" s="80"/>
      <c r="B36" s="81"/>
      <c r="C36" s="81"/>
      <c r="D36" s="81"/>
      <c r="E36" s="82"/>
      <c r="G36" s="99"/>
      <c r="H36" s="100"/>
      <c r="I36" s="100"/>
      <c r="J36" s="100"/>
      <c r="K36" s="111"/>
    </row>
    <row r="37" spans="1:11">
      <c r="A37" s="83">
        <v>1</v>
      </c>
      <c r="B37" s="64" t="s">
        <v>147</v>
      </c>
      <c r="C37" s="84">
        <v>0.51500000000000001</v>
      </c>
      <c r="D37" s="84">
        <v>5.4951456310679617E-2</v>
      </c>
      <c r="E37" s="85">
        <v>2.8299999999999999E-2</v>
      </c>
      <c r="G37" s="112">
        <v>1</v>
      </c>
      <c r="H37" s="113" t="s">
        <v>51</v>
      </c>
      <c r="I37" s="100"/>
      <c r="J37" s="114"/>
      <c r="K37" s="115">
        <v>8.4790000000000004E-3</v>
      </c>
    </row>
    <row r="38" spans="1:11">
      <c r="A38" s="83">
        <v>2</v>
      </c>
      <c r="B38" s="64" t="s">
        <v>53</v>
      </c>
      <c r="C38" s="84">
        <v>0.48499999999999999</v>
      </c>
      <c r="D38" s="86">
        <v>9.4E-2</v>
      </c>
      <c r="E38" s="85">
        <v>4.5600000000000002E-2</v>
      </c>
      <c r="G38" s="112">
        <v>2</v>
      </c>
      <c r="H38" s="113" t="s">
        <v>52</v>
      </c>
      <c r="I38" s="100"/>
      <c r="J38" s="114"/>
      <c r="K38" s="115">
        <v>2E-3</v>
      </c>
    </row>
    <row r="39" spans="1:11">
      <c r="A39" s="83">
        <v>3</v>
      </c>
      <c r="B39" s="64" t="s">
        <v>148</v>
      </c>
      <c r="C39" s="87">
        <f>SUM(C37:C38)</f>
        <v>1</v>
      </c>
      <c r="D39" s="88"/>
      <c r="E39" s="89">
        <f>SUM(E37:E38)</f>
        <v>7.3899999999999993E-2</v>
      </c>
      <c r="G39" s="112">
        <v>3</v>
      </c>
      <c r="H39" s="113" t="s">
        <v>150</v>
      </c>
      <c r="I39" s="100"/>
      <c r="J39" s="116">
        <v>3.8733999999999998E-2</v>
      </c>
      <c r="K39" s="117">
        <v>3.8406000000000003E-2</v>
      </c>
    </row>
    <row r="40" spans="1:11">
      <c r="A40" s="83">
        <v>4</v>
      </c>
      <c r="B40" s="64"/>
      <c r="C40" s="88"/>
      <c r="D40" s="88"/>
      <c r="E40" s="90"/>
      <c r="G40" s="112">
        <v>4</v>
      </c>
      <c r="H40" s="113"/>
      <c r="I40" s="100"/>
      <c r="J40" s="100"/>
      <c r="K40" s="118"/>
    </row>
    <row r="41" spans="1:11">
      <c r="A41" s="83">
        <v>5</v>
      </c>
      <c r="B41" s="64" t="s">
        <v>149</v>
      </c>
      <c r="C41" s="91">
        <v>0.51500000000000001</v>
      </c>
      <c r="D41" s="91">
        <v>4.3411650485436902E-2</v>
      </c>
      <c r="E41" s="85">
        <v>2.24E-2</v>
      </c>
      <c r="G41" s="112">
        <v>5</v>
      </c>
      <c r="H41" s="113" t="s">
        <v>54</v>
      </c>
      <c r="I41" s="100"/>
      <c r="J41" s="100"/>
      <c r="K41" s="115">
        <v>4.8884999999999998E-2</v>
      </c>
    </row>
    <row r="42" spans="1:11">
      <c r="A42" s="83">
        <v>6</v>
      </c>
      <c r="B42" s="64" t="s">
        <v>53</v>
      </c>
      <c r="C42" s="92">
        <v>0.48499999999999999</v>
      </c>
      <c r="D42" s="86">
        <v>9.4E-2</v>
      </c>
      <c r="E42" s="85">
        <v>4.5600000000000002E-2</v>
      </c>
      <c r="G42" s="112">
        <v>6</v>
      </c>
      <c r="H42" s="100"/>
      <c r="I42" s="100"/>
      <c r="J42" s="100"/>
      <c r="K42" s="118"/>
    </row>
    <row r="43" spans="1:11">
      <c r="A43" s="83">
        <v>7</v>
      </c>
      <c r="B43" s="64" t="s">
        <v>57</v>
      </c>
      <c r="C43" s="87">
        <f>SUM(C41:C42)</f>
        <v>1</v>
      </c>
      <c r="D43" s="88"/>
      <c r="E43" s="89">
        <f>SUM(E41:E42)</f>
        <v>6.8000000000000005E-2</v>
      </c>
      <c r="G43" s="112">
        <v>7</v>
      </c>
      <c r="H43" s="100" t="s">
        <v>151</v>
      </c>
      <c r="I43" s="100"/>
      <c r="J43" s="114"/>
      <c r="K43" s="115">
        <v>0.95111500000000004</v>
      </c>
    </row>
    <row r="44" spans="1:11" ht="12" thickBot="1">
      <c r="A44" s="93"/>
      <c r="B44" s="94"/>
      <c r="C44" s="95"/>
      <c r="D44" s="95"/>
      <c r="E44" s="96"/>
      <c r="G44" s="112">
        <v>8</v>
      </c>
      <c r="H44" s="113" t="s">
        <v>55</v>
      </c>
      <c r="I44" s="100"/>
      <c r="J44" s="119">
        <v>0.21</v>
      </c>
      <c r="K44" s="115">
        <v>0.19973399999999999</v>
      </c>
    </row>
    <row r="45" spans="1:11">
      <c r="G45" s="112">
        <v>9</v>
      </c>
      <c r="H45" s="113" t="s">
        <v>56</v>
      </c>
      <c r="I45" s="100"/>
      <c r="J45" s="114"/>
      <c r="K45" s="120">
        <v>0.75138099999999997</v>
      </c>
    </row>
    <row r="46" spans="1:11" ht="12" thickBot="1">
      <c r="G46" s="121"/>
      <c r="H46" s="122"/>
      <c r="I46" s="122"/>
      <c r="J46" s="122"/>
      <c r="K46" s="123"/>
    </row>
  </sheetData>
  <mergeCells count="9">
    <mergeCell ref="H31:K31"/>
    <mergeCell ref="H5:K5"/>
    <mergeCell ref="H6:K6"/>
    <mergeCell ref="H7:K7"/>
    <mergeCell ref="H8:K8"/>
    <mergeCell ref="H30:K30"/>
    <mergeCell ref="H28:K28"/>
    <mergeCell ref="H29:K29"/>
    <mergeCell ref="H9:K9"/>
  </mergeCells>
  <pageMargins left="0.7" right="0.7" top="0.75" bottom="0.75" header="0.3" footer="0.3"/>
  <pageSetup scale="71" orientation="landscape" r:id="rId1"/>
  <headerFooter>
    <oddFooter>&amp;L&amp;F&amp;C&amp;A&amp;RAdvice No. 18-xxxx
Page &amp;P of &amp;N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B28"/>
  <sheetViews>
    <sheetView workbookViewId="0">
      <selection activeCell="P28" sqref="P28"/>
    </sheetView>
  </sheetViews>
  <sheetFormatPr defaultRowHeight="11.25"/>
  <cols>
    <col min="1" max="1" width="8.5703125" style="17" bestFit="1" customWidth="1"/>
    <col min="2" max="2" width="32.140625" style="17" bestFit="1" customWidth="1"/>
    <col min="3" max="3" width="12.85546875" style="17" bestFit="1" customWidth="1"/>
    <col min="4" max="4" width="12.140625" style="17" customWidth="1"/>
    <col min="5" max="5" width="0.7109375" style="17" customWidth="1"/>
    <col min="6" max="6" width="9.140625" style="17"/>
    <col min="7" max="7" width="1" style="17" customWidth="1"/>
    <col min="8" max="8" width="34.5703125" style="17" bestFit="1" customWidth="1"/>
    <col min="9" max="9" width="1" style="17" customWidth="1"/>
    <col min="10" max="10" width="9.140625" style="17"/>
    <col min="11" max="11" width="1" style="17" customWidth="1"/>
    <col min="12" max="12" width="9.140625" style="17"/>
    <col min="13" max="13" width="1" style="17" customWidth="1"/>
    <col min="14" max="14" width="9.140625" style="17"/>
    <col min="15" max="15" width="1" style="17" customWidth="1"/>
    <col min="16" max="16" width="16.5703125" style="17" bestFit="1" customWidth="1"/>
    <col min="17" max="17" width="1" style="17" customWidth="1"/>
    <col min="18" max="18" width="12.85546875" style="17" bestFit="1" customWidth="1"/>
    <col min="19" max="19" width="1" style="17" customWidth="1"/>
    <col min="20" max="20" width="11.42578125" style="17" bestFit="1" customWidth="1"/>
    <col min="21" max="21" width="1" style="17" customWidth="1"/>
    <col min="22" max="22" width="10.140625" style="17" bestFit="1" customWidth="1"/>
    <col min="23" max="23" width="1" style="17" customWidth="1"/>
    <col min="24" max="24" width="9.140625" style="17"/>
    <col min="25" max="25" width="1" style="17" customWidth="1"/>
    <col min="26" max="26" width="9.140625" style="17"/>
    <col min="27" max="27" width="1" style="17" customWidth="1"/>
    <col min="28" max="16384" width="9.140625" style="17"/>
  </cols>
  <sheetData>
    <row r="1" spans="1:28" ht="12" thickBot="1"/>
    <row r="2" spans="1:28" s="18" customFormat="1">
      <c r="A2" s="761" t="s">
        <v>16</v>
      </c>
      <c r="B2" s="762"/>
      <c r="C2" s="762"/>
      <c r="D2" s="763"/>
      <c r="F2" s="619" t="s">
        <v>163</v>
      </c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1"/>
      <c r="AA2" s="621"/>
      <c r="AB2" s="622"/>
    </row>
    <row r="3" spans="1:28" s="18" customFormat="1">
      <c r="A3" s="764" t="s">
        <v>136</v>
      </c>
      <c r="B3" s="765"/>
      <c r="C3" s="765"/>
      <c r="D3" s="766"/>
      <c r="F3" s="623" t="s">
        <v>164</v>
      </c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5"/>
      <c r="AA3" s="625"/>
      <c r="AB3" s="626"/>
    </row>
    <row r="4" spans="1:28" s="18" customFormat="1">
      <c r="A4" s="767" t="s">
        <v>232</v>
      </c>
      <c r="B4" s="768"/>
      <c r="C4" s="768"/>
      <c r="D4" s="769"/>
      <c r="F4" s="623" t="s">
        <v>165</v>
      </c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5"/>
      <c r="AA4" s="625"/>
      <c r="AB4" s="626"/>
    </row>
    <row r="5" spans="1:28" s="18" customFormat="1">
      <c r="A5" s="767" t="s">
        <v>233</v>
      </c>
      <c r="B5" s="768"/>
      <c r="C5" s="768"/>
      <c r="D5" s="769"/>
      <c r="F5" s="623" t="s">
        <v>223</v>
      </c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4"/>
      <c r="Z5" s="625"/>
      <c r="AA5" s="625"/>
      <c r="AB5" s="626"/>
    </row>
    <row r="6" spans="1:28">
      <c r="A6" s="380"/>
      <c r="B6" s="381"/>
      <c r="C6" s="381"/>
      <c r="D6" s="382"/>
      <c r="F6" s="70"/>
      <c r="G6" s="627"/>
      <c r="H6" s="627"/>
      <c r="I6" s="627"/>
      <c r="J6" s="628"/>
      <c r="K6" s="627"/>
      <c r="L6" s="627"/>
      <c r="M6" s="627"/>
      <c r="N6" s="629"/>
      <c r="O6" s="627"/>
      <c r="P6" s="627"/>
      <c r="Q6" s="627"/>
      <c r="R6" s="630"/>
      <c r="S6" s="630"/>
      <c r="T6" s="630"/>
      <c r="U6" s="630"/>
      <c r="V6" s="631"/>
      <c r="W6" s="632"/>
      <c r="X6" s="632"/>
      <c r="Y6" s="632"/>
      <c r="Z6" s="633"/>
      <c r="AA6" s="634"/>
      <c r="AB6" s="635"/>
    </row>
    <row r="7" spans="1:28" ht="33.75">
      <c r="A7" s="599" t="s">
        <v>63</v>
      </c>
      <c r="B7" s="600" t="s">
        <v>137</v>
      </c>
      <c r="C7" s="601" t="s">
        <v>160</v>
      </c>
      <c r="D7" s="602" t="s">
        <v>138</v>
      </c>
      <c r="F7" s="380"/>
      <c r="G7" s="636"/>
      <c r="H7" s="393"/>
      <c r="I7" s="637"/>
      <c r="J7" s="637" t="s">
        <v>166</v>
      </c>
      <c r="K7" s="637"/>
      <c r="L7" s="637"/>
      <c r="M7" s="637"/>
      <c r="N7" s="638" t="s">
        <v>167</v>
      </c>
      <c r="O7" s="637"/>
      <c r="P7" s="637" t="s">
        <v>168</v>
      </c>
      <c r="Q7" s="637"/>
      <c r="R7" s="639" t="s">
        <v>169</v>
      </c>
      <c r="S7" s="639"/>
      <c r="T7" s="639"/>
      <c r="U7" s="639"/>
      <c r="V7" s="640" t="s">
        <v>170</v>
      </c>
      <c r="W7" s="67"/>
      <c r="X7" s="67"/>
      <c r="Y7" s="641"/>
      <c r="Z7" s="633" t="s">
        <v>204</v>
      </c>
      <c r="AA7" s="642"/>
      <c r="AB7" s="643" t="s">
        <v>44</v>
      </c>
    </row>
    <row r="8" spans="1:28">
      <c r="A8" s="603"/>
      <c r="B8" s="604"/>
      <c r="C8" s="605"/>
      <c r="D8" s="606"/>
      <c r="F8" s="380"/>
      <c r="G8" s="636"/>
      <c r="H8" s="637"/>
      <c r="I8" s="637"/>
      <c r="J8" s="637" t="s">
        <v>171</v>
      </c>
      <c r="K8" s="637"/>
      <c r="L8" s="637" t="s">
        <v>172</v>
      </c>
      <c r="M8" s="637"/>
      <c r="N8" s="638" t="s">
        <v>173</v>
      </c>
      <c r="O8" s="637"/>
      <c r="P8" s="637" t="s">
        <v>174</v>
      </c>
      <c r="Q8" s="637"/>
      <c r="R8" s="639" t="s">
        <v>175</v>
      </c>
      <c r="S8" s="639"/>
      <c r="T8" s="639" t="s">
        <v>176</v>
      </c>
      <c r="U8" s="639"/>
      <c r="V8" s="644" t="s">
        <v>177</v>
      </c>
      <c r="W8" s="645"/>
      <c r="X8" s="646" t="s">
        <v>178</v>
      </c>
      <c r="Y8" s="641"/>
      <c r="Z8" s="642" t="s">
        <v>173</v>
      </c>
      <c r="AA8" s="642"/>
      <c r="AB8" s="643" t="s">
        <v>179</v>
      </c>
    </row>
    <row r="9" spans="1:28" ht="12" thickBot="1">
      <c r="A9" s="607">
        <v>362</v>
      </c>
      <c r="B9" s="608" t="s">
        <v>139</v>
      </c>
      <c r="C9" s="609">
        <f>X16/100</f>
        <v>2.0400000000000001E-2</v>
      </c>
      <c r="D9" s="610">
        <f>ROUND(1/C9,0)</f>
        <v>49</v>
      </c>
      <c r="F9" s="380"/>
      <c r="G9" s="636"/>
      <c r="H9" s="637" t="s">
        <v>180</v>
      </c>
      <c r="I9" s="637"/>
      <c r="J9" s="647" t="s">
        <v>181</v>
      </c>
      <c r="K9" s="637"/>
      <c r="L9" s="637" t="s">
        <v>182</v>
      </c>
      <c r="M9" s="637"/>
      <c r="N9" s="638" t="s">
        <v>183</v>
      </c>
      <c r="O9" s="637"/>
      <c r="P9" s="648" t="s">
        <v>184</v>
      </c>
      <c r="Q9" s="637"/>
      <c r="R9" s="639" t="s">
        <v>185</v>
      </c>
      <c r="S9" s="639"/>
      <c r="T9" s="639" t="s">
        <v>186</v>
      </c>
      <c r="U9" s="639"/>
      <c r="V9" s="639" t="s">
        <v>187</v>
      </c>
      <c r="W9" s="637"/>
      <c r="X9" s="393" t="s">
        <v>50</v>
      </c>
      <c r="Y9" s="641"/>
      <c r="Z9" s="649" t="s">
        <v>50</v>
      </c>
      <c r="AA9" s="642"/>
      <c r="AB9" s="650" t="s">
        <v>50</v>
      </c>
    </row>
    <row r="10" spans="1:28" ht="12" thickTop="1">
      <c r="A10" s="611"/>
      <c r="B10" s="381"/>
      <c r="C10" s="612"/>
      <c r="D10" s="382"/>
      <c r="F10" s="380"/>
      <c r="G10" s="636"/>
      <c r="H10" s="644">
        <v>-1</v>
      </c>
      <c r="I10" s="651"/>
      <c r="J10" s="644">
        <v>-2</v>
      </c>
      <c r="K10" s="651"/>
      <c r="L10" s="652">
        <v>-3</v>
      </c>
      <c r="M10" s="651"/>
      <c r="N10" s="644">
        <v>-4</v>
      </c>
      <c r="O10" s="651"/>
      <c r="P10" s="644">
        <v>-5</v>
      </c>
      <c r="Q10" s="639"/>
      <c r="R10" s="644">
        <v>-6</v>
      </c>
      <c r="S10" s="639"/>
      <c r="T10" s="644">
        <v>-7</v>
      </c>
      <c r="U10" s="631"/>
      <c r="V10" s="644">
        <v>-8</v>
      </c>
      <c r="W10" s="651"/>
      <c r="X10" s="653" t="s">
        <v>188</v>
      </c>
      <c r="Y10" s="632"/>
      <c r="Z10" s="644">
        <v>-10</v>
      </c>
      <c r="AA10" s="634"/>
      <c r="AB10" s="654">
        <v>-11</v>
      </c>
    </row>
    <row r="11" spans="1:28">
      <c r="A11" s="611">
        <v>364</v>
      </c>
      <c r="B11" s="381" t="s">
        <v>140</v>
      </c>
      <c r="C11" s="613">
        <f>X18/100</f>
        <v>3.1400000000000004E-2</v>
      </c>
      <c r="D11" s="614">
        <f t="shared" ref="D11:D12" si="0">ROUND(1/C11,0)</f>
        <v>32</v>
      </c>
      <c r="F11" s="380"/>
      <c r="G11" s="636"/>
      <c r="H11" s="655" t="s">
        <v>189</v>
      </c>
      <c r="I11" s="651"/>
      <c r="J11" s="639"/>
      <c r="K11" s="651"/>
      <c r="L11" s="638"/>
      <c r="M11" s="651"/>
      <c r="N11" s="639"/>
      <c r="O11" s="651"/>
      <c r="P11" s="639"/>
      <c r="Q11" s="639"/>
      <c r="R11" s="639"/>
      <c r="S11" s="639"/>
      <c r="T11" s="639"/>
      <c r="U11" s="631"/>
      <c r="V11" s="639"/>
      <c r="W11" s="651"/>
      <c r="X11" s="651"/>
      <c r="Y11" s="632"/>
      <c r="Z11" s="634"/>
      <c r="AA11" s="634"/>
      <c r="AB11" s="635"/>
    </row>
    <row r="12" spans="1:28">
      <c r="A12" s="611">
        <v>365</v>
      </c>
      <c r="B12" s="381" t="s">
        <v>141</v>
      </c>
      <c r="C12" s="615">
        <f>X19/100</f>
        <v>3.7400000000000003E-2</v>
      </c>
      <c r="D12" s="616">
        <f t="shared" si="0"/>
        <v>27</v>
      </c>
      <c r="F12" s="380"/>
      <c r="G12" s="632"/>
      <c r="H12" s="655"/>
      <c r="I12" s="632"/>
      <c r="J12" s="656"/>
      <c r="K12" s="632"/>
      <c r="L12" s="632"/>
      <c r="M12" s="632"/>
      <c r="N12" s="657"/>
      <c r="O12" s="632"/>
      <c r="P12" s="632"/>
      <c r="Q12" s="632"/>
      <c r="R12" s="658"/>
      <c r="S12" s="658"/>
      <c r="T12" s="658"/>
      <c r="U12" s="658"/>
      <c r="V12" s="658"/>
      <c r="W12" s="632"/>
      <c r="X12" s="632"/>
      <c r="Y12" s="632"/>
      <c r="Z12" s="634"/>
      <c r="AA12" s="634"/>
      <c r="AB12" s="635"/>
    </row>
    <row r="13" spans="1:28">
      <c r="A13" s="611"/>
      <c r="B13" s="617" t="s">
        <v>142</v>
      </c>
      <c r="C13" s="613"/>
      <c r="D13" s="386"/>
      <c r="F13" s="380"/>
      <c r="G13" s="381"/>
      <c r="H13" s="659" t="s">
        <v>190</v>
      </c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2"/>
    </row>
    <row r="14" spans="1:28">
      <c r="A14" s="611"/>
      <c r="B14" s="381"/>
      <c r="C14" s="613"/>
      <c r="D14" s="382"/>
      <c r="F14" s="660">
        <v>360.1</v>
      </c>
      <c r="G14" s="632"/>
      <c r="H14" s="661" t="s">
        <v>191</v>
      </c>
      <c r="I14" s="381"/>
      <c r="J14" s="381"/>
      <c r="K14" s="381"/>
      <c r="L14" s="662" t="s">
        <v>235</v>
      </c>
      <c r="M14" s="656"/>
      <c r="N14" s="663">
        <v>0</v>
      </c>
      <c r="O14" s="381"/>
      <c r="P14" s="664">
        <v>6192997.7800000003</v>
      </c>
      <c r="Q14" s="665"/>
      <c r="R14" s="664">
        <v>3154464.1</v>
      </c>
      <c r="S14" s="665"/>
      <c r="T14" s="666">
        <v>3038534</v>
      </c>
      <c r="U14" s="667"/>
      <c r="V14" s="666">
        <v>69962</v>
      </c>
      <c r="W14" s="381"/>
      <c r="X14" s="668">
        <v>1.1299999999999999</v>
      </c>
      <c r="Y14" s="669"/>
      <c r="Z14" s="668">
        <v>1.1299999999999999</v>
      </c>
      <c r="AA14" s="669"/>
      <c r="AB14" s="670">
        <v>0</v>
      </c>
    </row>
    <row r="15" spans="1:28">
      <c r="A15" s="611">
        <v>366</v>
      </c>
      <c r="B15" s="381" t="s">
        <v>143</v>
      </c>
      <c r="C15" s="613">
        <f>X20/100</f>
        <v>1.77E-2</v>
      </c>
      <c r="D15" s="614">
        <f t="shared" ref="D15:D16" si="1">ROUND(1/C15,0)</f>
        <v>56</v>
      </c>
      <c r="F15" s="660">
        <v>361</v>
      </c>
      <c r="G15" s="632"/>
      <c r="H15" s="632" t="s">
        <v>192</v>
      </c>
      <c r="I15" s="381"/>
      <c r="J15" s="381"/>
      <c r="K15" s="381"/>
      <c r="L15" s="662" t="s">
        <v>236</v>
      </c>
      <c r="M15" s="656"/>
      <c r="N15" s="663">
        <v>-10</v>
      </c>
      <c r="O15" s="381"/>
      <c r="P15" s="664">
        <v>7980826.7300000004</v>
      </c>
      <c r="Q15" s="665"/>
      <c r="R15" s="664">
        <v>2327040.6800000002</v>
      </c>
      <c r="S15" s="665"/>
      <c r="T15" s="666">
        <v>6451869</v>
      </c>
      <c r="U15" s="667"/>
      <c r="V15" s="666">
        <v>140499</v>
      </c>
      <c r="W15" s="381"/>
      <c r="X15" s="668">
        <v>1.76</v>
      </c>
      <c r="Y15" s="669"/>
      <c r="Z15" s="668">
        <v>1.6</v>
      </c>
      <c r="AA15" s="669"/>
      <c r="AB15" s="670">
        <v>0.16</v>
      </c>
    </row>
    <row r="16" spans="1:28">
      <c r="A16" s="611">
        <v>367</v>
      </c>
      <c r="B16" s="381" t="s">
        <v>144</v>
      </c>
      <c r="C16" s="615">
        <f>X21/100</f>
        <v>3.9300000000000002E-2</v>
      </c>
      <c r="D16" s="616">
        <f t="shared" si="1"/>
        <v>25</v>
      </c>
      <c r="F16" s="660">
        <v>362</v>
      </c>
      <c r="G16" s="632"/>
      <c r="H16" s="632" t="s">
        <v>193</v>
      </c>
      <c r="I16" s="381"/>
      <c r="J16" s="381"/>
      <c r="K16" s="381"/>
      <c r="L16" s="662" t="s">
        <v>237</v>
      </c>
      <c r="M16" s="656"/>
      <c r="N16" s="663">
        <v>-15</v>
      </c>
      <c r="O16" s="381"/>
      <c r="P16" s="664">
        <v>434912648.51999998</v>
      </c>
      <c r="Q16" s="665"/>
      <c r="R16" s="664">
        <v>125213289.48</v>
      </c>
      <c r="S16" s="665"/>
      <c r="T16" s="666">
        <v>374936256</v>
      </c>
      <c r="U16" s="667"/>
      <c r="V16" s="666">
        <v>8871422</v>
      </c>
      <c r="W16" s="381"/>
      <c r="X16" s="668">
        <v>2.04</v>
      </c>
      <c r="Y16" s="669"/>
      <c r="Z16" s="668">
        <v>1.681304347826087</v>
      </c>
      <c r="AA16" s="669"/>
      <c r="AB16" s="670">
        <v>0.35478260869565215</v>
      </c>
    </row>
    <row r="17" spans="1:28">
      <c r="A17" s="611"/>
      <c r="B17" s="617" t="s">
        <v>93</v>
      </c>
      <c r="C17" s="613"/>
      <c r="D17" s="386"/>
      <c r="F17" s="660">
        <v>363</v>
      </c>
      <c r="G17" s="632"/>
      <c r="H17" s="632" t="s">
        <v>194</v>
      </c>
      <c r="I17" s="381"/>
      <c r="J17" s="381"/>
      <c r="K17" s="381"/>
      <c r="L17" s="662" t="s">
        <v>238</v>
      </c>
      <c r="M17" s="656"/>
      <c r="N17" s="663">
        <v>0</v>
      </c>
      <c r="O17" s="381"/>
      <c r="P17" s="664">
        <v>1194182.8600000001</v>
      </c>
      <c r="Q17" s="665"/>
      <c r="R17" s="664">
        <v>23908.84</v>
      </c>
      <c r="S17" s="665"/>
      <c r="T17" s="666">
        <v>1170274</v>
      </c>
      <c r="U17" s="667"/>
      <c r="V17" s="666">
        <v>59617</v>
      </c>
      <c r="W17" s="381"/>
      <c r="X17" s="668">
        <v>4.99</v>
      </c>
      <c r="Y17" s="669"/>
      <c r="Z17" s="668">
        <v>4.99</v>
      </c>
      <c r="AA17" s="669"/>
      <c r="AB17" s="670">
        <v>0</v>
      </c>
    </row>
    <row r="18" spans="1:28">
      <c r="A18" s="611"/>
      <c r="B18" s="617"/>
      <c r="C18" s="613"/>
      <c r="D18" s="614"/>
      <c r="F18" s="660">
        <v>364</v>
      </c>
      <c r="G18" s="632"/>
      <c r="H18" s="632" t="s">
        <v>195</v>
      </c>
      <c r="I18" s="381"/>
      <c r="J18" s="381"/>
      <c r="K18" s="381"/>
      <c r="L18" s="662" t="s">
        <v>239</v>
      </c>
      <c r="M18" s="656"/>
      <c r="N18" s="663">
        <v>-50</v>
      </c>
      <c r="O18" s="381"/>
      <c r="P18" s="664">
        <v>340904415.12</v>
      </c>
      <c r="Q18" s="665"/>
      <c r="R18" s="664">
        <v>146427146.66</v>
      </c>
      <c r="S18" s="665"/>
      <c r="T18" s="666">
        <v>364929476</v>
      </c>
      <c r="U18" s="667"/>
      <c r="V18" s="666">
        <v>10713901</v>
      </c>
      <c r="W18" s="381"/>
      <c r="X18" s="668">
        <v>3.14</v>
      </c>
      <c r="Y18" s="669"/>
      <c r="Z18" s="668">
        <v>2.0499999999999998</v>
      </c>
      <c r="AA18" s="669"/>
      <c r="AB18" s="670">
        <v>1.0900000000000001</v>
      </c>
    </row>
    <row r="19" spans="1:28" ht="12" thickBot="1">
      <c r="A19" s="611"/>
      <c r="B19" s="618" t="s">
        <v>145</v>
      </c>
      <c r="C19" s="613"/>
      <c r="D19" s="610">
        <f>AVERAGE(D11:D12,D15:D16)</f>
        <v>35</v>
      </c>
      <c r="F19" s="660">
        <v>365</v>
      </c>
      <c r="G19" s="632"/>
      <c r="H19" s="632" t="s">
        <v>196</v>
      </c>
      <c r="I19" s="381"/>
      <c r="J19" s="381"/>
      <c r="K19" s="381"/>
      <c r="L19" s="662" t="s">
        <v>240</v>
      </c>
      <c r="M19" s="656"/>
      <c r="N19" s="663">
        <v>-25</v>
      </c>
      <c r="O19" s="381"/>
      <c r="P19" s="664">
        <v>409216186.50999999</v>
      </c>
      <c r="Q19" s="665"/>
      <c r="R19" s="664">
        <v>120401104.94</v>
      </c>
      <c r="S19" s="665"/>
      <c r="T19" s="666">
        <v>391119128</v>
      </c>
      <c r="U19" s="667"/>
      <c r="V19" s="666">
        <v>15306553</v>
      </c>
      <c r="W19" s="381"/>
      <c r="X19" s="668">
        <v>3.74</v>
      </c>
      <c r="Y19" s="669"/>
      <c r="Z19" s="668">
        <v>2.9000000000000004</v>
      </c>
      <c r="AA19" s="669"/>
      <c r="AB19" s="670">
        <v>0.84</v>
      </c>
    </row>
    <row r="20" spans="1:28" ht="12.75" thickTop="1" thickBot="1">
      <c r="A20" s="121"/>
      <c r="B20" s="122"/>
      <c r="C20" s="122"/>
      <c r="D20" s="123"/>
      <c r="F20" s="660">
        <v>366</v>
      </c>
      <c r="G20" s="632"/>
      <c r="H20" s="632" t="s">
        <v>197</v>
      </c>
      <c r="I20" s="381"/>
      <c r="J20" s="381"/>
      <c r="K20" s="381"/>
      <c r="L20" s="662" t="s">
        <v>241</v>
      </c>
      <c r="M20" s="656"/>
      <c r="N20" s="663">
        <v>-10</v>
      </c>
      <c r="O20" s="381"/>
      <c r="P20" s="664">
        <v>672272622.88</v>
      </c>
      <c r="Q20" s="665"/>
      <c r="R20" s="664">
        <v>261027349.00999999</v>
      </c>
      <c r="S20" s="665"/>
      <c r="T20" s="666">
        <v>478472536</v>
      </c>
      <c r="U20" s="667"/>
      <c r="V20" s="666">
        <v>11912719</v>
      </c>
      <c r="W20" s="381"/>
      <c r="X20" s="668">
        <v>1.77</v>
      </c>
      <c r="Y20" s="669"/>
      <c r="Z20" s="668">
        <v>1.61</v>
      </c>
      <c r="AA20" s="669"/>
      <c r="AB20" s="670">
        <v>0.16</v>
      </c>
    </row>
    <row r="21" spans="1:28">
      <c r="F21" s="660">
        <v>367</v>
      </c>
      <c r="G21" s="632"/>
      <c r="H21" s="632" t="s">
        <v>198</v>
      </c>
      <c r="I21" s="381"/>
      <c r="J21" s="381"/>
      <c r="K21" s="381"/>
      <c r="L21" s="662" t="s">
        <v>240</v>
      </c>
      <c r="M21" s="656"/>
      <c r="N21" s="663">
        <v>-40</v>
      </c>
      <c r="O21" s="381"/>
      <c r="P21" s="664">
        <v>844856752.28999996</v>
      </c>
      <c r="Q21" s="665"/>
      <c r="R21" s="664">
        <v>341308279.60000002</v>
      </c>
      <c r="S21" s="665"/>
      <c r="T21" s="666">
        <v>841491174</v>
      </c>
      <c r="U21" s="667"/>
      <c r="V21" s="666">
        <v>33220993</v>
      </c>
      <c r="W21" s="381"/>
      <c r="X21" s="668">
        <v>3.93</v>
      </c>
      <c r="Y21" s="669"/>
      <c r="Z21" s="668">
        <v>2.75</v>
      </c>
      <c r="AA21" s="669"/>
      <c r="AB21" s="670">
        <v>1.18</v>
      </c>
    </row>
    <row r="22" spans="1:28">
      <c r="F22" s="660">
        <v>368</v>
      </c>
      <c r="G22" s="632"/>
      <c r="H22" s="632" t="s">
        <v>199</v>
      </c>
      <c r="I22" s="381"/>
      <c r="J22" s="381"/>
      <c r="K22" s="381"/>
      <c r="L22" s="662" t="s">
        <v>242</v>
      </c>
      <c r="M22" s="656"/>
      <c r="N22" s="663">
        <v>-50</v>
      </c>
      <c r="O22" s="381"/>
      <c r="P22" s="664">
        <v>462673680.60000002</v>
      </c>
      <c r="Q22" s="665"/>
      <c r="R22" s="664">
        <v>181111959.47999999</v>
      </c>
      <c r="S22" s="665"/>
      <c r="T22" s="666">
        <v>512898561</v>
      </c>
      <c r="U22" s="667"/>
      <c r="V22" s="666">
        <v>18805777</v>
      </c>
      <c r="W22" s="381"/>
      <c r="X22" s="668">
        <v>4.0599999999999996</v>
      </c>
      <c r="Y22" s="669"/>
      <c r="Z22" s="668">
        <v>2.6558666666666668</v>
      </c>
      <c r="AA22" s="669"/>
      <c r="AB22" s="670">
        <v>1.4074666666666666</v>
      </c>
    </row>
    <row r="23" spans="1:28">
      <c r="F23" s="660">
        <v>369</v>
      </c>
      <c r="G23" s="632"/>
      <c r="H23" s="632" t="s">
        <v>200</v>
      </c>
      <c r="I23" s="381"/>
      <c r="J23" s="381"/>
      <c r="K23" s="381"/>
      <c r="L23" s="662" t="s">
        <v>241</v>
      </c>
      <c r="M23" s="656"/>
      <c r="N23" s="663">
        <v>-60</v>
      </c>
      <c r="O23" s="381"/>
      <c r="P23" s="664">
        <v>182057677.19</v>
      </c>
      <c r="Q23" s="665"/>
      <c r="R23" s="664">
        <v>116569686.06999999</v>
      </c>
      <c r="S23" s="665"/>
      <c r="T23" s="666">
        <v>174722597</v>
      </c>
      <c r="U23" s="667"/>
      <c r="V23" s="666">
        <v>5727599</v>
      </c>
      <c r="W23" s="381"/>
      <c r="X23" s="668">
        <v>3.15</v>
      </c>
      <c r="Y23" s="669"/>
      <c r="Z23" s="668">
        <v>1.97</v>
      </c>
      <c r="AA23" s="669"/>
      <c r="AB23" s="670">
        <v>1.18</v>
      </c>
    </row>
    <row r="24" spans="1:28">
      <c r="F24" s="660">
        <v>370</v>
      </c>
      <c r="G24" s="632"/>
      <c r="H24" s="671" t="s">
        <v>201</v>
      </c>
      <c r="I24" s="381"/>
      <c r="J24" s="381"/>
      <c r="K24" s="381"/>
      <c r="L24" s="662" t="s">
        <v>243</v>
      </c>
      <c r="M24" s="656"/>
      <c r="N24" s="663">
        <v>-10</v>
      </c>
      <c r="O24" s="381"/>
      <c r="P24" s="664">
        <v>140665913.55000001</v>
      </c>
      <c r="Q24" s="665"/>
      <c r="R24" s="664">
        <v>34679835.299999997</v>
      </c>
      <c r="S24" s="665"/>
      <c r="T24" s="666">
        <v>120052670</v>
      </c>
      <c r="U24" s="667"/>
      <c r="V24" s="666">
        <v>11730432</v>
      </c>
      <c r="W24" s="381"/>
      <c r="X24" s="668">
        <v>8.34</v>
      </c>
      <c r="Y24" s="669"/>
      <c r="Z24" s="668">
        <v>7.58</v>
      </c>
      <c r="AA24" s="669"/>
      <c r="AB24" s="670">
        <v>0.76</v>
      </c>
    </row>
    <row r="25" spans="1:28">
      <c r="F25" s="660">
        <v>373</v>
      </c>
      <c r="G25" s="632"/>
      <c r="H25" s="632" t="s">
        <v>202</v>
      </c>
      <c r="I25" s="381"/>
      <c r="J25" s="381"/>
      <c r="K25" s="381"/>
      <c r="L25" s="662" t="s">
        <v>244</v>
      </c>
      <c r="M25" s="656"/>
      <c r="N25" s="663">
        <v>-15</v>
      </c>
      <c r="O25" s="381"/>
      <c r="P25" s="664">
        <v>53727968.479999997</v>
      </c>
      <c r="Q25" s="665"/>
      <c r="R25" s="664">
        <v>18793323.43</v>
      </c>
      <c r="S25" s="665"/>
      <c r="T25" s="666">
        <v>42993840</v>
      </c>
      <c r="U25" s="667"/>
      <c r="V25" s="666">
        <v>2552518</v>
      </c>
      <c r="W25" s="381"/>
      <c r="X25" s="668">
        <v>4.75</v>
      </c>
      <c r="Y25" s="669"/>
      <c r="Z25" s="668">
        <v>4.09</v>
      </c>
      <c r="AA25" s="669"/>
      <c r="AB25" s="670">
        <v>0.66</v>
      </c>
    </row>
    <row r="26" spans="1:28">
      <c r="F26" s="660"/>
      <c r="G26" s="632"/>
      <c r="H26" s="632"/>
      <c r="I26" s="381"/>
      <c r="J26" s="381"/>
      <c r="K26" s="381"/>
      <c r="L26" s="381"/>
      <c r="M26" s="381"/>
      <c r="N26" s="672"/>
      <c r="O26" s="381"/>
      <c r="P26" s="673"/>
      <c r="Q26" s="673"/>
      <c r="R26" s="673"/>
      <c r="S26" s="673"/>
      <c r="T26" s="673"/>
      <c r="U26" s="673"/>
      <c r="V26" s="673"/>
      <c r="W26" s="673"/>
      <c r="X26" s="673"/>
      <c r="Y26" s="381"/>
      <c r="Z26" s="381"/>
      <c r="AA26" s="381"/>
      <c r="AB26" s="382"/>
    </row>
    <row r="27" spans="1:28">
      <c r="F27" s="660"/>
      <c r="G27" s="632"/>
      <c r="H27" s="655" t="s">
        <v>203</v>
      </c>
      <c r="I27" s="381"/>
      <c r="J27" s="381"/>
      <c r="K27" s="381"/>
      <c r="L27" s="381"/>
      <c r="M27" s="381"/>
      <c r="N27" s="381"/>
      <c r="O27" s="381"/>
      <c r="P27" s="674">
        <f>+SUBTOTAL(9,P14:P25)</f>
        <v>3556655872.5100002</v>
      </c>
      <c r="Q27" s="636"/>
      <c r="R27" s="675">
        <f>+SUBTOTAL(9,R14:R25)</f>
        <v>1351037387.5899999</v>
      </c>
      <c r="S27" s="676"/>
      <c r="T27" s="675">
        <f>+SUBTOTAL(9,T14:T25)</f>
        <v>3312276915</v>
      </c>
      <c r="U27" s="676"/>
      <c r="V27" s="675">
        <f>+SUBTOTAL(9,V14:V25)</f>
        <v>119111992</v>
      </c>
      <c r="W27" s="636"/>
      <c r="X27" s="677">
        <f>ROUND(V27/P27*100,2)</f>
        <v>3.35</v>
      </c>
      <c r="Y27" s="632"/>
      <c r="Z27" s="381"/>
      <c r="AA27" s="381"/>
      <c r="AB27" s="382"/>
    </row>
    <row r="28" spans="1:28" ht="12" thickBot="1">
      <c r="F28" s="121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3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54" orientation="landscape" r:id="rId1"/>
  <headerFooter>
    <oddFooter>&amp;L&amp;F&amp;C&amp;A&amp;RAdvice No. 18-xxxx
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105DEC3ACBCFC40BE307F9D01316B49" ma:contentTypeVersion="16" ma:contentTypeDescription="" ma:contentTypeScope="" ma:versionID="f04a3c6f7b8dfc4e1b6feeee8f158ea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2023-03-01T08:00:00+00:00</OpenedDate>
    <SignificantOrder xmlns="dc463f71-b30c-4ab2-9473-d307f9d35888">false</SignificantOrder>
    <Date1 xmlns="dc463f71-b30c-4ab2-9473-d307f9d35888">2023-03-01T08:00:00+00:00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230138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B87A235-41CC-4A4A-A28F-9D3EE3E40EDB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FA0FB928-C358-4343-A4AB-5D861B669121}"/>
</file>

<file path=customXml/itemProps3.xml><?xml version="1.0" encoding="utf-8"?>
<ds:datastoreItem xmlns:ds="http://schemas.openxmlformats.org/officeDocument/2006/customXml" ds:itemID="{27587569-8897-4ABB-A01B-837FAA5E60A2}"/>
</file>

<file path=customXml/itemProps4.xml><?xml version="1.0" encoding="utf-8"?>
<ds:datastoreItem xmlns:ds="http://schemas.openxmlformats.org/officeDocument/2006/customXml" ds:itemID="{240E8DB2-9F4B-4E97-8A57-6E6463BF05F6}"/>
</file>

<file path=customXml/itemProps5.xml><?xml version="1.0" encoding="utf-8"?>
<ds:datastoreItem xmlns:ds="http://schemas.openxmlformats.org/officeDocument/2006/customXml" ds:itemID="{D77E00B8-F9BD-4454-AA8A-3360A9BC4E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Substation O&amp;M</vt:lpstr>
      <vt:lpstr>Workpapers-&gt;</vt:lpstr>
      <vt:lpstr>2021 Q4 - FERC Form 1 Data</vt:lpstr>
      <vt:lpstr>Sch Special Contract - Sub A&amp;G </vt:lpstr>
      <vt:lpstr>Sch Special Contract - FeederOH</vt:lpstr>
      <vt:lpstr>Cost of Capital+Conver Factor</vt:lpstr>
      <vt:lpstr>Depreciation Study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Zakharova, Lena</cp:lastModifiedBy>
  <cp:lastPrinted>2017-12-28T23:26:10Z</cp:lastPrinted>
  <dcterms:created xsi:type="dcterms:W3CDTF">2011-07-20T18:33:41Z</dcterms:created>
  <dcterms:modified xsi:type="dcterms:W3CDTF">2023-02-21T15:19:24Z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0x0101006E56B4D1795A2E4DB2F0B01679ED314A008105DEC3ACBCFC40BE307F9D01316B49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