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2\Q2-2022\To File\"/>
    </mc:Choice>
  </mc:AlternateContent>
  <bookViews>
    <workbookView xWindow="0" yWindow="0" windowWidth="28800" windowHeight="12300" activeTab="3"/>
  </bookViews>
  <sheets>
    <sheet name="04-2022 SOE" sheetId="4" r:id="rId1"/>
    <sheet name="05-2022 SOE" sheetId="3" r:id="rId2"/>
    <sheet name="06-2022 SOE" sheetId="5" r:id="rId3"/>
    <sheet name="12ME 06-2022 SOE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6" l="1"/>
  <c r="F59" i="6"/>
  <c r="H58" i="6"/>
  <c r="F58" i="6"/>
  <c r="F56" i="6"/>
  <c r="K15" i="6"/>
  <c r="F55" i="6"/>
  <c r="F54" i="6"/>
  <c r="H54" i="6" s="1"/>
  <c r="K12" i="6"/>
  <c r="F53" i="6"/>
  <c r="H53" i="6" s="1"/>
  <c r="B57" i="6"/>
  <c r="F26" i="6"/>
  <c r="F25" i="6"/>
  <c r="H25" i="6" s="1"/>
  <c r="H24" i="6"/>
  <c r="F24" i="6"/>
  <c r="F23" i="6"/>
  <c r="D27" i="6"/>
  <c r="K19" i="6"/>
  <c r="J19" i="6"/>
  <c r="L18" i="6"/>
  <c r="K18" i="6"/>
  <c r="F18" i="6"/>
  <c r="K14" i="6"/>
  <c r="J14" i="6"/>
  <c r="L13" i="6"/>
  <c r="K13" i="6"/>
  <c r="F13" i="6"/>
  <c r="J12" i="6"/>
  <c r="F11" i="6"/>
  <c r="B17" i="6"/>
  <c r="B21" i="6" s="1"/>
  <c r="F59" i="5"/>
  <c r="H59" i="5" s="1"/>
  <c r="K17" i="5"/>
  <c r="K14" i="5"/>
  <c r="F54" i="5"/>
  <c r="F53" i="5"/>
  <c r="H53" i="5" s="1"/>
  <c r="F52" i="5"/>
  <c r="H52" i="5" s="1"/>
  <c r="F51" i="5"/>
  <c r="H51" i="5" s="1"/>
  <c r="F25" i="5"/>
  <c r="H25" i="5" s="1"/>
  <c r="F24" i="5"/>
  <c r="H24" i="5"/>
  <c r="F23" i="5"/>
  <c r="F22" i="5"/>
  <c r="H22" i="5" s="1"/>
  <c r="D26" i="5"/>
  <c r="B26" i="5"/>
  <c r="J18" i="5"/>
  <c r="K18" i="5"/>
  <c r="F18" i="5"/>
  <c r="F17" i="5"/>
  <c r="J13" i="5"/>
  <c r="K13" i="5"/>
  <c r="F13" i="5"/>
  <c r="F12" i="5"/>
  <c r="K11" i="5"/>
  <c r="J11" i="5"/>
  <c r="D16" i="5"/>
  <c r="B16" i="5"/>
  <c r="B20" i="5" s="1"/>
  <c r="B28" i="5" l="1"/>
  <c r="F26" i="5"/>
  <c r="H23" i="5"/>
  <c r="K17" i="6"/>
  <c r="H18" i="6"/>
  <c r="H26" i="6"/>
  <c r="H55" i="6"/>
  <c r="J17" i="6"/>
  <c r="B60" i="6"/>
  <c r="F27" i="6"/>
  <c r="H27" i="6" s="1"/>
  <c r="H13" i="6"/>
  <c r="L11" i="6"/>
  <c r="L15" i="6"/>
  <c r="F52" i="6"/>
  <c r="F57" i="6" s="1"/>
  <c r="F60" i="6" s="1"/>
  <c r="L12" i="6"/>
  <c r="J13" i="6"/>
  <c r="F14" i="6"/>
  <c r="H14" i="6" s="1"/>
  <c r="J18" i="6"/>
  <c r="F19" i="6"/>
  <c r="H19" i="6" s="1"/>
  <c r="B27" i="6"/>
  <c r="B29" i="6" s="1"/>
  <c r="D57" i="6"/>
  <c r="H59" i="6"/>
  <c r="F15" i="6"/>
  <c r="H15" i="6" s="1"/>
  <c r="H11" i="6"/>
  <c r="D17" i="6"/>
  <c r="H56" i="6"/>
  <c r="H23" i="6"/>
  <c r="J11" i="6"/>
  <c r="F12" i="6"/>
  <c r="H12" i="6" s="1"/>
  <c r="L14" i="6"/>
  <c r="J15" i="6"/>
  <c r="K11" i="6"/>
  <c r="H54" i="5"/>
  <c r="F57" i="5"/>
  <c r="H26" i="5"/>
  <c r="H12" i="5"/>
  <c r="H17" i="5"/>
  <c r="D20" i="5"/>
  <c r="J12" i="5"/>
  <c r="J17" i="5"/>
  <c r="D57" i="5"/>
  <c r="F58" i="5"/>
  <c r="H58" i="5" s="1"/>
  <c r="H13" i="5"/>
  <c r="F14" i="5"/>
  <c r="H14" i="5" s="1"/>
  <c r="F55" i="5"/>
  <c r="H55" i="5"/>
  <c r="H18" i="5"/>
  <c r="F10" i="5"/>
  <c r="K12" i="5"/>
  <c r="J10" i="5"/>
  <c r="F11" i="5"/>
  <c r="H11" i="5" s="1"/>
  <c r="J14" i="5"/>
  <c r="B57" i="5"/>
  <c r="K10" i="5"/>
  <c r="H52" i="6" l="1"/>
  <c r="F61" i="5"/>
  <c r="F17" i="6"/>
  <c r="F21" i="6" s="1"/>
  <c r="F29" i="6" s="1"/>
  <c r="D60" i="6"/>
  <c r="H60" i="6" s="1"/>
  <c r="H57" i="6"/>
  <c r="L17" i="6"/>
  <c r="D21" i="6"/>
  <c r="D28" i="5"/>
  <c r="F16" i="5"/>
  <c r="J16" i="5"/>
  <c r="B61" i="5"/>
  <c r="D61" i="5"/>
  <c r="H61" i="5" s="1"/>
  <c r="H57" i="5"/>
  <c r="K16" i="5"/>
  <c r="H10" i="5"/>
  <c r="H21" i="6" l="1"/>
  <c r="D29" i="6"/>
  <c r="H29" i="6" s="1"/>
  <c r="H17" i="6"/>
  <c r="F20" i="5"/>
  <c r="H16" i="5"/>
  <c r="F28" i="5" l="1"/>
  <c r="H28" i="5" s="1"/>
  <c r="H20" i="5"/>
  <c r="F58" i="4" l="1"/>
  <c r="H58" i="4" s="1"/>
  <c r="F54" i="4"/>
  <c r="H54" i="4" s="1"/>
  <c r="F53" i="4"/>
  <c r="H53" i="4" s="1"/>
  <c r="K12" i="4"/>
  <c r="H51" i="4"/>
  <c r="F51" i="4"/>
  <c r="F50" i="4"/>
  <c r="D26" i="4"/>
  <c r="H25" i="4"/>
  <c r="F25" i="4"/>
  <c r="F24" i="4"/>
  <c r="H24" i="4" s="1"/>
  <c r="F22" i="4"/>
  <c r="K18" i="4"/>
  <c r="J18" i="4"/>
  <c r="K17" i="4"/>
  <c r="H17" i="4"/>
  <c r="F17" i="4"/>
  <c r="K14" i="4"/>
  <c r="J14" i="4"/>
  <c r="F14" i="4"/>
  <c r="H14" i="4" s="1"/>
  <c r="K13" i="4"/>
  <c r="J13" i="4"/>
  <c r="J12" i="4"/>
  <c r="F12" i="4"/>
  <c r="H12" i="4" s="1"/>
  <c r="K11" i="4"/>
  <c r="F11" i="4"/>
  <c r="K10" i="4"/>
  <c r="J10" i="4"/>
  <c r="F10" i="4"/>
  <c r="D16" i="4"/>
  <c r="F58" i="3"/>
  <c r="H58" i="3" s="1"/>
  <c r="F57" i="3"/>
  <c r="H57" i="3" s="1"/>
  <c r="F54" i="3"/>
  <c r="H53" i="3"/>
  <c r="F53" i="3"/>
  <c r="F52" i="3"/>
  <c r="H52" i="3" s="1"/>
  <c r="F51" i="3"/>
  <c r="H51" i="3" s="1"/>
  <c r="K10" i="3"/>
  <c r="F50" i="3"/>
  <c r="H25" i="3"/>
  <c r="F25" i="3"/>
  <c r="H24" i="3"/>
  <c r="F24" i="3"/>
  <c r="F23" i="3"/>
  <c r="H23" i="3" s="1"/>
  <c r="F22" i="3"/>
  <c r="H22" i="3" s="1"/>
  <c r="D26" i="3"/>
  <c r="B26" i="3"/>
  <c r="K18" i="3"/>
  <c r="J18" i="3"/>
  <c r="K17" i="3"/>
  <c r="J17" i="3"/>
  <c r="H14" i="3"/>
  <c r="F14" i="3"/>
  <c r="K13" i="3"/>
  <c r="J13" i="3"/>
  <c r="K12" i="3"/>
  <c r="F12" i="3"/>
  <c r="J11" i="3"/>
  <c r="K11" i="3"/>
  <c r="F11" i="3"/>
  <c r="F10" i="3"/>
  <c r="B16" i="3"/>
  <c r="B20" i="3" s="1"/>
  <c r="H22" i="4" l="1"/>
  <c r="H50" i="4"/>
  <c r="D20" i="4"/>
  <c r="D28" i="4"/>
  <c r="D56" i="4"/>
  <c r="F57" i="4"/>
  <c r="H57" i="4" s="1"/>
  <c r="H11" i="4"/>
  <c r="J11" i="4"/>
  <c r="F13" i="4"/>
  <c r="H13" i="4" s="1"/>
  <c r="J17" i="4"/>
  <c r="F18" i="4"/>
  <c r="H18" i="4" s="1"/>
  <c r="F23" i="4"/>
  <c r="F26" i="4" s="1"/>
  <c r="B26" i="4"/>
  <c r="F52" i="4"/>
  <c r="H52" i="4" s="1"/>
  <c r="B56" i="4"/>
  <c r="B16" i="4"/>
  <c r="B20" i="4" s="1"/>
  <c r="H10" i="4"/>
  <c r="B28" i="3"/>
  <c r="F56" i="3"/>
  <c r="F60" i="3" s="1"/>
  <c r="H54" i="3"/>
  <c r="H26" i="3"/>
  <c r="D16" i="3"/>
  <c r="H50" i="3"/>
  <c r="J10" i="3"/>
  <c r="J14" i="3"/>
  <c r="D56" i="3"/>
  <c r="F26" i="3"/>
  <c r="K14" i="3"/>
  <c r="F17" i="3"/>
  <c r="H17" i="3" s="1"/>
  <c r="H10" i="3"/>
  <c r="H12" i="3"/>
  <c r="H11" i="3"/>
  <c r="J12" i="3"/>
  <c r="F13" i="3"/>
  <c r="H13" i="3" s="1"/>
  <c r="F18" i="3"/>
  <c r="H18" i="3" s="1"/>
  <c r="B56" i="3"/>
  <c r="H23" i="4" l="1"/>
  <c r="H26" i="4"/>
  <c r="D60" i="4"/>
  <c r="K16" i="4"/>
  <c r="F16" i="4"/>
  <c r="J16" i="4"/>
  <c r="B60" i="4"/>
  <c r="F56" i="4"/>
  <c r="F60" i="4" s="1"/>
  <c r="B28" i="4"/>
  <c r="F16" i="3"/>
  <c r="F20" i="3" s="1"/>
  <c r="F28" i="3" s="1"/>
  <c r="K16" i="3"/>
  <c r="H56" i="3"/>
  <c r="D60" i="3"/>
  <c r="H60" i="3" s="1"/>
  <c r="J16" i="3"/>
  <c r="B60" i="3"/>
  <c r="D20" i="3"/>
  <c r="H60" i="4" l="1"/>
  <c r="F20" i="4"/>
  <c r="H16" i="4"/>
  <c r="H56" i="4"/>
  <c r="H16" i="3"/>
  <c r="H20" i="3"/>
  <c r="D28" i="3"/>
  <c r="H28" i="3" s="1"/>
  <c r="H20" i="4" l="1"/>
  <c r="F28" i="4"/>
  <c r="H28" i="4" s="1"/>
</calcChain>
</file>

<file path=xl/sharedStrings.xml><?xml version="1.0" encoding="utf-8"?>
<sst xmlns="http://schemas.openxmlformats.org/spreadsheetml/2006/main" count="251" uniqueCount="48">
  <si>
    <t>PUGET SOUND ENERGY</t>
  </si>
  <si>
    <t>INCREASE (DECREASE)</t>
  </si>
  <si>
    <t/>
  </si>
  <si>
    <t>ACTUAL</t>
  </si>
  <si>
    <t>BUDGET</t>
  </si>
  <si>
    <t>AMOUNT</t>
  </si>
  <si>
    <t>%</t>
  </si>
  <si>
    <t>Decoupling Revenue</t>
  </si>
  <si>
    <t>* Note: Sch. 141 Expedited Rate Filing and Sch. 142 Decoupling Riders were included in this report starting in July 2015</t>
  </si>
  <si>
    <t>SUMMARY OF ELECTRIC OPERATING REVENUE &amp; KWH SALES</t>
  </si>
  <si>
    <t>REVENUE PER KWH</t>
  </si>
  <si>
    <t>SALE OF ELECTRICITY - REVENUE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</si>
  <si>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</si>
  <si>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</si>
  <si>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</si>
  <si>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</si>
  <si>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</si>
  <si>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</si>
  <si>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</si>
  <si>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</si>
  <si>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</si>
  <si>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</si>
  <si>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</si>
  <si>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</si>
  <si>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Other Misc Operating Revenue</t>
  </si>
  <si>
    <t xml:space="preserve">    Other operating revenues</t>
  </si>
  <si>
    <t>Total electric sales</t>
  </si>
  <si>
    <t>SALE OF ELECTRICITY - KWH</t>
  </si>
  <si>
    <t>Total kWh</t>
  </si>
  <si>
    <t>MONTH OF APRIL 2022</t>
  </si>
  <si>
    <t>VARIANCE FROM 2021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</si>
  <si>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</si>
  <si>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</si>
  <si>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</si>
  <si>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</si>
  <si>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</si>
  <si>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</si>
  <si>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</si>
  <si>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132 (Merger Rate Credit) in above</t>
  </si>
  <si>
    <t>SCH. 137 (REC Proceeds Credit) in above</t>
  </si>
  <si>
    <t>SCH. 140 (Prop Tax in BillEngy) in above</t>
  </si>
  <si>
    <t>SCH. 141Y (TCJA Overcollection) in above</t>
  </si>
  <si>
    <t>SCH. 141X (Protected-Plus EDIT) in above</t>
  </si>
  <si>
    <t>SCH. 141Z (Unprotected EDIT) in above</t>
  </si>
  <si>
    <t>MONTH OF MAY 2022</t>
  </si>
  <si>
    <t>MONTH OF JUNE 2022</t>
  </si>
  <si>
    <t>TWELVE MONTHS ENDED JUNE 30, 2022</t>
  </si>
  <si>
    <t>SCH. 142 (Decup in BillEngy)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</si>
</sst>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6" formatCode="#,##0.0000"/>
    <numFmt numFmtId="177" formatCode="0.0%_);\(0.0%\)"/>
    <numFmt numFmtId="178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4" fontId="3" fillId="0" borderId="0" xfId="0" applyNumberFormat="1" applyFont="1" applyFill="1" applyProtection="1"/>
    <xf numFmtId="43" fontId="3" fillId="0" borderId="0" xfId="0" applyNumberFormat="1" applyFont="1" applyFill="1" applyProtection="1"/>
    <xf numFmtId="39" fontId="1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1" fillId="0" borderId="0" xfId="0" applyNumberFormat="1" applyFont="1" applyFill="1" applyAlignment="1" applyProtection="1">
      <alignment horizontal="centerContinuous"/>
    </xf>
    <xf numFmtId="39" fontId="5" fillId="0" borderId="0" xfId="0" applyNumberFormat="1" applyFont="1" applyFill="1" applyAlignment="1" applyProtection="1">
      <alignment horizontal="centerContinuous"/>
    </xf>
    <xf numFmtId="39" fontId="2" fillId="0" borderId="0" xfId="0" applyNumberFormat="1" applyFont="1" applyFill="1" applyAlignment="1" applyProtection="1">
      <alignment horizontal="centerContinuous"/>
    </xf>
    <xf numFmtId="39" fontId="2" fillId="0" borderId="0" xfId="0" applyNumberFormat="1" applyFont="1" applyFill="1" applyAlignment="1" applyProtection="1"/>
    <xf numFmtId="39" fontId="4" fillId="0" borderId="0" xfId="0" applyNumberFormat="1" applyFont="1" applyFill="1" applyAlignment="1" applyProtection="1"/>
    <xf numFmtId="39" fontId="4" fillId="0" borderId="0" xfId="0" applyNumberFormat="1" applyFont="1" applyFill="1" applyProtection="1"/>
    <xf numFmtId="39" fontId="2" fillId="0" borderId="0" xfId="0" applyNumberFormat="1" applyFont="1" applyFill="1" applyProtection="1"/>
    <xf numFmtId="43" fontId="4" fillId="0" borderId="1" xfId="0" applyNumberFormat="1" applyFont="1" applyFill="1" applyBorder="1" applyAlignment="1" applyProtection="1">
      <alignment horizontal="centerContinuous"/>
    </xf>
    <xf numFmtId="39" fontId="4" fillId="0" borderId="0" xfId="0" applyNumberFormat="1" applyFont="1" applyFill="1" applyBorder="1" applyProtection="1"/>
    <xf numFmtId="39" fontId="4" fillId="0" borderId="1" xfId="0" applyNumberFormat="1" applyFont="1" applyFill="1" applyBorder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left"/>
    </xf>
    <xf numFmtId="39" fontId="4" fillId="0" borderId="0" xfId="0" applyNumberFormat="1" applyFont="1" applyFill="1" applyAlignment="1" applyProtection="1">
      <alignment horizontal="center"/>
    </xf>
    <xf numFmtId="39" fontId="2" fillId="0" borderId="0" xfId="0" applyNumberFormat="1" applyFont="1" applyFill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center"/>
    </xf>
    <xf numFmtId="39" fontId="4" fillId="0" borderId="1" xfId="0" applyNumberFormat="1" applyFont="1" applyFill="1" applyBorder="1" applyAlignment="1" applyProtection="1">
      <alignment horizontal="center"/>
    </xf>
    <xf numFmtId="39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Protection="1"/>
    <xf numFmtId="39" fontId="3" fillId="0" borderId="0" xfId="0" applyNumberFormat="1" applyFont="1" applyFill="1" applyAlignment="1" applyProtection="1">
      <alignment horizontal="fill"/>
    </xf>
    <xf numFmtId="39" fontId="3" fillId="0" borderId="0" xfId="0" applyNumberFormat="1" applyFont="1" applyFill="1" applyAlignment="1" applyProtection="1">
      <alignment horizontal="left"/>
    </xf>
    <xf numFmtId="44" fontId="3" fillId="0" borderId="0" xfId="0" applyNumberFormat="1" applyFont="1" applyFill="1" applyAlignment="1" applyProtection="1">
      <alignment horizontal="right"/>
    </xf>
    <xf numFmtId="167" fontId="3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10" fontId="3" fillId="0" borderId="0" xfId="0" applyNumberFormat="1" applyFont="1" applyFill="1" applyAlignment="1" applyProtection="1">
      <alignment horizontal="right"/>
    </xf>
    <xf numFmtId="168" fontId="3" fillId="0" borderId="0" xfId="0" applyNumberFormat="1" applyFont="1" applyFill="1" applyAlignment="1" applyProtection="1">
      <alignment horizontal="right"/>
    </xf>
    <xf numFmtId="168" fontId="3" fillId="0" borderId="0" xfId="0" applyNumberFormat="1" applyFont="1" applyFill="1" applyBorder="1" applyAlignment="1" applyProtection="1">
      <alignment horizontal="right"/>
    </xf>
    <xf numFmtId="168" fontId="0" fillId="0" borderId="0" xfId="0" applyNumberFormat="1" applyFill="1" applyProtection="1"/>
    <xf numFmtId="43" fontId="3" fillId="0" borderId="0" xfId="0" applyNumberFormat="1" applyFont="1" applyFill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Protection="1"/>
    <xf numFmtId="43" fontId="3" fillId="0" borderId="0" xfId="0" applyNumberFormat="1" applyFont="1" applyFill="1" applyBorder="1" applyAlignment="1" applyProtection="1">
      <alignment horizontal="right"/>
    </xf>
    <xf numFmtId="10" fontId="3" fillId="0" borderId="0" xfId="0" applyNumberFormat="1" applyFont="1" applyFill="1" applyBorder="1" applyAlignment="1" applyProtection="1">
      <alignment horizontal="right"/>
    </xf>
    <xf numFmtId="43" fontId="3" fillId="0" borderId="3" xfId="0" applyNumberFormat="1" applyFont="1" applyFill="1" applyBorder="1" applyAlignment="1" applyProtection="1">
      <alignment horizontal="right"/>
    </xf>
    <xf numFmtId="39" fontId="3" fillId="0" borderId="3" xfId="0" applyNumberFormat="1" applyFont="1" applyFill="1" applyBorder="1" applyAlignment="1" applyProtection="1">
      <alignment horizontal="right"/>
    </xf>
    <xf numFmtId="176" fontId="3" fillId="0" borderId="3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left" indent="1"/>
    </xf>
    <xf numFmtId="43" fontId="3" fillId="0" borderId="1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Alignment="1" applyProtection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9" fontId="3" fillId="0" borderId="1" xfId="0" applyNumberFormat="1" applyFont="1" applyFill="1" applyBorder="1" applyAlignment="1" applyProtection="1">
      <alignment horizontal="right"/>
    </xf>
    <xf numFmtId="43" fontId="4" fillId="0" borderId="3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Alignment="1" applyProtection="1">
      <alignment horizontal="right"/>
    </xf>
    <xf numFmtId="39" fontId="4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Border="1" applyAlignment="1" applyProtection="1">
      <alignment horizontal="left" indent="1"/>
    </xf>
    <xf numFmtId="167" fontId="3" fillId="0" borderId="0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Border="1" applyAlignment="1" applyProtection="1">
      <alignment horizontal="left"/>
    </xf>
    <xf numFmtId="39" fontId="3" fillId="0" borderId="0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44" fontId="3" fillId="0" borderId="2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right"/>
    </xf>
    <xf numFmtId="39" fontId="4" fillId="0" borderId="0" xfId="0" applyNumberFormat="1" applyFont="1" applyFill="1" applyBorder="1" applyAlignment="1" applyProtection="1">
      <alignment horizontal="right"/>
    </xf>
    <xf numFmtId="170" fontId="0" fillId="0" borderId="0" xfId="0" applyNumberFormat="1" applyFont="1" applyFill="1" applyProtection="1"/>
    <xf numFmtId="43" fontId="0" fillId="0" borderId="0" xfId="0" applyNumberFormat="1" applyFill="1" applyProtection="1"/>
    <xf numFmtId="44" fontId="7" fillId="0" borderId="0" xfId="0" applyNumberFormat="1" applyFont="1" applyFill="1" applyProtection="1"/>
    <xf numFmtId="44" fontId="4" fillId="0" borderId="0" xfId="0" applyNumberFormat="1" applyFont="1" applyFill="1" applyProtection="1"/>
    <xf numFmtId="43" fontId="4" fillId="0" borderId="0" xfId="0" applyNumberFormat="1" applyFont="1" applyFill="1" applyProtection="1"/>
    <xf numFmtId="44" fontId="4" fillId="0" borderId="1" xfId="0" applyNumberFormat="1" applyFont="1" applyFill="1" applyBorder="1" applyAlignment="1" applyProtection="1">
      <alignment horizontal="centerContinuous"/>
    </xf>
    <xf numFmtId="44" fontId="4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fill"/>
    </xf>
    <xf numFmtId="43" fontId="4" fillId="0" borderId="1" xfId="0" applyNumberFormat="1" applyFont="1" applyFill="1" applyBorder="1" applyAlignment="1" applyProtection="1">
      <alignment horizontal="center"/>
    </xf>
    <xf numFmtId="44" fontId="3" fillId="0" borderId="0" xfId="0" applyNumberFormat="1" applyFont="1" applyFill="1" applyAlignment="1" applyProtection="1">
      <alignment horizontal="fill"/>
    </xf>
    <xf numFmtId="43" fontId="3" fillId="0" borderId="0" xfId="0" applyNumberFormat="1" applyFont="1" applyFill="1" applyAlignment="1" applyProtection="1">
      <alignment horizontal="fill"/>
    </xf>
    <xf numFmtId="178" fontId="3" fillId="0" borderId="0" xfId="0" applyNumberFormat="1" applyFont="1" applyFill="1" applyAlignment="1" applyProtection="1">
      <alignment horizontal="right"/>
    </xf>
    <xf numFmtId="10" fontId="3" fillId="0" borderId="0" xfId="0" applyNumberFormat="1" applyFont="1" applyFill="1" applyProtection="1"/>
    <xf numFmtId="164" fontId="3" fillId="0" borderId="0" xfId="0" applyNumberFormat="1" applyFont="1" applyFill="1" applyProtection="1"/>
    <xf numFmtId="178" fontId="3" fillId="0" borderId="0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178" fontId="4" fillId="0" borderId="3" xfId="0" applyNumberFormat="1" applyFont="1" applyFill="1" applyBorder="1" applyAlignment="1" applyProtection="1">
      <alignment horizontal="right"/>
    </xf>
    <xf numFmtId="178" fontId="4" fillId="0" borderId="0" xfId="0" applyNumberFormat="1" applyFont="1" applyFill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</xf>
    <xf numFmtId="41" fontId="4" fillId="0" borderId="3" xfId="0" applyNumberFormat="1" applyFont="1" applyFill="1" applyBorder="1" applyAlignment="1" applyProtection="1">
      <alignment horizontal="right"/>
    </xf>
    <xf numFmtId="178" fontId="3" fillId="0" borderId="1" xfId="0" applyNumberFormat="1" applyFont="1" applyFill="1" applyBorder="1" applyAlignment="1" applyProtection="1">
      <alignment horizontal="right"/>
    </xf>
    <xf numFmtId="178" fontId="3" fillId="0" borderId="3" xfId="0" applyNumberFormat="1" applyFont="1" applyFill="1" applyBorder="1" applyAlignment="1" applyProtection="1">
      <alignment horizontal="right"/>
    </xf>
    <xf numFmtId="41" fontId="3" fillId="0" borderId="3" xfId="0" applyNumberFormat="1" applyFont="1" applyFill="1" applyBorder="1" applyAlignment="1" applyProtection="1">
      <alignment horizontal="right"/>
    </xf>
    <xf numFmtId="178" fontId="3" fillId="0" borderId="2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fill"/>
    </xf>
    <xf numFmtId="41" fontId="4" fillId="0" borderId="0" xfId="0" applyNumberFormat="1" applyFont="1" applyFill="1" applyProtection="1"/>
    <xf numFmtId="0" fontId="0" fillId="0" borderId="0" xfId="0" applyAlignment="1"/>
    <xf numFmtId="0" fontId="0" fillId="0" borderId="0" xfId="0" applyFill="1" applyAlignment="1" applyProtection="1"/>
    <xf numFmtId="39" fontId="4" fillId="0" borderId="0" xfId="0" applyNumberFormat="1" applyFont="1" applyFill="1" applyBorder="1" applyAlignment="1" applyProtection="1">
      <alignment horizontal="left"/>
    </xf>
    <xf numFmtId="44" fontId="4" fillId="0" borderId="1" xfId="0" applyNumberFormat="1" applyFont="1" applyFill="1" applyBorder="1" applyAlignment="1" applyProtection="1">
      <alignment horizontal="center"/>
    </xf>
    <xf numFmtId="39" fontId="3" fillId="0" borderId="1" xfId="0" applyNumberFormat="1" applyFont="1" applyFill="1" applyBorder="1" applyAlignment="1" applyProtection="1">
      <alignment horizontal="left"/>
    </xf>
    <xf numFmtId="41" fontId="3" fillId="0" borderId="1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fill"/>
    </xf>
    <xf numFmtId="39" fontId="4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K1" sqref="K1:K1048576"/>
    </sheetView>
  </sheetViews>
  <sheetFormatPr defaultColWidth="9.140625" defaultRowHeight="15" x14ac:dyDescent="0.25"/>
  <cols>
    <col min="1" max="1" width="41.85546875" style="4" customWidth="1"/>
    <col min="2" max="2" width="17" style="4" bestFit="1" customWidth="1"/>
    <col min="3" max="3" width="0.85546875" style="4" customWidth="1"/>
    <col min="4" max="4" width="17" style="4" bestFit="1" customWidth="1"/>
    <col min="5" max="5" width="0.7109375" style="4" customWidth="1"/>
    <col min="6" max="6" width="16.28515625" style="4" bestFit="1" customWidth="1"/>
    <col min="7" max="7" width="0.7109375" style="4" customWidth="1"/>
    <col min="8" max="8" width="7.7109375" style="4" customWidth="1"/>
    <col min="9" max="9" width="0.7109375" style="4" customWidth="1"/>
    <col min="10" max="10" width="7.7109375" style="4" customWidth="1"/>
    <col min="11" max="11" width="7.42578125" style="4" customWidth="1"/>
    <col min="12" max="12" width="9.140625" style="4"/>
    <col min="13" max="13" width="16.42578125" style="4" bestFit="1" customWidth="1"/>
    <col min="14" max="16384" width="9.140625" style="4"/>
  </cols>
  <sheetData>
    <row r="1" spans="1:13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 x14ac:dyDescent="0.25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x14ac:dyDescent="0.25">
      <c r="A3" s="3" t="s">
        <v>29</v>
      </c>
      <c r="B3" s="3"/>
      <c r="C3" s="3"/>
      <c r="D3" s="3"/>
      <c r="E3" s="3"/>
      <c r="F3" s="3"/>
      <c r="G3" s="3"/>
      <c r="H3" s="3"/>
      <c r="I3" s="3"/>
      <c r="J3" s="5"/>
      <c r="K3" s="3"/>
    </row>
    <row r="4" spans="1:13" x14ac:dyDescent="0.25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x14ac:dyDescent="0.25">
      <c r="A5" s="8" t="s">
        <v>2</v>
      </c>
      <c r="B5" s="9"/>
      <c r="C5" s="9"/>
      <c r="D5" s="10"/>
      <c r="E5" s="9"/>
      <c r="F5" s="9"/>
      <c r="G5" s="9"/>
      <c r="H5" s="9"/>
      <c r="I5" s="9"/>
      <c r="J5" s="9"/>
      <c r="K5" s="9"/>
    </row>
    <row r="6" spans="1:13" x14ac:dyDescent="0.25">
      <c r="A6" s="11" t="s">
        <v>2</v>
      </c>
      <c r="B6" s="10"/>
      <c r="C6" s="10"/>
      <c r="D6" s="10"/>
      <c r="E6" s="10"/>
      <c r="F6" s="12" t="s">
        <v>30</v>
      </c>
      <c r="G6" s="12"/>
      <c r="H6" s="12"/>
      <c r="I6" s="13"/>
      <c r="J6" s="14" t="s">
        <v>10</v>
      </c>
      <c r="K6" s="14"/>
    </row>
    <row r="7" spans="1:13" x14ac:dyDescent="0.25">
      <c r="A7" s="15"/>
      <c r="B7" s="16" t="s">
        <v>3</v>
      </c>
      <c r="C7" s="10"/>
      <c r="D7" s="16" t="s">
        <v>3</v>
      </c>
      <c r="E7" s="10"/>
      <c r="F7" s="10"/>
      <c r="G7" s="10"/>
      <c r="H7" s="10"/>
      <c r="I7" s="10"/>
      <c r="J7" s="10"/>
      <c r="K7" s="10"/>
    </row>
    <row r="8" spans="1:13" ht="13.5" customHeight="1" x14ac:dyDescent="0.25">
      <c r="A8" s="17" t="s">
        <v>11</v>
      </c>
      <c r="B8" s="18">
        <v>2022</v>
      </c>
      <c r="C8" s="10"/>
      <c r="D8" s="18">
        <v>2021</v>
      </c>
      <c r="E8" s="10"/>
      <c r="F8" s="19" t="s">
        <v>5</v>
      </c>
      <c r="G8" s="10"/>
      <c r="H8" s="19" t="s">
        <v>6</v>
      </c>
      <c r="I8" s="20"/>
      <c r="J8" s="18">
        <v>2022</v>
      </c>
      <c r="K8" s="18">
        <v>2021</v>
      </c>
    </row>
    <row r="9" spans="1:13" ht="6.6" customHeight="1" x14ac:dyDescent="0.25">
      <c r="A9" s="21"/>
      <c r="B9" s="22"/>
      <c r="C9" s="21"/>
      <c r="D9" s="22"/>
      <c r="E9" s="21"/>
      <c r="F9" s="22"/>
      <c r="G9" s="21"/>
      <c r="H9" s="22"/>
      <c r="I9" s="22"/>
      <c r="J9" s="22"/>
      <c r="K9" s="22"/>
    </row>
    <row r="10" spans="1:13" x14ac:dyDescent="0.25">
      <c r="A10" s="23" t="s">
        <v>12</v>
      </c>
      <c r="B10" s="24">
        <v>117897267.51000001</v>
      </c>
      <c r="C10" s="24"/>
      <c r="D10" s="24">
        <v>94938221.760000005</v>
      </c>
      <c r="E10" s="24"/>
      <c r="F10" s="24">
        <f>B10-D10</f>
        <v>22959045.75</v>
      </c>
      <c r="G10" s="26"/>
      <c r="H10" s="25">
        <f>IF(D10=0,"n/a",IF(AND(F10/D10&lt;1,F10/D10&gt;-1),F10/D10,"n/a"))</f>
        <v>0.24183142810531613</v>
      </c>
      <c r="I10" s="27"/>
      <c r="J10" s="28">
        <f>IF(B50=0,"n/a",B10/B50)</f>
        <v>0.11836741318680523</v>
      </c>
      <c r="K10" s="29">
        <f>IF(D50=0,"n/a",D10/D50)</f>
        <v>0.11463594290022597</v>
      </c>
      <c r="M10" s="30"/>
    </row>
    <row r="11" spans="1:13" x14ac:dyDescent="0.25">
      <c r="A11" s="23" t="s">
        <v>13</v>
      </c>
      <c r="B11" s="31">
        <v>76582401.420000002</v>
      </c>
      <c r="C11" s="31"/>
      <c r="D11" s="31">
        <v>66951890.07</v>
      </c>
      <c r="E11" s="31"/>
      <c r="F11" s="31">
        <f>B11-D11</f>
        <v>9630511.3500000015</v>
      </c>
      <c r="G11" s="31"/>
      <c r="H11" s="25">
        <f>IF(D11=0,"n/a",IF(AND(F11/D11&lt;1,F11/D11&gt;-1),F11/D11,"n/a"))</f>
        <v>0.14384226255496363</v>
      </c>
      <c r="I11" s="27"/>
      <c r="J11" s="32">
        <f>IF(B51=0,"n/a",B11/B51)</f>
        <v>0.1071134243569309</v>
      </c>
      <c r="K11" s="33">
        <f>IF(D51=0,"n/a",D11/D51)</f>
        <v>9.9070873423015529E-2</v>
      </c>
    </row>
    <row r="12" spans="1:13" x14ac:dyDescent="0.25">
      <c r="A12" s="23" t="s">
        <v>14</v>
      </c>
      <c r="B12" s="31">
        <v>9015498.8399999999</v>
      </c>
      <c r="C12" s="31"/>
      <c r="D12" s="31">
        <v>7776452.7400000002</v>
      </c>
      <c r="E12" s="31"/>
      <c r="F12" s="31">
        <f>B12-D12</f>
        <v>1239046.0999999996</v>
      </c>
      <c r="G12" s="31"/>
      <c r="H12" s="25">
        <f>IF(D12=0,"n/a",IF(AND(F12/D12&lt;1,F12/D12&gt;-1),F12/D12,"n/a"))</f>
        <v>0.15933307144357436</v>
      </c>
      <c r="I12" s="27"/>
      <c r="J12" s="32">
        <f>IF(B52=0,"n/a",B12/B52)</f>
        <v>9.7162927906017965E-2</v>
      </c>
      <c r="K12" s="33">
        <f>IF(D52=0,"n/a",D12/D52)</f>
        <v>9.015842526312004E-2</v>
      </c>
    </row>
    <row r="13" spans="1:13" x14ac:dyDescent="0.25">
      <c r="A13" s="23" t="s">
        <v>15</v>
      </c>
      <c r="B13" s="31">
        <v>1638517.32</v>
      </c>
      <c r="C13" s="31"/>
      <c r="D13" s="31">
        <v>1385114.21</v>
      </c>
      <c r="E13" s="31"/>
      <c r="F13" s="31">
        <f>B13-D13</f>
        <v>253403.1100000001</v>
      </c>
      <c r="G13" s="31"/>
      <c r="H13" s="25">
        <f>IF(D13=0,"n/a",IF(AND(F13/D13&lt;1,F13/D13&gt;-1),F13/D13,"n/a"))</f>
        <v>0.18294744806639454</v>
      </c>
      <c r="I13" s="27"/>
      <c r="J13" s="32">
        <f>IF(B53=0,"n/a",B13/B53)</f>
        <v>0.26300639387547681</v>
      </c>
      <c r="K13" s="33">
        <f>IF(D53=0,"n/a",D13/D53)</f>
        <v>0.27994421836708816</v>
      </c>
      <c r="L13" s="34"/>
    </row>
    <row r="14" spans="1:13" x14ac:dyDescent="0.25">
      <c r="A14" s="23" t="s">
        <v>16</v>
      </c>
      <c r="B14" s="31">
        <v>31462.17</v>
      </c>
      <c r="C14" s="35"/>
      <c r="D14" s="31">
        <v>30185.79</v>
      </c>
      <c r="E14" s="31"/>
      <c r="F14" s="31">
        <f>B14-D14</f>
        <v>1276.3799999999974</v>
      </c>
      <c r="G14" s="35"/>
      <c r="H14" s="25">
        <f>IF(D14=0,"n/a",IF(AND(F14/D14&lt;1,F14/D14&gt;-1),F14/D14,"n/a"))</f>
        <v>4.2284134355933617E-2</v>
      </c>
      <c r="I14" s="36"/>
      <c r="J14" s="32">
        <f>IF(B54=0,"n/a",B14/B54)</f>
        <v>4.9307563314944833E-2</v>
      </c>
      <c r="K14" s="33">
        <f>IF(D54=0,"n/a",D14/D54)</f>
        <v>4.9915318980057549E-2</v>
      </c>
    </row>
    <row r="15" spans="1:13" ht="8.4499999999999993" customHeight="1" x14ac:dyDescent="0.25">
      <c r="A15" s="21"/>
      <c r="B15" s="37"/>
      <c r="C15" s="31"/>
      <c r="D15" s="37"/>
      <c r="E15" s="31"/>
      <c r="F15" s="37"/>
      <c r="G15" s="31"/>
      <c r="H15" s="38" t="s">
        <v>2</v>
      </c>
      <c r="I15" s="27"/>
      <c r="J15" s="39"/>
      <c r="K15" s="39" t="s">
        <v>17</v>
      </c>
    </row>
    <row r="16" spans="1:13" x14ac:dyDescent="0.25">
      <c r="A16" s="40" t="s">
        <v>18</v>
      </c>
      <c r="B16" s="41">
        <f>SUM(B10:B15)</f>
        <v>205165147.25999999</v>
      </c>
      <c r="C16" s="31"/>
      <c r="D16" s="41">
        <f>SUM(D10:D15)</f>
        <v>171081864.57000002</v>
      </c>
      <c r="E16" s="31"/>
      <c r="F16" s="41">
        <f>SUM(F10:F15)</f>
        <v>34083282.690000005</v>
      </c>
      <c r="G16" s="42"/>
      <c r="H16" s="43">
        <f>IF(D16=0,"n/a",IF(AND(F16/D16&lt;1,F16/D16&gt;-1),F16/D16,"n/a"))</f>
        <v>0.19922206702426051</v>
      </c>
      <c r="I16" s="27"/>
      <c r="J16" s="44">
        <f>IF(B56=0,"n/a",B16/B56)</f>
        <v>0.11331027900558928</v>
      </c>
      <c r="K16" s="44">
        <f>IF(D56=0,"n/a",D16/D56)</f>
        <v>0.10720925205367535</v>
      </c>
    </row>
    <row r="17" spans="1:13" x14ac:dyDescent="0.25">
      <c r="A17" s="23" t="s">
        <v>19</v>
      </c>
      <c r="B17" s="31">
        <v>1713515.92</v>
      </c>
      <c r="C17" s="31"/>
      <c r="D17" s="31">
        <v>1482636.73</v>
      </c>
      <c r="E17" s="31"/>
      <c r="F17" s="31">
        <f>B17-D17</f>
        <v>230879.18999999994</v>
      </c>
      <c r="G17" s="31"/>
      <c r="H17" s="25">
        <f>IF(D17=0,"n/a",IF(AND(F17/D17&lt;1,F17/D17&gt;-1),F17/D17,"n/a"))</f>
        <v>0.15572202234595925</v>
      </c>
      <c r="I17" s="36"/>
      <c r="J17" s="33">
        <f>IF(B57=0,"n/a",B17/B57)</f>
        <v>7.1706191747055101E-3</v>
      </c>
      <c r="K17" s="33">
        <f>IF(D57=0,"n/a",D17/D57)</f>
        <v>8.5220268648983737E-3</v>
      </c>
    </row>
    <row r="18" spans="1:13" ht="12.75" customHeight="1" x14ac:dyDescent="0.25">
      <c r="A18" s="23" t="s">
        <v>20</v>
      </c>
      <c r="B18" s="31">
        <v>7854544.2999999998</v>
      </c>
      <c r="C18" s="35"/>
      <c r="D18" s="31">
        <v>6512201.5899999999</v>
      </c>
      <c r="E18" s="31"/>
      <c r="F18" s="31">
        <f>B18-D18</f>
        <v>1342342.71</v>
      </c>
      <c r="G18" s="35"/>
      <c r="H18" s="25">
        <f>IF(D18=0,"n/a",IF(AND(F18/D18&lt;1,F18/D18&gt;-1),F18/D18,"n/a"))</f>
        <v>0.20612732751720605</v>
      </c>
      <c r="I18" s="27"/>
      <c r="J18" s="44">
        <f>IF(B58=0,"n/a",B18/B58)</f>
        <v>6.0856416214723125E-2</v>
      </c>
      <c r="K18" s="44">
        <f>IF(D58=0,"n/a",D18/D58)</f>
        <v>3.2356846119821987E-2</v>
      </c>
    </row>
    <row r="19" spans="1:13" ht="6" customHeight="1" x14ac:dyDescent="0.25">
      <c r="A19" s="21"/>
      <c r="B19" s="45"/>
      <c r="C19" s="46"/>
      <c r="D19" s="45"/>
      <c r="E19" s="46"/>
      <c r="F19" s="45"/>
      <c r="G19" s="46"/>
      <c r="H19" s="45" t="s">
        <v>2</v>
      </c>
      <c r="I19" s="47"/>
      <c r="J19" s="47"/>
      <c r="K19" s="47"/>
    </row>
    <row r="20" spans="1:13" x14ac:dyDescent="0.25">
      <c r="A20" s="48" t="s">
        <v>21</v>
      </c>
      <c r="B20" s="31">
        <f>SUM(B16:B18)</f>
        <v>214733207.47999999</v>
      </c>
      <c r="C20" s="31"/>
      <c r="D20" s="31">
        <f>SUM(D16:D18)</f>
        <v>179076702.89000002</v>
      </c>
      <c r="E20" s="31"/>
      <c r="F20" s="31">
        <f>SUM(F16:F18)</f>
        <v>35656504.590000004</v>
      </c>
      <c r="G20" s="31"/>
      <c r="H20" s="49">
        <f>IF(D20=0,"n/a",IF(AND(F20/D20&lt;1,F20/D20&gt;-1),F20/D20,"n/a"))</f>
        <v>0.19911302818604179</v>
      </c>
      <c r="I20" s="27"/>
      <c r="J20" s="26"/>
      <c r="K20" s="26"/>
    </row>
    <row r="21" spans="1:13" ht="6.6" customHeight="1" x14ac:dyDescent="0.25">
      <c r="A21" s="50"/>
      <c r="B21" s="35"/>
      <c r="C21" s="35"/>
      <c r="D21" s="35"/>
      <c r="E21" s="35"/>
      <c r="F21" s="35"/>
      <c r="G21" s="35"/>
      <c r="H21" s="51" t="s">
        <v>2</v>
      </c>
      <c r="I21" s="36"/>
      <c r="J21" s="51"/>
      <c r="K21" s="51"/>
    </row>
    <row r="22" spans="1:13" x14ac:dyDescent="0.25">
      <c r="A22" s="23" t="s">
        <v>22</v>
      </c>
      <c r="B22" s="31">
        <v>3704161.45</v>
      </c>
      <c r="C22" s="31"/>
      <c r="D22" s="31">
        <v>807053.03</v>
      </c>
      <c r="E22" s="31"/>
      <c r="F22" s="31">
        <f>B22-D22</f>
        <v>2897108.42</v>
      </c>
      <c r="G22" s="31"/>
      <c r="H22" s="25" t="str">
        <f>IF(D22=0,"n/a",IF(AND(F22/D22&lt;1,F22/D22&gt;-1),F22/D22,"n/a"))</f>
        <v>n/a</v>
      </c>
      <c r="I22" s="36"/>
      <c r="J22" s="51"/>
      <c r="K22" s="51"/>
    </row>
    <row r="23" spans="1:13" x14ac:dyDescent="0.25">
      <c r="A23" s="23" t="s">
        <v>23</v>
      </c>
      <c r="B23" s="31">
        <v>1905435.69</v>
      </c>
      <c r="C23" s="31"/>
      <c r="D23" s="31">
        <v>1568440.51</v>
      </c>
      <c r="E23" s="31"/>
      <c r="F23" s="31">
        <f>B23-D23</f>
        <v>336995.17999999993</v>
      </c>
      <c r="G23" s="31"/>
      <c r="H23" s="25">
        <f>IF(D23=0,"n/a",IF(AND(F23/D23&lt;1,F23/D23&gt;-1),F23/D23,"n/a"))</f>
        <v>0.21486003316759519</v>
      </c>
      <c r="I23" s="36"/>
      <c r="J23" s="51"/>
      <c r="K23" s="51"/>
    </row>
    <row r="24" spans="1:13" x14ac:dyDescent="0.25">
      <c r="A24" s="23" t="s">
        <v>7</v>
      </c>
      <c r="B24" s="31">
        <v>-11864781.539999999</v>
      </c>
      <c r="C24" s="31"/>
      <c r="D24" s="31">
        <v>4585386.8499999996</v>
      </c>
      <c r="E24" s="31"/>
      <c r="F24" s="31">
        <f>B24-D24</f>
        <v>-16450168.389999999</v>
      </c>
      <c r="G24" s="31"/>
      <c r="H24" s="25" t="str">
        <f>IF(D24=0,"n/a",IF(AND(F24/D24&lt;1,F24/D24&gt;-1),F24/D24,"n/a"))</f>
        <v>n/a</v>
      </c>
      <c r="I24" s="36"/>
      <c r="J24" s="51"/>
      <c r="K24" s="51"/>
    </row>
    <row r="25" spans="1:13" x14ac:dyDescent="0.25">
      <c r="A25" s="23" t="s">
        <v>24</v>
      </c>
      <c r="B25" s="41">
        <v>1316235.94</v>
      </c>
      <c r="C25" s="35"/>
      <c r="D25" s="41">
        <v>3707366.38</v>
      </c>
      <c r="E25" s="31"/>
      <c r="F25" s="41">
        <f>B25-D25</f>
        <v>-2391130.44</v>
      </c>
      <c r="G25" s="35"/>
      <c r="H25" s="43">
        <f>IF(D25=0,"n/a",IF(AND(F25/D25&lt;1,F25/D25&gt;-1),F25/D25,"n/a"))</f>
        <v>-0.64496739596586616</v>
      </c>
      <c r="I25" s="36"/>
      <c r="J25" s="51"/>
      <c r="K25" s="51"/>
    </row>
    <row r="26" spans="1:13" ht="12.75" customHeight="1" x14ac:dyDescent="0.25">
      <c r="A26" s="23" t="s">
        <v>25</v>
      </c>
      <c r="B26" s="41">
        <f>SUM(B22:B25)</f>
        <v>-4938948.459999999</v>
      </c>
      <c r="C26" s="31"/>
      <c r="D26" s="41">
        <f>SUM(D22:D25)</f>
        <v>10668246.77</v>
      </c>
      <c r="E26" s="31"/>
      <c r="F26" s="41">
        <f>SUM(F22:F25)</f>
        <v>-15607195.229999999</v>
      </c>
      <c r="G26" s="31"/>
      <c r="H26" s="43" t="str">
        <f>IF(D26=0,"n/a",IF(AND(F26/D26&lt;1,F26/D26&gt;-1),F26/D26,"n/a"))</f>
        <v>n/a</v>
      </c>
      <c r="I26" s="27"/>
      <c r="J26" s="26"/>
      <c r="K26" s="26"/>
    </row>
    <row r="27" spans="1:13" ht="6.6" customHeight="1" x14ac:dyDescent="0.25">
      <c r="A27" s="50"/>
      <c r="B27" s="52"/>
      <c r="C27" s="52"/>
      <c r="D27" s="52"/>
      <c r="E27" s="52"/>
      <c r="F27" s="52"/>
      <c r="G27" s="35"/>
      <c r="H27" s="51" t="s">
        <v>2</v>
      </c>
      <c r="I27" s="36"/>
      <c r="J27" s="51"/>
      <c r="K27" s="51"/>
    </row>
    <row r="28" spans="1:13" ht="15.75" thickBot="1" x14ac:dyDescent="0.3">
      <c r="A28" s="40" t="s">
        <v>26</v>
      </c>
      <c r="B28" s="53">
        <f>+B26+B20</f>
        <v>209794259.01999998</v>
      </c>
      <c r="C28" s="24"/>
      <c r="D28" s="53">
        <f>+D26+D20</f>
        <v>189744949.66000003</v>
      </c>
      <c r="E28" s="24"/>
      <c r="F28" s="53">
        <f>+F26+F20</f>
        <v>20049309.360000007</v>
      </c>
      <c r="G28" s="31"/>
      <c r="H28" s="54">
        <f>IF(D28=0,"n/a",IF(AND(F28/D28&lt;1,F28/D28&gt;-1),F28/D28,"n/a"))</f>
        <v>0.10566452174840986</v>
      </c>
      <c r="I28" s="27"/>
      <c r="J28" s="26"/>
      <c r="K28" s="26"/>
    </row>
    <row r="29" spans="1:13" ht="4.1500000000000004" customHeight="1" thickTop="1" x14ac:dyDescent="0.25">
      <c r="A29" s="23"/>
      <c r="B29" s="52"/>
      <c r="C29" s="24"/>
      <c r="D29" s="52"/>
      <c r="E29" s="24"/>
      <c r="F29" s="52"/>
      <c r="G29" s="31"/>
      <c r="H29" s="55"/>
      <c r="I29" s="27"/>
      <c r="J29" s="26"/>
      <c r="K29" s="26"/>
    </row>
    <row r="30" spans="1:13" ht="12.75" customHeight="1" x14ac:dyDescent="0.25">
      <c r="A30" s="21"/>
      <c r="B30" s="56"/>
      <c r="C30" s="56"/>
      <c r="D30" s="56"/>
      <c r="E30" s="56"/>
      <c r="F30" s="56"/>
      <c r="G30" s="57"/>
      <c r="H30" s="31"/>
      <c r="I30" s="58"/>
      <c r="J30" s="47"/>
      <c r="K30" s="47"/>
    </row>
    <row r="31" spans="1:13" x14ac:dyDescent="0.25">
      <c r="A31" s="23" t="s">
        <v>31</v>
      </c>
      <c r="B31" s="24">
        <v>8161485.9800000004</v>
      </c>
      <c r="C31" s="24"/>
      <c r="D31" s="24">
        <v>7676584.0199999996</v>
      </c>
      <c r="E31" s="24"/>
      <c r="F31" s="24"/>
      <c r="G31" s="31"/>
      <c r="H31" s="31"/>
      <c r="I31" s="26"/>
      <c r="J31" s="26"/>
      <c r="K31" s="26"/>
    </row>
    <row r="32" spans="1:13" x14ac:dyDescent="0.25">
      <c r="A32" s="23" t="s">
        <v>32</v>
      </c>
      <c r="B32" s="31">
        <v>-6944181.6500000004</v>
      </c>
      <c r="C32" s="31"/>
      <c r="D32" s="31">
        <v>-6410385.75</v>
      </c>
      <c r="E32" s="24"/>
      <c r="F32" s="24"/>
      <c r="G32" s="31"/>
      <c r="H32" s="31"/>
      <c r="I32" s="27"/>
      <c r="J32" s="26"/>
      <c r="K32" s="26"/>
      <c r="M32" s="59"/>
    </row>
    <row r="33" spans="1:13" x14ac:dyDescent="0.25">
      <c r="A33" s="23" t="s">
        <v>33</v>
      </c>
      <c r="B33" s="31">
        <v>7236323</v>
      </c>
      <c r="C33" s="31"/>
      <c r="D33" s="31">
        <v>7323427.0599999996</v>
      </c>
      <c r="E33" s="24"/>
      <c r="F33" s="24"/>
      <c r="G33" s="31"/>
      <c r="H33" s="31"/>
      <c r="I33" s="21"/>
      <c r="J33" s="21"/>
      <c r="K33" s="21"/>
      <c r="M33" s="59"/>
    </row>
    <row r="34" spans="1:13" x14ac:dyDescent="0.25">
      <c r="A34" s="23" t="s">
        <v>34</v>
      </c>
      <c r="B34" s="31">
        <v>-2520279.08</v>
      </c>
      <c r="C34" s="31"/>
      <c r="D34" s="31">
        <v>-2311780.36</v>
      </c>
      <c r="E34" s="24"/>
      <c r="F34" s="24"/>
      <c r="G34" s="31"/>
      <c r="H34" s="31"/>
      <c r="I34" s="26"/>
      <c r="J34" s="26"/>
      <c r="K34" s="26"/>
      <c r="M34" s="60"/>
    </row>
    <row r="35" spans="1:13" x14ac:dyDescent="0.25">
      <c r="A35" s="23" t="s">
        <v>35</v>
      </c>
      <c r="B35" s="31">
        <v>3904410.07</v>
      </c>
      <c r="C35" s="31"/>
      <c r="D35" s="31">
        <v>0</v>
      </c>
      <c r="E35" s="24"/>
      <c r="F35" s="24"/>
      <c r="G35" s="31"/>
      <c r="H35" s="31"/>
      <c r="I35" s="26"/>
      <c r="J35" s="26"/>
      <c r="K35" s="26"/>
      <c r="M35" s="60"/>
    </row>
    <row r="36" spans="1:13" x14ac:dyDescent="0.25">
      <c r="A36" s="23" t="s">
        <v>36</v>
      </c>
      <c r="B36" s="31">
        <v>5986335.9699999997</v>
      </c>
      <c r="C36" s="31"/>
      <c r="D36" s="31">
        <v>0</v>
      </c>
      <c r="E36" s="24"/>
      <c r="F36" s="24"/>
      <c r="G36" s="31"/>
      <c r="H36" s="31"/>
      <c r="I36" s="26"/>
      <c r="J36" s="26"/>
      <c r="K36" s="26"/>
      <c r="M36" s="60"/>
    </row>
    <row r="37" spans="1:13" x14ac:dyDescent="0.25">
      <c r="A37" s="23" t="s">
        <v>37</v>
      </c>
      <c r="B37" s="31">
        <v>2342108.6</v>
      </c>
      <c r="C37" s="31"/>
      <c r="D37" s="31">
        <v>1598004</v>
      </c>
      <c r="E37" s="24"/>
      <c r="F37" s="24"/>
      <c r="G37" s="31"/>
      <c r="H37" s="31"/>
      <c r="I37" s="26"/>
      <c r="J37" s="26"/>
      <c r="K37" s="26"/>
    </row>
    <row r="38" spans="1:13" x14ac:dyDescent="0.25">
      <c r="A38" s="23" t="s">
        <v>38</v>
      </c>
      <c r="B38" s="31">
        <v>0</v>
      </c>
      <c r="C38" s="31"/>
      <c r="D38" s="31">
        <v>0</v>
      </c>
      <c r="E38" s="24"/>
      <c r="F38" s="24"/>
      <c r="G38" s="31"/>
      <c r="H38" s="31"/>
      <c r="I38" s="26"/>
      <c r="J38" s="26"/>
      <c r="K38" s="26"/>
    </row>
    <row r="39" spans="1:13" x14ac:dyDescent="0.25">
      <c r="A39" s="23" t="s">
        <v>39</v>
      </c>
      <c r="B39" s="31">
        <v>-37983.99</v>
      </c>
      <c r="C39" s="31"/>
      <c r="D39" s="31">
        <v>-69257.25</v>
      </c>
      <c r="E39" s="24"/>
      <c r="F39" s="24"/>
      <c r="G39" s="31"/>
      <c r="H39" s="31"/>
      <c r="I39" s="26"/>
      <c r="J39" s="26"/>
      <c r="K39" s="26"/>
      <c r="M39" s="60"/>
    </row>
    <row r="40" spans="1:13" x14ac:dyDescent="0.25">
      <c r="A40" s="23" t="s">
        <v>40</v>
      </c>
      <c r="B40" s="31">
        <v>5066941.28</v>
      </c>
      <c r="C40" s="31"/>
      <c r="D40" s="31">
        <v>4540256.5599999996</v>
      </c>
      <c r="E40" s="24"/>
      <c r="F40" s="24"/>
      <c r="G40" s="31"/>
      <c r="H40" s="31"/>
      <c r="I40" s="26"/>
      <c r="J40" s="26"/>
      <c r="K40" s="26"/>
    </row>
    <row r="41" spans="1:13" x14ac:dyDescent="0.25">
      <c r="A41" s="23" t="s">
        <v>41</v>
      </c>
      <c r="B41" s="31">
        <v>0</v>
      </c>
      <c r="C41" s="31"/>
      <c r="D41" s="31">
        <v>-88391.45</v>
      </c>
      <c r="E41" s="24"/>
      <c r="F41" s="24"/>
      <c r="G41" s="31"/>
      <c r="H41" s="31"/>
      <c r="I41" s="26"/>
      <c r="J41" s="26"/>
      <c r="K41" s="26"/>
    </row>
    <row r="42" spans="1:13" x14ac:dyDescent="0.25">
      <c r="A42" s="23" t="s">
        <v>42</v>
      </c>
      <c r="B42" s="31">
        <v>1421633.7</v>
      </c>
      <c r="C42" s="31"/>
      <c r="D42" s="31">
        <v>0</v>
      </c>
      <c r="E42" s="24"/>
      <c r="F42" s="24"/>
      <c r="G42" s="31"/>
      <c r="H42" s="31"/>
      <c r="I42" s="26"/>
      <c r="J42" s="26"/>
      <c r="K42" s="26"/>
    </row>
    <row r="43" spans="1:13" x14ac:dyDescent="0.25">
      <c r="A43" s="23" t="s">
        <v>43</v>
      </c>
      <c r="B43" s="31">
        <v>-1421069.97</v>
      </c>
      <c r="C43" s="31"/>
      <c r="D43" s="31">
        <v>-1241532.72</v>
      </c>
      <c r="E43" s="24"/>
      <c r="F43" s="24"/>
      <c r="G43" s="31"/>
      <c r="H43" s="31"/>
      <c r="I43" s="26"/>
      <c r="J43" s="26"/>
      <c r="K43" s="26"/>
    </row>
    <row r="44" spans="1:13" x14ac:dyDescent="0.25">
      <c r="A44" s="23"/>
      <c r="B44" s="31"/>
      <c r="C44" s="31"/>
      <c r="D44" s="31"/>
      <c r="E44" s="24"/>
      <c r="F44" s="24"/>
      <c r="G44" s="31"/>
      <c r="H44" s="31"/>
      <c r="I44" s="26"/>
      <c r="J44" s="26"/>
      <c r="K44" s="26"/>
    </row>
    <row r="45" spans="1:13" x14ac:dyDescent="0.25">
      <c r="A45" s="23"/>
      <c r="B45" s="24"/>
      <c r="C45" s="61"/>
      <c r="D45" s="24"/>
      <c r="E45" s="62"/>
      <c r="F45" s="62"/>
      <c r="G45" s="63"/>
      <c r="H45" s="63"/>
      <c r="I45" s="10"/>
      <c r="J45" s="10"/>
      <c r="K45" s="10"/>
    </row>
    <row r="46" spans="1:13" ht="12.75" customHeight="1" x14ac:dyDescent="0.25">
      <c r="A46" s="15"/>
      <c r="B46" s="62"/>
      <c r="C46" s="62"/>
      <c r="D46" s="62"/>
      <c r="E46" s="62"/>
      <c r="F46" s="64" t="s">
        <v>30</v>
      </c>
      <c r="G46" s="12"/>
      <c r="H46" s="12"/>
      <c r="I46" s="10"/>
      <c r="J46" s="10"/>
      <c r="K46" s="10"/>
    </row>
    <row r="47" spans="1:13" x14ac:dyDescent="0.25">
      <c r="A47" s="10"/>
      <c r="B47" s="65" t="s">
        <v>3</v>
      </c>
      <c r="C47" s="62"/>
      <c r="D47" s="65" t="s">
        <v>3</v>
      </c>
      <c r="E47" s="62"/>
      <c r="F47" s="62"/>
      <c r="G47" s="10"/>
      <c r="H47" s="10"/>
      <c r="I47" s="66"/>
      <c r="J47" s="10"/>
      <c r="K47" s="10"/>
    </row>
    <row r="48" spans="1:13" x14ac:dyDescent="0.25">
      <c r="A48" s="17" t="s">
        <v>27</v>
      </c>
      <c r="B48" s="18">
        <v>2022</v>
      </c>
      <c r="C48" s="62"/>
      <c r="D48" s="18">
        <v>2021</v>
      </c>
      <c r="E48" s="63"/>
      <c r="F48" s="67" t="s">
        <v>5</v>
      </c>
      <c r="G48" s="10"/>
      <c r="H48" s="19" t="s">
        <v>6</v>
      </c>
      <c r="I48" s="16"/>
      <c r="J48" s="10"/>
      <c r="K48" s="10"/>
    </row>
    <row r="49" spans="1:11" ht="6" customHeight="1" x14ac:dyDescent="0.25">
      <c r="A49" s="21"/>
      <c r="B49" s="68"/>
      <c r="C49" s="1"/>
      <c r="D49" s="69"/>
      <c r="E49" s="2"/>
      <c r="F49" s="69"/>
      <c r="G49" s="2"/>
      <c r="H49" s="69"/>
      <c r="I49" s="22"/>
      <c r="J49" s="21"/>
      <c r="K49" s="21"/>
    </row>
    <row r="50" spans="1:11" ht="12.75" customHeight="1" x14ac:dyDescent="0.25">
      <c r="A50" s="23" t="s">
        <v>12</v>
      </c>
      <c r="B50" s="70">
        <v>996028081.85000002</v>
      </c>
      <c r="C50" s="70"/>
      <c r="D50" s="70">
        <v>828171508.5</v>
      </c>
      <c r="E50" s="70"/>
      <c r="F50" s="70">
        <f>+B50-D50</f>
        <v>167856573.35000002</v>
      </c>
      <c r="G50" s="42"/>
      <c r="H50" s="49">
        <f>IF(D50=0,"n/a",IF(AND(F50/D50&lt;1,F50/D50&gt;-1),F50/D50,"n/a"))</f>
        <v>0.20268334714149372</v>
      </c>
      <c r="I50" s="71"/>
      <c r="J50" s="21"/>
      <c r="K50" s="21"/>
    </row>
    <row r="51" spans="1:11" x14ac:dyDescent="0.25">
      <c r="A51" s="23" t="s">
        <v>13</v>
      </c>
      <c r="B51" s="70">
        <v>714965485.23000002</v>
      </c>
      <c r="C51" s="70"/>
      <c r="D51" s="70">
        <v>675797918.76999998</v>
      </c>
      <c r="E51" s="70"/>
      <c r="F51" s="70">
        <f>+B51-D51</f>
        <v>39167566.460000038</v>
      </c>
      <c r="G51" s="42"/>
      <c r="H51" s="49">
        <f>IF(D51=0,"n/a",IF(AND(F51/D51&lt;1,F51/D51&gt;-1),F51/D51,"n/a"))</f>
        <v>5.7957512700376142E-2</v>
      </c>
      <c r="I51" s="71"/>
      <c r="J51" s="21"/>
      <c r="K51" s="21"/>
    </row>
    <row r="52" spans="1:11" ht="12.75" customHeight="1" x14ac:dyDescent="0.25">
      <c r="A52" s="23" t="s">
        <v>14</v>
      </c>
      <c r="B52" s="70">
        <v>92787434.819999993</v>
      </c>
      <c r="C52" s="70"/>
      <c r="D52" s="70">
        <v>86253200.599999994</v>
      </c>
      <c r="E52" s="70"/>
      <c r="F52" s="70">
        <f>+B52-D52</f>
        <v>6534234.2199999988</v>
      </c>
      <c r="G52" s="42"/>
      <c r="H52" s="49">
        <f>IF(D52=0,"n/a",IF(AND(F52/D52&lt;1,F52/D52&gt;-1),F52/D52,"n/a"))</f>
        <v>7.5756426133130633E-2</v>
      </c>
      <c r="I52" s="71"/>
      <c r="J52" s="21"/>
      <c r="K52" s="21"/>
    </row>
    <row r="53" spans="1:11" x14ac:dyDescent="0.25">
      <c r="A53" s="23" t="s">
        <v>15</v>
      </c>
      <c r="B53" s="70">
        <v>6229952.4199999999</v>
      </c>
      <c r="C53" s="70"/>
      <c r="D53" s="70">
        <v>4947822.17</v>
      </c>
      <c r="E53" s="70"/>
      <c r="F53" s="70">
        <f>+B53-D53</f>
        <v>1282130.25</v>
      </c>
      <c r="G53" s="42"/>
      <c r="H53" s="49">
        <f>IF(D53=0,"n/a",IF(AND(F53/D53&lt;1,F53/D53&gt;-1),F53/D53,"n/a"))</f>
        <v>0.25913022051881868</v>
      </c>
      <c r="I53" s="71"/>
      <c r="J53" s="72"/>
      <c r="K53" s="21"/>
    </row>
    <row r="54" spans="1:11" x14ac:dyDescent="0.25">
      <c r="A54" s="23" t="s">
        <v>16</v>
      </c>
      <c r="B54" s="70">
        <v>638080</v>
      </c>
      <c r="C54" s="73"/>
      <c r="D54" s="70">
        <v>604740</v>
      </c>
      <c r="E54" s="73"/>
      <c r="F54" s="70">
        <f>+B54-D54</f>
        <v>33340</v>
      </c>
      <c r="G54" s="74"/>
      <c r="H54" s="49">
        <f>IF(D54=0,"n/a",IF(AND(F54/D54&lt;1,F54/D54&gt;-1),F54/D54,"n/a"))</f>
        <v>5.5131130733869098E-2</v>
      </c>
      <c r="I54" s="71"/>
      <c r="J54" s="21"/>
      <c r="K54" s="21"/>
    </row>
    <row r="55" spans="1:11" ht="6" customHeight="1" x14ac:dyDescent="0.25">
      <c r="A55" s="21"/>
      <c r="B55" s="75"/>
      <c r="C55" s="76"/>
      <c r="D55" s="75"/>
      <c r="E55" s="76"/>
      <c r="F55" s="75"/>
      <c r="G55" s="77"/>
      <c r="H55" s="78"/>
      <c r="I55" s="10"/>
      <c r="J55" s="10"/>
      <c r="K55" s="10"/>
    </row>
    <row r="56" spans="1:11" ht="12.75" customHeight="1" x14ac:dyDescent="0.25">
      <c r="A56" s="40" t="s">
        <v>18</v>
      </c>
      <c r="B56" s="79">
        <f>SUM(B50:B55)</f>
        <v>1810649034.3199999</v>
      </c>
      <c r="C56" s="70"/>
      <c r="D56" s="79">
        <f>SUM(D50:D55)</f>
        <v>1595775190.04</v>
      </c>
      <c r="E56" s="70"/>
      <c r="F56" s="79">
        <f>SUM(F50:F55)</f>
        <v>214873844.28000006</v>
      </c>
      <c r="G56" s="42"/>
      <c r="H56" s="43">
        <f>IF(D56=0,"n/a",IF(AND(F56/D56&lt;1,F56/D56&gt;-1),F56/D56,"n/a"))</f>
        <v>0.13465170133057025</v>
      </c>
      <c r="I56" s="71"/>
      <c r="J56" s="21"/>
      <c r="K56" s="21"/>
    </row>
    <row r="57" spans="1:11" ht="12.75" customHeight="1" x14ac:dyDescent="0.25">
      <c r="A57" s="23" t="s">
        <v>19</v>
      </c>
      <c r="B57" s="70">
        <v>238963453.25999999</v>
      </c>
      <c r="C57" s="73"/>
      <c r="D57" s="70">
        <v>173977007.28999999</v>
      </c>
      <c r="E57" s="73"/>
      <c r="F57" s="70">
        <f>+B57-D57</f>
        <v>64986445.969999999</v>
      </c>
      <c r="G57" s="74"/>
      <c r="H57" s="49">
        <f>IF(D57=0,"n/a",IF(AND(F57/D57&lt;1,F57/D57&gt;-1),F57/D57,"n/a"))</f>
        <v>0.3735346812908153</v>
      </c>
      <c r="I57" s="71"/>
      <c r="J57" s="21"/>
      <c r="K57" s="21"/>
    </row>
    <row r="58" spans="1:11" x14ac:dyDescent="0.25">
      <c r="A58" s="23" t="s">
        <v>20</v>
      </c>
      <c r="B58" s="70">
        <v>129066823</v>
      </c>
      <c r="C58" s="73"/>
      <c r="D58" s="70">
        <v>201261939</v>
      </c>
      <c r="E58" s="73"/>
      <c r="F58" s="70">
        <f>+B58-D58</f>
        <v>-72195116</v>
      </c>
      <c r="G58" s="74"/>
      <c r="H58" s="49">
        <f>IF(D58=0,"n/a",IF(AND(F58/D58&lt;1,F58/D58&gt;-1),F58/D58,"n/a"))</f>
        <v>-0.35871221532850284</v>
      </c>
      <c r="I58" s="71"/>
      <c r="J58" s="21"/>
      <c r="K58" s="21"/>
    </row>
    <row r="59" spans="1:11" ht="6" customHeight="1" x14ac:dyDescent="0.25">
      <c r="A59" s="10"/>
      <c r="B59" s="80"/>
      <c r="C59" s="70"/>
      <c r="D59" s="80"/>
      <c r="E59" s="70"/>
      <c r="F59" s="80"/>
      <c r="G59" s="42"/>
      <c r="H59" s="81"/>
      <c r="I59" s="10"/>
      <c r="J59" s="10"/>
      <c r="K59" s="10"/>
    </row>
    <row r="60" spans="1:11" ht="15.75" thickBot="1" x14ac:dyDescent="0.3">
      <c r="A60" s="40" t="s">
        <v>28</v>
      </c>
      <c r="B60" s="82">
        <f>SUM(B56:B58)</f>
        <v>2178679310.5799999</v>
      </c>
      <c r="C60" s="70"/>
      <c r="D60" s="82">
        <f>SUM(D56:D58)</f>
        <v>1971014136.3299999</v>
      </c>
      <c r="E60" s="70"/>
      <c r="F60" s="82">
        <f>SUM(F56:F58)</f>
        <v>207665174.25000006</v>
      </c>
      <c r="G60" s="42"/>
      <c r="H60" s="54">
        <f>IF(D60=0,"n/a",IF(AND(F60/D60&lt;1,F60/D60&gt;-1),F60/D60,"n/a"))</f>
        <v>0.10535955598810146</v>
      </c>
      <c r="I60" s="71"/>
      <c r="J60" s="21"/>
      <c r="K60" s="21"/>
    </row>
    <row r="61" spans="1:11" ht="12.75" customHeight="1" thickTop="1" x14ac:dyDescent="0.25">
      <c r="A61" s="10"/>
      <c r="B61" s="83"/>
      <c r="C61" s="84"/>
      <c r="D61" s="83"/>
      <c r="E61" s="84"/>
      <c r="F61" s="83"/>
      <c r="G61" s="84"/>
      <c r="H61" s="83"/>
      <c r="I61" s="66"/>
      <c r="J61" s="10"/>
      <c r="K61" s="10"/>
    </row>
    <row r="62" spans="1:11" s="86" customFormat="1" x14ac:dyDescent="0.25">
      <c r="A62" s="9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5">
      <c r="A63" s="9" t="s">
        <v>8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K1" sqref="K1:K1048576"/>
    </sheetView>
  </sheetViews>
  <sheetFormatPr defaultColWidth="9.140625" defaultRowHeight="15" x14ac:dyDescent="0.25"/>
  <cols>
    <col min="1" max="1" width="41.85546875" style="4" customWidth="1"/>
    <col min="2" max="2" width="17" style="4" bestFit="1" customWidth="1"/>
    <col min="3" max="3" width="0.85546875" style="4" customWidth="1"/>
    <col min="4" max="4" width="17" style="4" bestFit="1" customWidth="1"/>
    <col min="5" max="5" width="0.7109375" style="4" customWidth="1"/>
    <col min="6" max="6" width="16.28515625" style="4" bestFit="1" customWidth="1"/>
    <col min="7" max="7" width="0.7109375" style="4" customWidth="1"/>
    <col min="8" max="8" width="7.7109375" style="4" customWidth="1"/>
    <col min="9" max="9" width="0.7109375" style="4" customWidth="1"/>
    <col min="10" max="10" width="7.7109375" style="4" customWidth="1"/>
    <col min="11" max="11" width="7.42578125" style="4" customWidth="1"/>
    <col min="12" max="12" width="9.140625" style="4"/>
    <col min="13" max="13" width="16.42578125" style="4" bestFit="1" customWidth="1"/>
    <col min="14" max="16384" width="9.140625" style="4"/>
  </cols>
  <sheetData>
    <row r="1" spans="1:13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 x14ac:dyDescent="0.25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x14ac:dyDescent="0.25">
      <c r="A3" s="3" t="s">
        <v>44</v>
      </c>
      <c r="B3" s="3"/>
      <c r="C3" s="3"/>
      <c r="D3" s="3"/>
      <c r="E3" s="3"/>
      <c r="F3" s="3"/>
      <c r="G3" s="3"/>
      <c r="H3" s="3"/>
      <c r="I3" s="3"/>
      <c r="J3" s="5"/>
      <c r="K3" s="3"/>
    </row>
    <row r="4" spans="1:13" x14ac:dyDescent="0.25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x14ac:dyDescent="0.25">
      <c r="A5" s="8" t="s">
        <v>2</v>
      </c>
      <c r="B5" s="9"/>
      <c r="C5" s="9"/>
      <c r="D5" s="10"/>
      <c r="E5" s="9"/>
      <c r="F5" s="9"/>
      <c r="G5" s="9"/>
      <c r="H5" s="9"/>
      <c r="I5" s="9"/>
      <c r="J5" s="9"/>
      <c r="K5" s="9"/>
    </row>
    <row r="6" spans="1:13" x14ac:dyDescent="0.25">
      <c r="A6" s="11" t="s">
        <v>2</v>
      </c>
      <c r="B6" s="10"/>
      <c r="C6" s="10"/>
      <c r="D6" s="10"/>
      <c r="E6" s="10"/>
      <c r="F6" s="12" t="s">
        <v>30</v>
      </c>
      <c r="G6" s="12"/>
      <c r="H6" s="12"/>
      <c r="I6" s="13"/>
      <c r="J6" s="14" t="s">
        <v>10</v>
      </c>
      <c r="K6" s="14"/>
    </row>
    <row r="7" spans="1:13" x14ac:dyDescent="0.25">
      <c r="A7" s="15"/>
      <c r="B7" s="16" t="s">
        <v>3</v>
      </c>
      <c r="C7" s="10"/>
      <c r="D7" s="16" t="s">
        <v>3</v>
      </c>
      <c r="E7" s="10"/>
      <c r="F7" s="10"/>
      <c r="G7" s="10"/>
      <c r="H7" s="10"/>
      <c r="I7" s="10"/>
      <c r="J7" s="10"/>
      <c r="K7" s="10"/>
    </row>
    <row r="8" spans="1:13" ht="13.5" customHeight="1" x14ac:dyDescent="0.25">
      <c r="A8" s="17" t="s">
        <v>11</v>
      </c>
      <c r="B8" s="18">
        <v>2022</v>
      </c>
      <c r="C8" s="10"/>
      <c r="D8" s="18">
        <v>2021</v>
      </c>
      <c r="E8" s="10"/>
      <c r="F8" s="19" t="s">
        <v>5</v>
      </c>
      <c r="G8" s="10"/>
      <c r="H8" s="19" t="s">
        <v>6</v>
      </c>
      <c r="I8" s="20"/>
      <c r="J8" s="18">
        <v>2022</v>
      </c>
      <c r="K8" s="18">
        <v>2021</v>
      </c>
    </row>
    <row r="9" spans="1:13" ht="6.6" customHeight="1" x14ac:dyDescent="0.25">
      <c r="A9" s="21"/>
      <c r="B9" s="22"/>
      <c r="C9" s="21"/>
      <c r="D9" s="22"/>
      <c r="E9" s="21"/>
      <c r="F9" s="22"/>
      <c r="G9" s="21"/>
      <c r="H9" s="22"/>
      <c r="I9" s="22"/>
      <c r="J9" s="22"/>
      <c r="K9" s="22"/>
    </row>
    <row r="10" spans="1:13" x14ac:dyDescent="0.25">
      <c r="A10" s="23" t="s">
        <v>12</v>
      </c>
      <c r="B10" s="24">
        <v>95533679.269999996</v>
      </c>
      <c r="C10" s="24"/>
      <c r="D10" s="24">
        <v>87159560.129999995</v>
      </c>
      <c r="E10" s="24"/>
      <c r="F10" s="24">
        <f>B10-D10</f>
        <v>8374119.1400000006</v>
      </c>
      <c r="G10" s="26"/>
      <c r="H10" s="25">
        <f>IF(D10=0,"n/a",IF(AND(F10/D10&lt;1,F10/D10&gt;-1),F10/D10,"n/a"))</f>
        <v>9.6078033522769696E-2</v>
      </c>
      <c r="I10" s="27"/>
      <c r="J10" s="28">
        <f>IF(B50=0,"n/a",B10/B50)</f>
        <v>0.11613777112839349</v>
      </c>
      <c r="K10" s="29">
        <f>IF(D50=0,"n/a",D10/D50)</f>
        <v>0.11152529895143413</v>
      </c>
      <c r="M10" s="30"/>
    </row>
    <row r="11" spans="1:13" x14ac:dyDescent="0.25">
      <c r="A11" s="23" t="s">
        <v>13</v>
      </c>
      <c r="B11" s="31">
        <v>76449975.120000005</v>
      </c>
      <c r="C11" s="31"/>
      <c r="D11" s="31">
        <v>63342268.729999997</v>
      </c>
      <c r="E11" s="31"/>
      <c r="F11" s="31">
        <f>B11-D11</f>
        <v>13107706.390000008</v>
      </c>
      <c r="G11" s="31"/>
      <c r="H11" s="25">
        <f>IF(D11=0,"n/a",IF(AND(F11/D11&lt;1,F11/D11&gt;-1),F11/D11,"n/a"))</f>
        <v>0.20693458969511097</v>
      </c>
      <c r="I11" s="27"/>
      <c r="J11" s="32">
        <f>IF(B51=0,"n/a",B11/B51)</f>
        <v>0.11267498073755214</v>
      </c>
      <c r="K11" s="33">
        <f>IF(D51=0,"n/a",D11/D51)</f>
        <v>0.10271395646531142</v>
      </c>
    </row>
    <row r="12" spans="1:13" x14ac:dyDescent="0.25">
      <c r="A12" s="23" t="s">
        <v>14</v>
      </c>
      <c r="B12" s="31">
        <v>9740923.9499999993</v>
      </c>
      <c r="C12" s="31"/>
      <c r="D12" s="31">
        <v>8925695.4000000004</v>
      </c>
      <c r="E12" s="31"/>
      <c r="F12" s="31">
        <f>B12-D12</f>
        <v>815228.54999999888</v>
      </c>
      <c r="G12" s="31"/>
      <c r="H12" s="25">
        <f>IF(D12=0,"n/a",IF(AND(F12/D12&lt;1,F12/D12&gt;-1),F12/D12,"n/a"))</f>
        <v>9.1335017997589169E-2</v>
      </c>
      <c r="I12" s="27"/>
      <c r="J12" s="32">
        <f>IF(B52=0,"n/a",B12/B52)</f>
        <v>0.10320332487004122</v>
      </c>
      <c r="K12" s="33">
        <f>IF(D52=0,"n/a",D12/D52)</f>
        <v>9.1964709777478781E-2</v>
      </c>
    </row>
    <row r="13" spans="1:13" x14ac:dyDescent="0.25">
      <c r="A13" s="23" t="s">
        <v>15</v>
      </c>
      <c r="B13" s="31">
        <v>1621037.29</v>
      </c>
      <c r="C13" s="31"/>
      <c r="D13" s="31">
        <v>1492544.83</v>
      </c>
      <c r="E13" s="31"/>
      <c r="F13" s="31">
        <f>B13-D13</f>
        <v>128492.45999999996</v>
      </c>
      <c r="G13" s="31"/>
      <c r="H13" s="25">
        <f>IF(D13=0,"n/a",IF(AND(F13/D13&lt;1,F13/D13&gt;-1),F13/D13,"n/a"))</f>
        <v>8.6089514644595272E-2</v>
      </c>
      <c r="I13" s="27"/>
      <c r="J13" s="32">
        <f>IF(B53=0,"n/a",B13/B53)</f>
        <v>0.2700283746318406</v>
      </c>
      <c r="K13" s="33">
        <f>IF(D53=0,"n/a",D13/D53)</f>
        <v>0.22233940551446391</v>
      </c>
      <c r="L13" s="34"/>
    </row>
    <row r="14" spans="1:13" x14ac:dyDescent="0.25">
      <c r="A14" s="23" t="s">
        <v>16</v>
      </c>
      <c r="B14" s="31">
        <v>25100.240000000002</v>
      </c>
      <c r="C14" s="35"/>
      <c r="D14" s="31">
        <v>23406.13</v>
      </c>
      <c r="E14" s="31"/>
      <c r="F14" s="31">
        <f>B14-D14</f>
        <v>1694.1100000000006</v>
      </c>
      <c r="G14" s="35"/>
      <c r="H14" s="25">
        <f>IF(D14=0,"n/a",IF(AND(F14/D14&lt;1,F14/D14&gt;-1),F14/D14,"n/a"))</f>
        <v>7.2378902449913782E-2</v>
      </c>
      <c r="I14" s="36"/>
      <c r="J14" s="32">
        <f>IF(B54=0,"n/a",B14/B54)</f>
        <v>4.9558205654714901E-2</v>
      </c>
      <c r="K14" s="33">
        <f>IF(D54=0,"n/a",D14/D54)</f>
        <v>5.0447181193733259E-2</v>
      </c>
    </row>
    <row r="15" spans="1:13" ht="8.4499999999999993" customHeight="1" x14ac:dyDescent="0.25">
      <c r="A15" s="21"/>
      <c r="B15" s="37"/>
      <c r="C15" s="31"/>
      <c r="D15" s="37"/>
      <c r="E15" s="31"/>
      <c r="F15" s="37"/>
      <c r="G15" s="31"/>
      <c r="H15" s="38" t="s">
        <v>2</v>
      </c>
      <c r="I15" s="27"/>
      <c r="J15" s="39"/>
      <c r="K15" s="39" t="s">
        <v>17</v>
      </c>
    </row>
    <row r="16" spans="1:13" x14ac:dyDescent="0.25">
      <c r="A16" s="40" t="s">
        <v>18</v>
      </c>
      <c r="B16" s="41">
        <f>SUM(B10:B15)</f>
        <v>183370715.86999997</v>
      </c>
      <c r="C16" s="31"/>
      <c r="D16" s="41">
        <f>SUM(D10:D15)</f>
        <v>160943475.22</v>
      </c>
      <c r="E16" s="31"/>
      <c r="F16" s="41">
        <f>SUM(F10:F15)</f>
        <v>22427240.650000006</v>
      </c>
      <c r="G16" s="42"/>
      <c r="H16" s="43">
        <f>IF(D16=0,"n/a",IF(AND(F16/D16&lt;1,F16/D16&gt;-1),F16/D16,"n/a"))</f>
        <v>0.13934855463598833</v>
      </c>
      <c r="I16" s="27"/>
      <c r="J16" s="44">
        <f>IF(B56=0,"n/a",B16/B56)</f>
        <v>0.11446471251413695</v>
      </c>
      <c r="K16" s="44">
        <f>IF(D56=0,"n/a",D16/D56)</f>
        <v>0.10712129924079285</v>
      </c>
    </row>
    <row r="17" spans="1:13" x14ac:dyDescent="0.25">
      <c r="A17" s="23" t="s">
        <v>19</v>
      </c>
      <c r="B17" s="31">
        <v>1796253.2</v>
      </c>
      <c r="C17" s="31"/>
      <c r="D17" s="31">
        <v>1357192.39</v>
      </c>
      <c r="E17" s="31"/>
      <c r="F17" s="31">
        <f>B17-D17</f>
        <v>439060.81000000006</v>
      </c>
      <c r="G17" s="31"/>
      <c r="H17" s="25">
        <f>IF(D17=0,"n/a",IF(AND(F17/D17&lt;1,F17/D17&gt;-1),F17/D17,"n/a"))</f>
        <v>0.3235066842660384</v>
      </c>
      <c r="I17" s="36"/>
      <c r="J17" s="33">
        <f>IF(B57=0,"n/a",B17/B57)</f>
        <v>1.6349938868463441E-2</v>
      </c>
      <c r="K17" s="33">
        <f>IF(D57=0,"n/a",D17/D57)</f>
        <v>8.0773727696257496E-3</v>
      </c>
    </row>
    <row r="18" spans="1:13" ht="12.75" customHeight="1" x14ac:dyDescent="0.25">
      <c r="A18" s="23" t="s">
        <v>20</v>
      </c>
      <c r="B18" s="31">
        <v>6881643.46</v>
      </c>
      <c r="C18" s="35"/>
      <c r="D18" s="31">
        <v>6756854.7199999997</v>
      </c>
      <c r="E18" s="31"/>
      <c r="F18" s="31">
        <f>B18-D18</f>
        <v>124788.74000000022</v>
      </c>
      <c r="G18" s="35"/>
      <c r="H18" s="25">
        <f>IF(D18=0,"n/a",IF(AND(F18/D18&lt;1,F18/D18&gt;-1),F18/D18,"n/a"))</f>
        <v>1.8468465753841194E-2</v>
      </c>
      <c r="I18" s="27"/>
      <c r="J18" s="44">
        <f>IF(B58=0,"n/a",B18/B58)</f>
        <v>4.818774888840327E-2</v>
      </c>
      <c r="K18" s="44">
        <f>IF(D58=0,"n/a",D18/D58)</f>
        <v>3.2232931764955917E-2</v>
      </c>
    </row>
    <row r="19" spans="1:13" ht="6" customHeight="1" x14ac:dyDescent="0.25">
      <c r="A19" s="21"/>
      <c r="B19" s="45"/>
      <c r="C19" s="46"/>
      <c r="D19" s="45"/>
      <c r="E19" s="46"/>
      <c r="F19" s="45"/>
      <c r="G19" s="46"/>
      <c r="H19" s="45" t="s">
        <v>2</v>
      </c>
      <c r="I19" s="47"/>
      <c r="J19" s="47"/>
      <c r="K19" s="47"/>
    </row>
    <row r="20" spans="1:13" x14ac:dyDescent="0.25">
      <c r="A20" s="48" t="s">
        <v>21</v>
      </c>
      <c r="B20" s="31">
        <f>SUM(B16:B18)</f>
        <v>192048612.52999997</v>
      </c>
      <c r="C20" s="31"/>
      <c r="D20" s="31">
        <f>SUM(D16:D18)</f>
        <v>169057522.32999998</v>
      </c>
      <c r="E20" s="31"/>
      <c r="F20" s="31">
        <f>SUM(F16:F18)</f>
        <v>22991090.200000003</v>
      </c>
      <c r="G20" s="31"/>
      <c r="H20" s="49">
        <f>IF(D20=0,"n/a",IF(AND(F20/D20&lt;1,F20/D20&gt;-1),F20/D20,"n/a"))</f>
        <v>0.1359956651625441</v>
      </c>
      <c r="I20" s="27"/>
      <c r="J20" s="26"/>
      <c r="K20" s="26"/>
    </row>
    <row r="21" spans="1:13" ht="6.6" customHeight="1" x14ac:dyDescent="0.25">
      <c r="A21" s="50"/>
      <c r="B21" s="35"/>
      <c r="C21" s="35"/>
      <c r="D21" s="35"/>
      <c r="E21" s="35"/>
      <c r="F21" s="35"/>
      <c r="G21" s="35"/>
      <c r="H21" s="51" t="s">
        <v>2</v>
      </c>
      <c r="I21" s="36"/>
      <c r="J21" s="51"/>
      <c r="K21" s="51"/>
    </row>
    <row r="22" spans="1:13" x14ac:dyDescent="0.25">
      <c r="A22" s="23" t="s">
        <v>22</v>
      </c>
      <c r="B22" s="31">
        <v>5660480.3499999996</v>
      </c>
      <c r="C22" s="31"/>
      <c r="D22" s="31">
        <v>568245.55000000005</v>
      </c>
      <c r="E22" s="31"/>
      <c r="F22" s="31">
        <f>B22-D22</f>
        <v>5092234.8</v>
      </c>
      <c r="G22" s="31"/>
      <c r="H22" s="25" t="str">
        <f>IF(D22=0,"n/a",IF(AND(F22/D22&lt;1,F22/D22&gt;-1),F22/D22,"n/a"))</f>
        <v>n/a</v>
      </c>
      <c r="I22" s="36"/>
      <c r="J22" s="51"/>
      <c r="K22" s="51"/>
    </row>
    <row r="23" spans="1:13" x14ac:dyDescent="0.25">
      <c r="A23" s="23" t="s">
        <v>23</v>
      </c>
      <c r="B23" s="31">
        <v>1889491.57</v>
      </c>
      <c r="C23" s="31"/>
      <c r="D23" s="31">
        <v>1516975.34</v>
      </c>
      <c r="E23" s="31"/>
      <c r="F23" s="31">
        <f>B23-D23</f>
        <v>372516.23</v>
      </c>
      <c r="G23" s="31"/>
      <c r="H23" s="25">
        <f>IF(D23=0,"n/a",IF(AND(F23/D23&lt;1,F23/D23&gt;-1),F23/D23,"n/a"))</f>
        <v>0.24556511907438125</v>
      </c>
      <c r="I23" s="36"/>
      <c r="J23" s="51"/>
      <c r="K23" s="51"/>
    </row>
    <row r="24" spans="1:13" x14ac:dyDescent="0.25">
      <c r="A24" s="23" t="s">
        <v>7</v>
      </c>
      <c r="B24" s="31">
        <v>-7262989.3200000003</v>
      </c>
      <c r="C24" s="31"/>
      <c r="D24" s="31">
        <v>-2496122.33</v>
      </c>
      <c r="E24" s="31"/>
      <c r="F24" s="31">
        <f>B24-D24</f>
        <v>-4766866.99</v>
      </c>
      <c r="G24" s="31"/>
      <c r="H24" s="25" t="str">
        <f>IF(D24=0,"n/a",IF(AND(F24/D24&lt;1,F24/D24&gt;-1),F24/D24,"n/a"))</f>
        <v>n/a</v>
      </c>
      <c r="I24" s="36"/>
      <c r="J24" s="51"/>
      <c r="K24" s="51"/>
    </row>
    <row r="25" spans="1:13" x14ac:dyDescent="0.25">
      <c r="A25" s="23" t="s">
        <v>24</v>
      </c>
      <c r="B25" s="41">
        <v>3063628.19</v>
      </c>
      <c r="C25" s="35"/>
      <c r="D25" s="41">
        <v>3541644.49</v>
      </c>
      <c r="E25" s="31"/>
      <c r="F25" s="41">
        <f>B25-D25</f>
        <v>-478016.30000000028</v>
      </c>
      <c r="G25" s="35"/>
      <c r="H25" s="43">
        <f>IF(D25=0,"n/a",IF(AND(F25/D25&lt;1,F25/D25&gt;-1),F25/D25,"n/a"))</f>
        <v>-0.13497015337075807</v>
      </c>
      <c r="I25" s="36"/>
      <c r="J25" s="51"/>
      <c r="K25" s="51"/>
    </row>
    <row r="26" spans="1:13" ht="12.75" customHeight="1" x14ac:dyDescent="0.25">
      <c r="A26" s="23" t="s">
        <v>25</v>
      </c>
      <c r="B26" s="41">
        <f>SUM(B22:B25)</f>
        <v>3350610.7899999996</v>
      </c>
      <c r="C26" s="31"/>
      <c r="D26" s="41">
        <f>SUM(D22:D25)</f>
        <v>3130743.0500000003</v>
      </c>
      <c r="E26" s="31"/>
      <c r="F26" s="41">
        <f>SUM(F22:F25)</f>
        <v>219867.73999999883</v>
      </c>
      <c r="G26" s="31"/>
      <c r="H26" s="43">
        <f>IF(D26=0,"n/a",IF(AND(F26/D26&lt;1,F26/D26&gt;-1),F26/D26,"n/a"))</f>
        <v>7.0228612341724686E-2</v>
      </c>
      <c r="I26" s="27"/>
      <c r="J26" s="26"/>
      <c r="K26" s="26"/>
    </row>
    <row r="27" spans="1:13" ht="6.6" customHeight="1" x14ac:dyDescent="0.25">
      <c r="A27" s="50"/>
      <c r="B27" s="52"/>
      <c r="C27" s="52"/>
      <c r="D27" s="52"/>
      <c r="E27" s="52"/>
      <c r="F27" s="52"/>
      <c r="G27" s="35"/>
      <c r="H27" s="51" t="s">
        <v>2</v>
      </c>
      <c r="I27" s="36"/>
      <c r="J27" s="51"/>
      <c r="K27" s="51"/>
    </row>
    <row r="28" spans="1:13" ht="15.75" thickBot="1" x14ac:dyDescent="0.3">
      <c r="A28" s="40" t="s">
        <v>26</v>
      </c>
      <c r="B28" s="53">
        <f>+B26+B20</f>
        <v>195399223.31999996</v>
      </c>
      <c r="C28" s="24"/>
      <c r="D28" s="53">
        <f>+D26+D20</f>
        <v>172188265.38</v>
      </c>
      <c r="E28" s="24"/>
      <c r="F28" s="53">
        <f>+F26+F20</f>
        <v>23210957.940000001</v>
      </c>
      <c r="G28" s="31"/>
      <c r="H28" s="54">
        <f>IF(D28=0,"n/a",IF(AND(F28/D28&lt;1,F28/D28&gt;-1),F28/D28,"n/a"))</f>
        <v>0.13479988249359529</v>
      </c>
      <c r="I28" s="27"/>
      <c r="J28" s="26"/>
      <c r="K28" s="26"/>
    </row>
    <row r="29" spans="1:13" ht="4.1500000000000004" customHeight="1" thickTop="1" x14ac:dyDescent="0.25">
      <c r="A29" s="23"/>
      <c r="B29" s="52"/>
      <c r="C29" s="24"/>
      <c r="D29" s="52"/>
      <c r="E29" s="24"/>
      <c r="F29" s="52"/>
      <c r="G29" s="31"/>
      <c r="H29" s="55"/>
      <c r="I29" s="27"/>
      <c r="J29" s="26"/>
      <c r="K29" s="26"/>
    </row>
    <row r="30" spans="1:13" ht="12.75" customHeight="1" x14ac:dyDescent="0.25">
      <c r="A30" s="21"/>
      <c r="B30" s="56"/>
      <c r="C30" s="56"/>
      <c r="D30" s="56"/>
      <c r="E30" s="56"/>
      <c r="F30" s="56"/>
      <c r="G30" s="57"/>
      <c r="H30" s="31"/>
      <c r="I30" s="58"/>
      <c r="J30" s="47"/>
      <c r="K30" s="47"/>
    </row>
    <row r="31" spans="1:13" x14ac:dyDescent="0.25">
      <c r="A31" s="23" t="s">
        <v>31</v>
      </c>
      <c r="B31" s="24">
        <v>7675183.6799999997</v>
      </c>
      <c r="C31" s="24"/>
      <c r="D31" s="24">
        <v>6286573.4699999997</v>
      </c>
      <c r="E31" s="24"/>
      <c r="F31" s="24"/>
      <c r="G31" s="31"/>
      <c r="H31" s="31"/>
      <c r="I31" s="26"/>
      <c r="J31" s="26"/>
      <c r="K31" s="26"/>
    </row>
    <row r="32" spans="1:13" x14ac:dyDescent="0.25">
      <c r="A32" s="23" t="s">
        <v>32</v>
      </c>
      <c r="B32" s="31">
        <v>-5712331.0099999998</v>
      </c>
      <c r="C32" s="31"/>
      <c r="D32" s="31">
        <v>-5978421.3899999997</v>
      </c>
      <c r="E32" s="24"/>
      <c r="F32" s="24"/>
      <c r="G32" s="31"/>
      <c r="H32" s="31"/>
      <c r="I32" s="27"/>
      <c r="J32" s="26"/>
      <c r="K32" s="26"/>
      <c r="M32" s="59"/>
    </row>
    <row r="33" spans="1:13" x14ac:dyDescent="0.25">
      <c r="A33" s="23" t="s">
        <v>33</v>
      </c>
      <c r="B33" s="31">
        <v>8162097.7599999998</v>
      </c>
      <c r="C33" s="31"/>
      <c r="D33" s="31">
        <v>5925817.3200000003</v>
      </c>
      <c r="E33" s="24"/>
      <c r="F33" s="24"/>
      <c r="G33" s="31"/>
      <c r="H33" s="31"/>
      <c r="I33" s="21"/>
      <c r="J33" s="21"/>
      <c r="K33" s="21"/>
      <c r="M33" s="59"/>
    </row>
    <row r="34" spans="1:13" x14ac:dyDescent="0.25">
      <c r="A34" s="23" t="s">
        <v>34</v>
      </c>
      <c r="B34" s="31">
        <v>-2226362.7799999998</v>
      </c>
      <c r="C34" s="31"/>
      <c r="D34" s="31">
        <v>-2178595.66</v>
      </c>
      <c r="E34" s="24"/>
      <c r="F34" s="24"/>
      <c r="G34" s="31"/>
      <c r="H34" s="31"/>
      <c r="I34" s="26"/>
      <c r="J34" s="26"/>
      <c r="K34" s="26"/>
      <c r="M34" s="60"/>
    </row>
    <row r="35" spans="1:13" x14ac:dyDescent="0.25">
      <c r="A35" s="23" t="s">
        <v>35</v>
      </c>
      <c r="B35" s="31">
        <v>3455042.17</v>
      </c>
      <c r="C35" s="31"/>
      <c r="D35" s="31">
        <v>0</v>
      </c>
      <c r="E35" s="24"/>
      <c r="F35" s="24"/>
      <c r="G35" s="31"/>
      <c r="H35" s="31"/>
      <c r="I35" s="26"/>
      <c r="J35" s="26"/>
      <c r="K35" s="26"/>
      <c r="M35" s="60"/>
    </row>
    <row r="36" spans="1:13" x14ac:dyDescent="0.25">
      <c r="A36" s="23" t="s">
        <v>36</v>
      </c>
      <c r="B36" s="31">
        <v>5293168.45</v>
      </c>
      <c r="C36" s="31"/>
      <c r="D36" s="31">
        <v>0</v>
      </c>
      <c r="E36" s="24"/>
      <c r="F36" s="24"/>
      <c r="G36" s="31"/>
      <c r="H36" s="31"/>
      <c r="I36" s="26"/>
      <c r="J36" s="26"/>
      <c r="K36" s="26"/>
      <c r="M36" s="60"/>
    </row>
    <row r="37" spans="1:13" x14ac:dyDescent="0.25">
      <c r="A37" s="23" t="s">
        <v>37</v>
      </c>
      <c r="B37" s="31">
        <v>2054084.95</v>
      </c>
      <c r="C37" s="31"/>
      <c r="D37" s="31">
        <v>1503642.71</v>
      </c>
      <c r="E37" s="24"/>
      <c r="F37" s="24"/>
      <c r="G37" s="31"/>
      <c r="H37" s="31"/>
      <c r="I37" s="26"/>
      <c r="J37" s="26"/>
      <c r="K37" s="26"/>
    </row>
    <row r="38" spans="1:13" x14ac:dyDescent="0.25">
      <c r="A38" s="23" t="s">
        <v>38</v>
      </c>
      <c r="B38" s="31">
        <v>0</v>
      </c>
      <c r="C38" s="31"/>
      <c r="D38" s="31">
        <v>0</v>
      </c>
      <c r="E38" s="24"/>
      <c r="F38" s="24"/>
      <c r="G38" s="31"/>
      <c r="H38" s="31"/>
      <c r="I38" s="26"/>
      <c r="J38" s="26"/>
      <c r="K38" s="26"/>
    </row>
    <row r="39" spans="1:13" x14ac:dyDescent="0.25">
      <c r="A39" s="23" t="s">
        <v>39</v>
      </c>
      <c r="B39" s="31">
        <v>-33501.74</v>
      </c>
      <c r="C39" s="31"/>
      <c r="D39" s="31">
        <v>-65227.44</v>
      </c>
      <c r="E39" s="24"/>
      <c r="F39" s="24"/>
      <c r="G39" s="31"/>
      <c r="H39" s="31"/>
      <c r="I39" s="26"/>
      <c r="J39" s="26"/>
      <c r="K39" s="26"/>
      <c r="M39" s="60"/>
    </row>
    <row r="40" spans="1:13" x14ac:dyDescent="0.25">
      <c r="A40" s="23" t="s">
        <v>40</v>
      </c>
      <c r="B40" s="31">
        <v>3910461.82</v>
      </c>
      <c r="C40" s="31"/>
      <c r="D40" s="31">
        <v>4177243.75</v>
      </c>
      <c r="E40" s="24"/>
      <c r="F40" s="24"/>
      <c r="G40" s="31"/>
      <c r="H40" s="31"/>
      <c r="I40" s="26"/>
      <c r="J40" s="26"/>
      <c r="K40" s="26"/>
    </row>
    <row r="41" spans="1:13" x14ac:dyDescent="0.25">
      <c r="A41" s="23" t="s">
        <v>41</v>
      </c>
      <c r="B41" s="31">
        <v>0</v>
      </c>
      <c r="C41" s="31"/>
      <c r="D41" s="31">
        <v>-83623.11</v>
      </c>
      <c r="E41" s="24"/>
      <c r="F41" s="24"/>
      <c r="G41" s="31"/>
      <c r="H41" s="31"/>
      <c r="I41" s="26"/>
      <c r="J41" s="26"/>
      <c r="K41" s="26"/>
    </row>
    <row r="42" spans="1:13" x14ac:dyDescent="0.25">
      <c r="A42" s="23" t="s">
        <v>42</v>
      </c>
      <c r="B42" s="31">
        <v>1249955.44</v>
      </c>
      <c r="C42" s="31"/>
      <c r="D42" s="31">
        <v>0</v>
      </c>
      <c r="E42" s="24"/>
      <c r="F42" s="24"/>
      <c r="G42" s="31"/>
      <c r="H42" s="31"/>
      <c r="I42" s="26"/>
      <c r="J42" s="26"/>
      <c r="K42" s="26"/>
    </row>
    <row r="43" spans="1:13" x14ac:dyDescent="0.25">
      <c r="A43" s="23" t="s">
        <v>43</v>
      </c>
      <c r="B43" s="31">
        <v>-1244229.42</v>
      </c>
      <c r="C43" s="31"/>
      <c r="D43" s="31">
        <v>-1174243.1499999999</v>
      </c>
      <c r="E43" s="24"/>
      <c r="F43" s="24"/>
      <c r="G43" s="31"/>
      <c r="H43" s="31"/>
      <c r="I43" s="26"/>
      <c r="J43" s="26"/>
      <c r="K43" s="26"/>
    </row>
    <row r="44" spans="1:13" x14ac:dyDescent="0.25">
      <c r="A44" s="23"/>
      <c r="B44" s="31"/>
      <c r="C44" s="31"/>
      <c r="D44" s="31"/>
      <c r="E44" s="24"/>
      <c r="F44" s="24"/>
      <c r="G44" s="31"/>
      <c r="H44" s="31"/>
      <c r="I44" s="26"/>
      <c r="J44" s="26"/>
      <c r="K44" s="26"/>
    </row>
    <row r="45" spans="1:13" x14ac:dyDescent="0.25">
      <c r="A45" s="23"/>
      <c r="B45" s="24"/>
      <c r="C45" s="61"/>
      <c r="D45" s="24"/>
      <c r="E45" s="62"/>
      <c r="F45" s="62"/>
      <c r="G45" s="63"/>
      <c r="H45" s="63"/>
      <c r="I45" s="10"/>
      <c r="J45" s="10"/>
      <c r="K45" s="10"/>
    </row>
    <row r="46" spans="1:13" ht="12.75" customHeight="1" x14ac:dyDescent="0.25">
      <c r="A46" s="15"/>
      <c r="B46" s="62"/>
      <c r="C46" s="62"/>
      <c r="D46" s="62"/>
      <c r="E46" s="62"/>
      <c r="F46" s="64" t="s">
        <v>30</v>
      </c>
      <c r="G46" s="12"/>
      <c r="H46" s="12"/>
      <c r="I46" s="10"/>
      <c r="J46" s="10"/>
      <c r="K46" s="10"/>
    </row>
    <row r="47" spans="1:13" x14ac:dyDescent="0.25">
      <c r="A47" s="10"/>
      <c r="B47" s="65" t="s">
        <v>3</v>
      </c>
      <c r="C47" s="62"/>
      <c r="D47" s="65" t="s">
        <v>3</v>
      </c>
      <c r="E47" s="62"/>
      <c r="F47" s="62"/>
      <c r="G47" s="10"/>
      <c r="H47" s="10"/>
      <c r="I47" s="66"/>
      <c r="J47" s="10"/>
      <c r="K47" s="10"/>
    </row>
    <row r="48" spans="1:13" x14ac:dyDescent="0.25">
      <c r="A48" s="17" t="s">
        <v>27</v>
      </c>
      <c r="B48" s="18">
        <v>2022</v>
      </c>
      <c r="C48" s="62"/>
      <c r="D48" s="18">
        <v>2021</v>
      </c>
      <c r="E48" s="63"/>
      <c r="F48" s="67" t="s">
        <v>5</v>
      </c>
      <c r="G48" s="10"/>
      <c r="H48" s="19" t="s">
        <v>6</v>
      </c>
      <c r="I48" s="16"/>
      <c r="J48" s="10"/>
      <c r="K48" s="10"/>
    </row>
    <row r="49" spans="1:11" ht="6" customHeight="1" x14ac:dyDescent="0.25">
      <c r="A49" s="21"/>
      <c r="B49" s="68"/>
      <c r="C49" s="1"/>
      <c r="D49" s="69"/>
      <c r="E49" s="2"/>
      <c r="F49" s="69"/>
      <c r="G49" s="2"/>
      <c r="H49" s="69"/>
      <c r="I49" s="22"/>
      <c r="J49" s="21"/>
      <c r="K49" s="21"/>
    </row>
    <row r="50" spans="1:11" ht="12.75" customHeight="1" x14ac:dyDescent="0.25">
      <c r="A50" s="23" t="s">
        <v>12</v>
      </c>
      <c r="B50" s="70">
        <v>822589226.07000005</v>
      </c>
      <c r="C50" s="70"/>
      <c r="D50" s="70">
        <v>781522766.13</v>
      </c>
      <c r="E50" s="70"/>
      <c r="F50" s="70">
        <f>+B50-D50</f>
        <v>41066459.940000057</v>
      </c>
      <c r="G50" s="42"/>
      <c r="H50" s="49">
        <f>IF(D50=0,"n/a",IF(AND(F50/D50&lt;1,F50/D50&gt;-1),F50/D50,"n/a"))</f>
        <v>5.2546722526530962E-2</v>
      </c>
      <c r="I50" s="71"/>
      <c r="J50" s="21"/>
      <c r="K50" s="21"/>
    </row>
    <row r="51" spans="1:11" x14ac:dyDescent="0.25">
      <c r="A51" s="23" t="s">
        <v>13</v>
      </c>
      <c r="B51" s="70">
        <v>678500006.12</v>
      </c>
      <c r="C51" s="70"/>
      <c r="D51" s="70">
        <v>616686095.14999998</v>
      </c>
      <c r="E51" s="70"/>
      <c r="F51" s="70">
        <f>+B51-D51</f>
        <v>61813910.970000029</v>
      </c>
      <c r="G51" s="42"/>
      <c r="H51" s="49">
        <f>IF(D51=0,"n/a",IF(AND(F51/D51&lt;1,F51/D51&gt;-1),F51/D51,"n/a"))</f>
        <v>0.10023561655782864</v>
      </c>
      <c r="I51" s="71"/>
      <c r="J51" s="21"/>
      <c r="K51" s="21"/>
    </row>
    <row r="52" spans="1:11" ht="12.75" customHeight="1" x14ac:dyDescent="0.25">
      <c r="A52" s="23" t="s">
        <v>14</v>
      </c>
      <c r="B52" s="70">
        <v>94385757.069999993</v>
      </c>
      <c r="C52" s="70"/>
      <c r="D52" s="70">
        <v>97055657.780000001</v>
      </c>
      <c r="E52" s="70"/>
      <c r="F52" s="70">
        <f>+B52-D52</f>
        <v>-2669900.7100000083</v>
      </c>
      <c r="G52" s="42"/>
      <c r="H52" s="49">
        <f>IF(D52=0,"n/a",IF(AND(F52/D52&lt;1,F52/D52&gt;-1),F52/D52,"n/a"))</f>
        <v>-2.7508965175960999E-2</v>
      </c>
      <c r="I52" s="71"/>
      <c r="J52" s="21"/>
      <c r="K52" s="21"/>
    </row>
    <row r="53" spans="1:11" x14ac:dyDescent="0.25">
      <c r="A53" s="23" t="s">
        <v>15</v>
      </c>
      <c r="B53" s="70">
        <v>6003210.9299999997</v>
      </c>
      <c r="C53" s="70"/>
      <c r="D53" s="70">
        <v>6712911.8499999996</v>
      </c>
      <c r="E53" s="70"/>
      <c r="F53" s="70">
        <f>+B53-D53</f>
        <v>-709700.91999999993</v>
      </c>
      <c r="G53" s="42"/>
      <c r="H53" s="49">
        <f>IF(D53=0,"n/a",IF(AND(F53/D53&lt;1,F53/D53&gt;-1),F53/D53,"n/a"))</f>
        <v>-0.1057217696073277</v>
      </c>
      <c r="I53" s="71"/>
      <c r="J53" s="72"/>
      <c r="K53" s="21"/>
    </row>
    <row r="54" spans="1:11" x14ac:dyDescent="0.25">
      <c r="A54" s="23" t="s">
        <v>16</v>
      </c>
      <c r="B54" s="70">
        <v>506480</v>
      </c>
      <c r="C54" s="73"/>
      <c r="D54" s="70">
        <v>463973</v>
      </c>
      <c r="E54" s="73"/>
      <c r="F54" s="70">
        <f>+B54-D54</f>
        <v>42507</v>
      </c>
      <c r="G54" s="74"/>
      <c r="H54" s="49">
        <f>IF(D54=0,"n/a",IF(AND(F54/D54&lt;1,F54/D54&gt;-1),F54/D54,"n/a"))</f>
        <v>9.1615244852609953E-2</v>
      </c>
      <c r="I54" s="71"/>
      <c r="J54" s="21"/>
      <c r="K54" s="21"/>
    </row>
    <row r="55" spans="1:11" ht="6" customHeight="1" x14ac:dyDescent="0.25">
      <c r="A55" s="21"/>
      <c r="B55" s="75"/>
      <c r="C55" s="76"/>
      <c r="D55" s="75"/>
      <c r="E55" s="76"/>
      <c r="F55" s="75"/>
      <c r="G55" s="77"/>
      <c r="H55" s="78"/>
      <c r="I55" s="10"/>
      <c r="J55" s="10"/>
      <c r="K55" s="10"/>
    </row>
    <row r="56" spans="1:11" ht="12.75" customHeight="1" x14ac:dyDescent="0.25">
      <c r="A56" s="40" t="s">
        <v>18</v>
      </c>
      <c r="B56" s="79">
        <f>SUM(B50:B55)</f>
        <v>1601984680.1900001</v>
      </c>
      <c r="C56" s="70"/>
      <c r="D56" s="79">
        <f>SUM(D50:D55)</f>
        <v>1502441403.9099998</v>
      </c>
      <c r="E56" s="70"/>
      <c r="F56" s="79">
        <f>SUM(F50:F55)</f>
        <v>99543276.280000076</v>
      </c>
      <c r="G56" s="42"/>
      <c r="H56" s="43">
        <f>IF(D56=0,"n/a",IF(AND(F56/D56&lt;1,F56/D56&gt;-1),F56/D56,"n/a"))</f>
        <v>6.6254348436448562E-2</v>
      </c>
      <c r="I56" s="71"/>
      <c r="J56" s="21"/>
      <c r="K56" s="21"/>
    </row>
    <row r="57" spans="1:11" ht="12.75" customHeight="1" x14ac:dyDescent="0.25">
      <c r="A57" s="23" t="s">
        <v>19</v>
      </c>
      <c r="B57" s="70">
        <v>109862991.81</v>
      </c>
      <c r="C57" s="73"/>
      <c r="D57" s="70">
        <v>168023988.58000001</v>
      </c>
      <c r="E57" s="73"/>
      <c r="F57" s="70">
        <f>+B57-D57</f>
        <v>-58160996.770000011</v>
      </c>
      <c r="G57" s="74"/>
      <c r="H57" s="49">
        <f>IF(D57=0,"n/a",IF(AND(F57/D57&lt;1,F57/D57&gt;-1),F57/D57,"n/a"))</f>
        <v>-0.34614698330594768</v>
      </c>
      <c r="I57" s="71"/>
      <c r="J57" s="21"/>
      <c r="K57" s="21"/>
    </row>
    <row r="58" spans="1:11" x14ac:dyDescent="0.25">
      <c r="A58" s="23" t="s">
        <v>20</v>
      </c>
      <c r="B58" s="70">
        <v>142808984</v>
      </c>
      <c r="C58" s="73"/>
      <c r="D58" s="70">
        <v>209625819</v>
      </c>
      <c r="E58" s="73"/>
      <c r="F58" s="70">
        <f>+B58-D58</f>
        <v>-66816835</v>
      </c>
      <c r="G58" s="74"/>
      <c r="H58" s="49">
        <f>IF(D58=0,"n/a",IF(AND(F58/D58&lt;1,F58/D58&gt;-1),F58/D58,"n/a"))</f>
        <v>-0.3187433462096575</v>
      </c>
      <c r="I58" s="71"/>
      <c r="J58" s="21"/>
      <c r="K58" s="21"/>
    </row>
    <row r="59" spans="1:11" ht="6" customHeight="1" x14ac:dyDescent="0.25">
      <c r="A59" s="10"/>
      <c r="B59" s="80"/>
      <c r="C59" s="70"/>
      <c r="D59" s="80"/>
      <c r="E59" s="70"/>
      <c r="F59" s="80"/>
      <c r="G59" s="42"/>
      <c r="H59" s="81"/>
      <c r="I59" s="10"/>
      <c r="J59" s="10"/>
      <c r="K59" s="10"/>
    </row>
    <row r="60" spans="1:11" ht="15.75" thickBot="1" x14ac:dyDescent="0.3">
      <c r="A60" s="40" t="s">
        <v>28</v>
      </c>
      <c r="B60" s="82">
        <f>SUM(B56:B58)</f>
        <v>1854656656</v>
      </c>
      <c r="C60" s="70"/>
      <c r="D60" s="82">
        <f>SUM(D56:D58)</f>
        <v>1880091211.4899998</v>
      </c>
      <c r="E60" s="70"/>
      <c r="F60" s="82">
        <f>SUM(F56:F58)</f>
        <v>-25434555.489999935</v>
      </c>
      <c r="G60" s="42"/>
      <c r="H60" s="54">
        <f>IF(D60=0,"n/a",IF(AND(F60/D60&lt;1,F60/D60&gt;-1),F60/D60,"n/a"))</f>
        <v>-1.3528362525476983E-2</v>
      </c>
      <c r="I60" s="71"/>
      <c r="J60" s="21"/>
      <c r="K60" s="21"/>
    </row>
    <row r="61" spans="1:11" ht="12.75" customHeight="1" thickTop="1" x14ac:dyDescent="0.25">
      <c r="A61" s="10"/>
      <c r="B61" s="83"/>
      <c r="C61" s="84"/>
      <c r="D61" s="83"/>
      <c r="E61" s="84"/>
      <c r="F61" s="83"/>
      <c r="G61" s="84"/>
      <c r="H61" s="83"/>
      <c r="I61" s="66"/>
      <c r="J61" s="10"/>
      <c r="K61" s="10"/>
    </row>
    <row r="62" spans="1:11" s="86" customFormat="1" x14ac:dyDescent="0.25">
      <c r="A62" s="9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5">
      <c r="A63" s="9" t="s">
        <v>8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K1" sqref="K1:K1048576"/>
    </sheetView>
  </sheetViews>
  <sheetFormatPr defaultColWidth="9.140625" defaultRowHeight="15" x14ac:dyDescent="0.25"/>
  <cols>
    <col min="1" max="1" width="41.85546875" style="4" customWidth="1"/>
    <col min="2" max="2" width="17" style="4" bestFit="1" customWidth="1"/>
    <col min="3" max="3" width="0.85546875" style="4" customWidth="1"/>
    <col min="4" max="4" width="17" style="4" bestFit="1" customWidth="1"/>
    <col min="5" max="5" width="0.7109375" style="4" customWidth="1"/>
    <col min="6" max="6" width="16.28515625" style="4" bestFit="1" customWidth="1"/>
    <col min="7" max="7" width="0.7109375" style="4" customWidth="1"/>
    <col min="8" max="8" width="7.7109375" style="4" customWidth="1"/>
    <col min="9" max="9" width="0.7109375" style="4" customWidth="1"/>
    <col min="10" max="10" width="7.7109375" style="4" customWidth="1"/>
    <col min="11" max="11" width="7.42578125" style="4" customWidth="1"/>
    <col min="12" max="12" width="9.140625" style="4"/>
    <col min="13" max="13" width="16.42578125" style="4" bestFit="1" customWidth="1"/>
    <col min="14" max="16384" width="9.140625" style="4"/>
  </cols>
  <sheetData>
    <row r="1" spans="1:13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 x14ac:dyDescent="0.25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x14ac:dyDescent="0.25">
      <c r="A3" s="3" t="s">
        <v>45</v>
      </c>
      <c r="B3" s="3"/>
      <c r="C3" s="3"/>
      <c r="D3" s="3"/>
      <c r="E3" s="3"/>
      <c r="F3" s="3"/>
      <c r="G3" s="3"/>
      <c r="H3" s="3"/>
      <c r="I3" s="3"/>
      <c r="J3" s="5"/>
      <c r="K3" s="3"/>
    </row>
    <row r="4" spans="1:13" x14ac:dyDescent="0.25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x14ac:dyDescent="0.25">
      <c r="A5" s="8" t="s">
        <v>2</v>
      </c>
      <c r="B5" s="9"/>
      <c r="C5" s="9"/>
      <c r="D5" s="10"/>
      <c r="E5" s="9"/>
      <c r="F5" s="9"/>
      <c r="G5" s="9"/>
      <c r="H5" s="9"/>
      <c r="I5" s="9"/>
      <c r="J5" s="9"/>
      <c r="K5" s="9"/>
    </row>
    <row r="6" spans="1:13" x14ac:dyDescent="0.25">
      <c r="A6" s="11" t="s">
        <v>2</v>
      </c>
      <c r="B6" s="10"/>
      <c r="C6" s="10"/>
      <c r="D6" s="10"/>
      <c r="E6" s="10"/>
      <c r="F6" s="12" t="s">
        <v>30</v>
      </c>
      <c r="G6" s="12"/>
      <c r="H6" s="12"/>
      <c r="I6" s="13"/>
      <c r="J6" s="14" t="s">
        <v>10</v>
      </c>
      <c r="K6" s="14"/>
    </row>
    <row r="7" spans="1:13" x14ac:dyDescent="0.25">
      <c r="A7" s="15"/>
      <c r="B7" s="16" t="s">
        <v>3</v>
      </c>
      <c r="C7" s="10"/>
      <c r="D7" s="16" t="s">
        <v>3</v>
      </c>
      <c r="E7" s="10"/>
      <c r="F7" s="10"/>
      <c r="G7" s="10"/>
      <c r="H7" s="10"/>
      <c r="I7" s="10"/>
      <c r="J7" s="10"/>
      <c r="K7" s="10"/>
    </row>
    <row r="8" spans="1:13" ht="13.5" customHeight="1" x14ac:dyDescent="0.25">
      <c r="A8" s="17" t="s">
        <v>11</v>
      </c>
      <c r="B8" s="18">
        <v>2022</v>
      </c>
      <c r="C8" s="10"/>
      <c r="D8" s="18">
        <v>2021</v>
      </c>
      <c r="E8" s="10"/>
      <c r="F8" s="19" t="s">
        <v>5</v>
      </c>
      <c r="G8" s="10"/>
      <c r="H8" s="19" t="s">
        <v>6</v>
      </c>
      <c r="I8" s="20"/>
      <c r="J8" s="18">
        <v>2022</v>
      </c>
      <c r="K8" s="18">
        <v>2021</v>
      </c>
    </row>
    <row r="9" spans="1:13" ht="6.6" customHeight="1" x14ac:dyDescent="0.25">
      <c r="A9" s="21"/>
      <c r="B9" s="22"/>
      <c r="C9" s="21"/>
      <c r="D9" s="22"/>
      <c r="E9" s="21"/>
      <c r="F9" s="22"/>
      <c r="G9" s="21"/>
      <c r="H9" s="22"/>
      <c r="I9" s="22"/>
      <c r="J9" s="22"/>
      <c r="K9" s="22"/>
    </row>
    <row r="10" spans="1:13" x14ac:dyDescent="0.25">
      <c r="A10" s="23" t="s">
        <v>12</v>
      </c>
      <c r="B10" s="24">
        <v>83816843.560000002</v>
      </c>
      <c r="C10" s="24"/>
      <c r="D10" s="24">
        <v>88278069.75</v>
      </c>
      <c r="E10" s="24"/>
      <c r="F10" s="24">
        <f>B10-D10</f>
        <v>-4461226.1899999976</v>
      </c>
      <c r="G10" s="26"/>
      <c r="H10" s="25">
        <f>IF(D10=0,"n/a",IF(AND(F10/D10&lt;1,F10/D10&gt;-1),F10/D10,"n/a"))</f>
        <v>-5.0536064082891866E-2</v>
      </c>
      <c r="I10" s="27"/>
      <c r="J10" s="28">
        <f>IF(B51=0,"n/a",B10/B51)</f>
        <v>0.11718790401276248</v>
      </c>
      <c r="K10" s="29">
        <f>IF(D51=0,"n/a",D10/D51)</f>
        <v>0.11160515699264698</v>
      </c>
      <c r="M10" s="30"/>
    </row>
    <row r="11" spans="1:13" x14ac:dyDescent="0.25">
      <c r="A11" s="23" t="s">
        <v>13</v>
      </c>
      <c r="B11" s="31">
        <v>73537909.329999998</v>
      </c>
      <c r="C11" s="31"/>
      <c r="D11" s="31">
        <v>76511931.319999993</v>
      </c>
      <c r="E11" s="31"/>
      <c r="F11" s="31">
        <f>B11-D11</f>
        <v>-2974021.9899999946</v>
      </c>
      <c r="G11" s="31"/>
      <c r="H11" s="25">
        <f>IF(D11=0,"n/a",IF(AND(F11/D11&lt;1,F11/D11&gt;-1),F11/D11,"n/a"))</f>
        <v>-3.8870042079601694E-2</v>
      </c>
      <c r="I11" s="27"/>
      <c r="J11" s="32">
        <f>IF(B52=0,"n/a",B11/B52)</f>
        <v>0.11136551456988578</v>
      </c>
      <c r="K11" s="33">
        <f>IF(D52=0,"n/a",D11/D52)</f>
        <v>0.10379909023116479</v>
      </c>
    </row>
    <row r="12" spans="1:13" x14ac:dyDescent="0.25">
      <c r="A12" s="23" t="s">
        <v>14</v>
      </c>
      <c r="B12" s="31">
        <v>8954989.8499999996</v>
      </c>
      <c r="C12" s="31"/>
      <c r="D12" s="31">
        <v>9140573.7699999996</v>
      </c>
      <c r="E12" s="31"/>
      <c r="F12" s="31">
        <f>B12-D12</f>
        <v>-185583.91999999993</v>
      </c>
      <c r="G12" s="31"/>
      <c r="H12" s="25">
        <f>IF(D12=0,"n/a",IF(AND(F12/D12&lt;1,F12/D12&gt;-1),F12/D12,"n/a"))</f>
        <v>-2.0303311878418322E-2</v>
      </c>
      <c r="I12" s="27"/>
      <c r="J12" s="32">
        <f>IF(B53=0,"n/a",B12/B53)</f>
        <v>0.10259714371725766</v>
      </c>
      <c r="K12" s="33">
        <f>IF(D53=0,"n/a",D12/D53)</f>
        <v>9.8962941209035482E-2</v>
      </c>
    </row>
    <row r="13" spans="1:13" x14ac:dyDescent="0.25">
      <c r="A13" s="23" t="s">
        <v>15</v>
      </c>
      <c r="B13" s="31">
        <v>1161730.3700000001</v>
      </c>
      <c r="C13" s="31"/>
      <c r="D13" s="31">
        <v>1478410.94</v>
      </c>
      <c r="E13" s="31"/>
      <c r="F13" s="31">
        <f>B13-D13</f>
        <v>-316680.56999999983</v>
      </c>
      <c r="G13" s="31"/>
      <c r="H13" s="25">
        <f>IF(D13=0,"n/a",IF(AND(F13/D13&lt;1,F13/D13&gt;-1),F13/D13,"n/a"))</f>
        <v>-0.21420334592491574</v>
      </c>
      <c r="I13" s="27"/>
      <c r="J13" s="32">
        <f>IF(B54=0,"n/a",B13/B54)</f>
        <v>0.31130214093823788</v>
      </c>
      <c r="K13" s="33">
        <f>IF(D54=0,"n/a",D13/D54)</f>
        <v>0.31358968427216494</v>
      </c>
      <c r="L13" s="34"/>
    </row>
    <row r="14" spans="1:13" x14ac:dyDescent="0.25">
      <c r="A14" s="23" t="s">
        <v>16</v>
      </c>
      <c r="B14" s="31">
        <v>17713.78</v>
      </c>
      <c r="C14" s="35"/>
      <c r="D14" s="31">
        <v>16618.759999999998</v>
      </c>
      <c r="E14" s="31"/>
      <c r="F14" s="31">
        <f>B14-D14</f>
        <v>1095.0200000000004</v>
      </c>
      <c r="G14" s="35"/>
      <c r="H14" s="25">
        <f>IF(D14=0,"n/a",IF(AND(F14/D14&lt;1,F14/D14&gt;-1),F14/D14,"n/a"))</f>
        <v>6.5890595928938173E-2</v>
      </c>
      <c r="I14" s="36"/>
      <c r="J14" s="32">
        <f>IF(B55=0,"n/a",B14/B55)</f>
        <v>5.0363300352553167E-2</v>
      </c>
      <c r="K14" s="33">
        <f>IF(D55=0,"n/a",D14/D55)</f>
        <v>5.2460359800118053E-2</v>
      </c>
    </row>
    <row r="15" spans="1:13" ht="8.4499999999999993" customHeight="1" x14ac:dyDescent="0.25">
      <c r="A15" s="21"/>
      <c r="B15" s="37"/>
      <c r="C15" s="31"/>
      <c r="D15" s="37"/>
      <c r="E15" s="31"/>
      <c r="F15" s="37"/>
      <c r="G15" s="31"/>
      <c r="H15" s="38" t="s">
        <v>2</v>
      </c>
      <c r="I15" s="27"/>
      <c r="J15" s="39"/>
      <c r="K15" s="39" t="s">
        <v>17</v>
      </c>
    </row>
    <row r="16" spans="1:13" x14ac:dyDescent="0.25">
      <c r="A16" s="40" t="s">
        <v>18</v>
      </c>
      <c r="B16" s="41">
        <f>SUM(B10:B15)</f>
        <v>167489186.88999999</v>
      </c>
      <c r="C16" s="31"/>
      <c r="D16" s="41">
        <f>SUM(D10:D15)</f>
        <v>175425604.53999999</v>
      </c>
      <c r="E16" s="31"/>
      <c r="F16" s="41">
        <f>SUM(F10:F15)</f>
        <v>-7936417.6499999929</v>
      </c>
      <c r="G16" s="42"/>
      <c r="H16" s="43">
        <f>IF(D16=0,"n/a",IF(AND(F16/D16&lt;1,F16/D16&gt;-1),F16/D16,"n/a"))</f>
        <v>-4.5240930882414924E-2</v>
      </c>
      <c r="I16" s="27"/>
      <c r="J16" s="44">
        <f>IF(B57=0,"n/a",B16/B57)</f>
        <v>0.11417663660363762</v>
      </c>
      <c r="K16" s="44">
        <f>IF(D57=0,"n/a",D16/D57)</f>
        <v>0.10792127263913769</v>
      </c>
    </row>
    <row r="17" spans="1:13" x14ac:dyDescent="0.25">
      <c r="A17" s="23" t="s">
        <v>19</v>
      </c>
      <c r="B17" s="31">
        <v>1838430.92</v>
      </c>
      <c r="C17" s="31"/>
      <c r="D17" s="31">
        <v>1572338.69</v>
      </c>
      <c r="E17" s="31"/>
      <c r="F17" s="31">
        <f>B17-D17</f>
        <v>266092.23</v>
      </c>
      <c r="G17" s="31"/>
      <c r="H17" s="25">
        <f>IF(D17=0,"n/a",IF(AND(F17/D17&lt;1,F17/D17&gt;-1),F17/D17,"n/a"))</f>
        <v>0.16923340479524801</v>
      </c>
      <c r="I17" s="36"/>
      <c r="J17" s="33">
        <f>IF(B58=0,"n/a",B17/B58)</f>
        <v>9.2003644725542032E-3</v>
      </c>
      <c r="K17" s="33">
        <f>IF(D58=0,"n/a",D17/D58)</f>
        <v>8.1270444249736482E-3</v>
      </c>
    </row>
    <row r="18" spans="1:13" ht="12.75" customHeight="1" x14ac:dyDescent="0.25">
      <c r="A18" s="23" t="s">
        <v>20</v>
      </c>
      <c r="B18" s="31">
        <v>5850928.0199999996</v>
      </c>
      <c r="C18" s="35"/>
      <c r="D18" s="31">
        <v>13964896.689999999</v>
      </c>
      <c r="E18" s="31"/>
      <c r="F18" s="31">
        <f>B18-D18</f>
        <v>-8113968.6699999999</v>
      </c>
      <c r="G18" s="35"/>
      <c r="H18" s="25">
        <f>IF(D18=0,"n/a",IF(AND(F18/D18&lt;1,F18/D18&gt;-1),F18/D18,"n/a"))</f>
        <v>-0.58102604337991703</v>
      </c>
      <c r="I18" s="27"/>
      <c r="J18" s="44">
        <f>IF(B59=0,"n/a",B18/B59)</f>
        <v>2.8034073542918408E-2</v>
      </c>
      <c r="K18" s="44">
        <f>IF(D59=0,"n/a",D18/D59)</f>
        <v>4.4229473294812915E-2</v>
      </c>
    </row>
    <row r="19" spans="1:13" ht="6" customHeight="1" x14ac:dyDescent="0.25">
      <c r="A19" s="21"/>
      <c r="B19" s="45"/>
      <c r="C19" s="46"/>
      <c r="D19" s="45"/>
      <c r="E19" s="46"/>
      <c r="F19" s="45"/>
      <c r="G19" s="46"/>
      <c r="H19" s="45" t="s">
        <v>2</v>
      </c>
      <c r="I19" s="47"/>
      <c r="J19" s="47"/>
      <c r="K19" s="47"/>
    </row>
    <row r="20" spans="1:13" x14ac:dyDescent="0.25">
      <c r="A20" s="48" t="s">
        <v>21</v>
      </c>
      <c r="B20" s="31">
        <f>SUM(B16:B18)</f>
        <v>175178545.82999998</v>
      </c>
      <c r="C20" s="31"/>
      <c r="D20" s="31">
        <f>SUM(D16:D18)</f>
        <v>190962839.91999999</v>
      </c>
      <c r="E20" s="31"/>
      <c r="F20" s="31">
        <f>SUM(F16:F18)</f>
        <v>-15784294.089999992</v>
      </c>
      <c r="G20" s="31"/>
      <c r="H20" s="49">
        <f>IF(D20=0,"n/a",IF(AND(F20/D20&lt;1,F20/D20&gt;-1),F20/D20,"n/a"))</f>
        <v>-8.2656364435156615E-2</v>
      </c>
      <c r="I20" s="27"/>
      <c r="J20" s="26"/>
      <c r="K20" s="26"/>
    </row>
    <row r="21" spans="1:13" ht="6.6" customHeight="1" x14ac:dyDescent="0.25">
      <c r="A21" s="50"/>
      <c r="B21" s="35"/>
      <c r="C21" s="35"/>
      <c r="D21" s="35"/>
      <c r="E21" s="35"/>
      <c r="F21" s="35"/>
      <c r="G21" s="35"/>
      <c r="H21" s="51" t="s">
        <v>2</v>
      </c>
      <c r="I21" s="36"/>
      <c r="J21" s="51"/>
      <c r="K21" s="51"/>
    </row>
    <row r="22" spans="1:13" x14ac:dyDescent="0.25">
      <c r="A22" s="23" t="s">
        <v>22</v>
      </c>
      <c r="B22" s="31">
        <v>13062725.67</v>
      </c>
      <c r="C22" s="31"/>
      <c r="D22" s="31">
        <v>232820.77</v>
      </c>
      <c r="E22" s="31"/>
      <c r="F22" s="31">
        <f>B22-D22</f>
        <v>12829904.9</v>
      </c>
      <c r="G22" s="31"/>
      <c r="H22" s="25" t="str">
        <f>IF(D22=0,"n/a",IF(AND(F22/D22&lt;1,F22/D22&gt;-1),F22/D22,"n/a"))</f>
        <v>n/a</v>
      </c>
      <c r="I22" s="36"/>
      <c r="J22" s="51"/>
      <c r="K22" s="51"/>
    </row>
    <row r="23" spans="1:13" x14ac:dyDescent="0.25">
      <c r="A23" s="23" t="s">
        <v>23</v>
      </c>
      <c r="B23" s="31">
        <v>1490155.5</v>
      </c>
      <c r="C23" s="31"/>
      <c r="D23" s="31">
        <v>1952513.13</v>
      </c>
      <c r="E23" s="31"/>
      <c r="F23" s="31">
        <f>B23-D23</f>
        <v>-462357.62999999989</v>
      </c>
      <c r="G23" s="31"/>
      <c r="H23" s="25">
        <f>IF(D23=0,"n/a",IF(AND(F23/D23&lt;1,F23/D23&gt;-1),F23/D23,"n/a"))</f>
        <v>-0.23680129106225264</v>
      </c>
      <c r="I23" s="36"/>
      <c r="J23" s="51"/>
      <c r="K23" s="51"/>
    </row>
    <row r="24" spans="1:13" x14ac:dyDescent="0.25">
      <c r="A24" s="23" t="s">
        <v>7</v>
      </c>
      <c r="B24" s="31">
        <v>-2894665.48</v>
      </c>
      <c r="C24" s="31"/>
      <c r="D24" s="31">
        <v>-11721102.359999999</v>
      </c>
      <c r="E24" s="31"/>
      <c r="F24" s="31">
        <f>B24-D24</f>
        <v>8826436.879999999</v>
      </c>
      <c r="G24" s="31"/>
      <c r="H24" s="25">
        <f>IF(D24=0,"n/a",IF(AND(F24/D24&lt;1,F24/D24&gt;-1),F24/D24,"n/a"))</f>
        <v>-0.7530381195305933</v>
      </c>
      <c r="I24" s="36"/>
      <c r="J24" s="51"/>
      <c r="K24" s="51"/>
    </row>
    <row r="25" spans="1:13" x14ac:dyDescent="0.25">
      <c r="A25" s="23" t="s">
        <v>24</v>
      </c>
      <c r="B25" s="41">
        <v>2300811.41</v>
      </c>
      <c r="C25" s="35"/>
      <c r="D25" s="41">
        <v>20462103.940000001</v>
      </c>
      <c r="E25" s="31"/>
      <c r="F25" s="41">
        <f>B25-D25</f>
        <v>-18161292.530000001</v>
      </c>
      <c r="G25" s="35"/>
      <c r="H25" s="43">
        <f>IF(D25=0,"n/a",IF(AND(F25/D25&lt;1,F25/D25&gt;-1),F25/D25,"n/a"))</f>
        <v>-0.88755743706773493</v>
      </c>
      <c r="I25" s="36"/>
      <c r="J25" s="51"/>
      <c r="K25" s="51"/>
    </row>
    <row r="26" spans="1:13" ht="12.75" customHeight="1" x14ac:dyDescent="0.25">
      <c r="A26" s="23" t="s">
        <v>25</v>
      </c>
      <c r="B26" s="41">
        <f>SUM(B22:B25)</f>
        <v>13959027.1</v>
      </c>
      <c r="C26" s="31"/>
      <c r="D26" s="41">
        <f>SUM(D22:D25)</f>
        <v>10926335.480000002</v>
      </c>
      <c r="E26" s="31"/>
      <c r="F26" s="41">
        <f>SUM(F22:F25)</f>
        <v>3032691.6199999973</v>
      </c>
      <c r="G26" s="31"/>
      <c r="H26" s="43">
        <f>IF(D26=0,"n/a",IF(AND(F26/D26&lt;1,F26/D26&gt;-1),F26/D26,"n/a"))</f>
        <v>0.27755798140658927</v>
      </c>
      <c r="I26" s="27"/>
      <c r="J26" s="26"/>
      <c r="K26" s="26"/>
    </row>
    <row r="27" spans="1:13" ht="6.6" customHeight="1" x14ac:dyDescent="0.25">
      <c r="A27" s="50"/>
      <c r="B27" s="52"/>
      <c r="C27" s="52"/>
      <c r="D27" s="52"/>
      <c r="E27" s="52"/>
      <c r="F27" s="52"/>
      <c r="G27" s="35"/>
      <c r="H27" s="51" t="s">
        <v>2</v>
      </c>
      <c r="I27" s="36"/>
      <c r="J27" s="51"/>
      <c r="K27" s="51"/>
    </row>
    <row r="28" spans="1:13" ht="15.75" thickBot="1" x14ac:dyDescent="0.3">
      <c r="A28" s="40" t="s">
        <v>26</v>
      </c>
      <c r="B28" s="53">
        <f>+B26+B20</f>
        <v>189137572.92999998</v>
      </c>
      <c r="C28" s="24"/>
      <c r="D28" s="53">
        <f>+D26+D20</f>
        <v>201889175.39999998</v>
      </c>
      <c r="E28" s="24"/>
      <c r="F28" s="53">
        <f>+F26+F20</f>
        <v>-12751602.469999995</v>
      </c>
      <c r="G28" s="31"/>
      <c r="H28" s="54">
        <f>IF(D28=0,"n/a",IF(AND(F28/D28&lt;1,F28/D28&gt;-1),F28/D28,"n/a"))</f>
        <v>-6.3161397557523521E-2</v>
      </c>
      <c r="I28" s="27"/>
      <c r="J28" s="26"/>
      <c r="K28" s="26"/>
    </row>
    <row r="29" spans="1:13" ht="4.1500000000000004" customHeight="1" thickTop="1" x14ac:dyDescent="0.25">
      <c r="A29" s="23"/>
      <c r="B29" s="52"/>
      <c r="C29" s="24"/>
      <c r="D29" s="52"/>
      <c r="E29" s="24"/>
      <c r="F29" s="52"/>
      <c r="G29" s="31"/>
      <c r="H29" s="55"/>
      <c r="I29" s="27"/>
      <c r="J29" s="26"/>
      <c r="K29" s="26"/>
    </row>
    <row r="30" spans="1:13" ht="12.75" customHeight="1" x14ac:dyDescent="0.25">
      <c r="A30" s="21"/>
      <c r="B30" s="56"/>
      <c r="C30" s="56"/>
      <c r="D30" s="56"/>
      <c r="E30" s="56"/>
      <c r="F30" s="56"/>
      <c r="G30" s="57"/>
      <c r="H30" s="31"/>
      <c r="I30" s="58"/>
      <c r="J30" s="47"/>
      <c r="K30" s="47"/>
    </row>
    <row r="31" spans="1:13" x14ac:dyDescent="0.25">
      <c r="A31" s="23" t="s">
        <v>31</v>
      </c>
      <c r="B31" s="24">
        <v>7069845.54</v>
      </c>
      <c r="C31" s="24"/>
      <c r="D31" s="24">
        <v>6715109.1399999997</v>
      </c>
      <c r="E31" s="24"/>
      <c r="F31" s="24"/>
      <c r="G31" s="31"/>
      <c r="H31" s="31"/>
      <c r="I31" s="26"/>
      <c r="J31" s="26"/>
      <c r="K31" s="26"/>
    </row>
    <row r="32" spans="1:13" x14ac:dyDescent="0.25">
      <c r="A32" s="23" t="s">
        <v>32</v>
      </c>
      <c r="B32" s="31">
        <v>-4989406.93</v>
      </c>
      <c r="C32" s="31"/>
      <c r="D32" s="31">
        <v>-6082104.04</v>
      </c>
      <c r="E32" s="24"/>
      <c r="F32" s="24"/>
      <c r="G32" s="31"/>
      <c r="H32" s="31"/>
      <c r="I32" s="27"/>
      <c r="J32" s="26"/>
      <c r="K32" s="26"/>
      <c r="M32" s="59"/>
    </row>
    <row r="33" spans="1:13" x14ac:dyDescent="0.25">
      <c r="A33" s="23" t="s">
        <v>33</v>
      </c>
      <c r="B33" s="31">
        <v>7391218.8300000001</v>
      </c>
      <c r="C33" s="31"/>
      <c r="D33" s="31">
        <v>6564753.3799999999</v>
      </c>
      <c r="E33" s="24"/>
      <c r="F33" s="24"/>
      <c r="G33" s="31"/>
      <c r="H33" s="31"/>
      <c r="I33" s="21"/>
      <c r="J33" s="21"/>
      <c r="K33" s="21"/>
      <c r="M33" s="59"/>
    </row>
    <row r="34" spans="1:13" x14ac:dyDescent="0.25">
      <c r="A34" s="23" t="s">
        <v>34</v>
      </c>
      <c r="B34" s="31">
        <v>-2040830.61</v>
      </c>
      <c r="C34" s="31"/>
      <c r="D34" s="31">
        <v>-2361129.63</v>
      </c>
      <c r="E34" s="24"/>
      <c r="F34" s="24"/>
      <c r="G34" s="31"/>
      <c r="H34" s="31"/>
      <c r="I34" s="26"/>
      <c r="J34" s="26"/>
      <c r="K34" s="26"/>
      <c r="M34" s="60"/>
    </row>
    <row r="35" spans="1:13" x14ac:dyDescent="0.25">
      <c r="A35" s="23" t="s">
        <v>35</v>
      </c>
      <c r="B35" s="31">
        <v>3169693.08</v>
      </c>
      <c r="C35" s="31"/>
      <c r="D35" s="31">
        <v>0</v>
      </c>
      <c r="E35" s="24"/>
      <c r="F35" s="24"/>
      <c r="G35" s="31"/>
      <c r="H35" s="31"/>
      <c r="I35" s="26"/>
      <c r="J35" s="26"/>
      <c r="K35" s="26"/>
      <c r="M35" s="60"/>
    </row>
    <row r="36" spans="1:13" x14ac:dyDescent="0.25">
      <c r="A36" s="23" t="s">
        <v>36</v>
      </c>
      <c r="B36" s="31">
        <v>4847278.2</v>
      </c>
      <c r="C36" s="31"/>
      <c r="D36" s="31">
        <v>0</v>
      </c>
      <c r="E36" s="24"/>
      <c r="F36" s="24"/>
      <c r="G36" s="31"/>
      <c r="H36" s="31"/>
      <c r="I36" s="26"/>
      <c r="J36" s="26"/>
      <c r="K36" s="26"/>
      <c r="M36" s="60"/>
    </row>
    <row r="37" spans="1:13" x14ac:dyDescent="0.25">
      <c r="A37" s="23" t="s">
        <v>37</v>
      </c>
      <c r="B37" s="31">
        <v>1877318.36</v>
      </c>
      <c r="C37" s="31"/>
      <c r="D37" s="31">
        <v>1617855.17</v>
      </c>
      <c r="E37" s="24"/>
      <c r="F37" s="24"/>
      <c r="G37" s="31"/>
      <c r="H37" s="31"/>
      <c r="I37" s="26"/>
      <c r="J37" s="26"/>
      <c r="K37" s="26"/>
    </row>
    <row r="38" spans="1:13" x14ac:dyDescent="0.25">
      <c r="A38" s="23" t="s">
        <v>38</v>
      </c>
      <c r="B38" s="31">
        <v>0</v>
      </c>
      <c r="C38" s="31"/>
      <c r="D38" s="31">
        <v>0</v>
      </c>
      <c r="E38" s="24"/>
      <c r="F38" s="24"/>
      <c r="G38" s="31"/>
      <c r="H38" s="31"/>
      <c r="I38" s="26"/>
      <c r="J38" s="26"/>
      <c r="K38" s="26"/>
    </row>
    <row r="39" spans="1:13" x14ac:dyDescent="0.25">
      <c r="A39" s="23" t="s">
        <v>39</v>
      </c>
      <c r="B39" s="31">
        <v>-30709.14</v>
      </c>
      <c r="C39" s="31"/>
      <c r="D39" s="31">
        <v>-70723.289999999994</v>
      </c>
      <c r="E39" s="24"/>
      <c r="F39" s="24"/>
      <c r="G39" s="31"/>
      <c r="H39" s="31"/>
      <c r="I39" s="26"/>
      <c r="J39" s="26"/>
      <c r="K39" s="26"/>
      <c r="M39" s="60"/>
    </row>
    <row r="40" spans="1:13" x14ac:dyDescent="0.25">
      <c r="A40" s="23" t="s">
        <v>40</v>
      </c>
      <c r="B40" s="31">
        <v>3644122.16</v>
      </c>
      <c r="C40" s="31"/>
      <c r="D40" s="31">
        <v>4474246.49</v>
      </c>
      <c r="E40" s="24"/>
      <c r="F40" s="24"/>
      <c r="G40" s="31"/>
      <c r="H40" s="31"/>
      <c r="I40" s="26"/>
      <c r="J40" s="26"/>
      <c r="K40" s="26"/>
    </row>
    <row r="41" spans="1:13" x14ac:dyDescent="0.25">
      <c r="A41" s="23" t="s">
        <v>41</v>
      </c>
      <c r="B41" s="31">
        <v>0</v>
      </c>
      <c r="C41" s="31"/>
      <c r="D41" s="31">
        <v>-88936.82</v>
      </c>
      <c r="E41" s="24"/>
      <c r="F41" s="24"/>
      <c r="G41" s="31"/>
      <c r="H41" s="31"/>
      <c r="I41" s="26"/>
      <c r="J41" s="26"/>
      <c r="K41" s="26"/>
    </row>
    <row r="42" spans="1:13" x14ac:dyDescent="0.25">
      <c r="A42" s="23" t="s">
        <v>42</v>
      </c>
      <c r="B42" s="31">
        <v>1131164.05</v>
      </c>
      <c r="C42" s="31"/>
      <c r="D42" s="31">
        <v>0</v>
      </c>
      <c r="E42" s="24"/>
      <c r="F42" s="24"/>
      <c r="G42" s="31"/>
      <c r="H42" s="31"/>
      <c r="I42" s="26"/>
      <c r="J42" s="26"/>
      <c r="K42" s="26"/>
    </row>
    <row r="43" spans="1:13" x14ac:dyDescent="0.25">
      <c r="A43" s="23" t="s">
        <v>43</v>
      </c>
      <c r="B43" s="31">
        <v>-1124275.6299999999</v>
      </c>
      <c r="C43" s="31"/>
      <c r="D43" s="31">
        <v>-1249420.3700000001</v>
      </c>
      <c r="E43" s="24"/>
      <c r="F43" s="24"/>
      <c r="G43" s="31"/>
      <c r="H43" s="31"/>
      <c r="I43" s="26"/>
      <c r="J43" s="26"/>
      <c r="K43" s="26"/>
    </row>
    <row r="44" spans="1:13" x14ac:dyDescent="0.25">
      <c r="A44" s="23" t="s">
        <v>47</v>
      </c>
      <c r="B44" s="31">
        <v>1101097.5900000001</v>
      </c>
      <c r="C44" s="31"/>
      <c r="D44" s="31">
        <v>0</v>
      </c>
      <c r="E44" s="24"/>
      <c r="F44" s="24"/>
      <c r="G44" s="31"/>
      <c r="H44" s="31"/>
      <c r="I44" s="26"/>
      <c r="J44" s="26"/>
      <c r="K44" s="26"/>
    </row>
    <row r="45" spans="1:13" x14ac:dyDescent="0.25">
      <c r="A45" s="23"/>
      <c r="B45" s="31"/>
      <c r="C45" s="31"/>
      <c r="D45" s="31"/>
      <c r="E45" s="24"/>
      <c r="F45" s="24"/>
      <c r="G45" s="31"/>
      <c r="H45" s="31"/>
      <c r="I45" s="26"/>
      <c r="J45" s="26"/>
      <c r="K45" s="26"/>
    </row>
    <row r="46" spans="1:13" x14ac:dyDescent="0.25">
      <c r="A46" s="23"/>
      <c r="B46" s="24"/>
      <c r="C46" s="61"/>
      <c r="D46" s="24"/>
      <c r="E46" s="62"/>
      <c r="F46" s="62"/>
      <c r="G46" s="63"/>
      <c r="H46" s="63"/>
      <c r="I46" s="10"/>
      <c r="J46" s="10"/>
      <c r="K46" s="10"/>
    </row>
    <row r="47" spans="1:13" ht="12.75" customHeight="1" x14ac:dyDescent="0.25">
      <c r="A47" s="15"/>
      <c r="B47" s="62"/>
      <c r="C47" s="62"/>
      <c r="D47" s="62"/>
      <c r="E47" s="62"/>
      <c r="F47" s="64" t="s">
        <v>30</v>
      </c>
      <c r="G47" s="12"/>
      <c r="H47" s="12"/>
      <c r="I47" s="10"/>
      <c r="J47" s="10"/>
      <c r="K47" s="10"/>
    </row>
    <row r="48" spans="1:13" x14ac:dyDescent="0.25">
      <c r="A48" s="10"/>
      <c r="B48" s="65" t="s">
        <v>3</v>
      </c>
      <c r="C48" s="62"/>
      <c r="D48" s="65" t="s">
        <v>3</v>
      </c>
      <c r="E48" s="62"/>
      <c r="F48" s="62"/>
      <c r="G48" s="10"/>
      <c r="H48" s="10"/>
      <c r="I48" s="66"/>
      <c r="J48" s="10"/>
      <c r="K48" s="10"/>
    </row>
    <row r="49" spans="1:11" x14ac:dyDescent="0.25">
      <c r="A49" s="17" t="s">
        <v>27</v>
      </c>
      <c r="B49" s="18">
        <v>2022</v>
      </c>
      <c r="C49" s="62"/>
      <c r="D49" s="18">
        <v>2021</v>
      </c>
      <c r="E49" s="63"/>
      <c r="F49" s="67" t="s">
        <v>5</v>
      </c>
      <c r="G49" s="10"/>
      <c r="H49" s="19" t="s">
        <v>6</v>
      </c>
      <c r="I49" s="16"/>
      <c r="J49" s="10"/>
      <c r="K49" s="10"/>
    </row>
    <row r="50" spans="1:11" ht="6" customHeight="1" x14ac:dyDescent="0.25">
      <c r="A50" s="21"/>
      <c r="B50" s="68"/>
      <c r="C50" s="1"/>
      <c r="D50" s="69"/>
      <c r="E50" s="2"/>
      <c r="F50" s="69"/>
      <c r="G50" s="2"/>
      <c r="H50" s="69"/>
      <c r="I50" s="22"/>
      <c r="J50" s="21"/>
      <c r="K50" s="21"/>
    </row>
    <row r="51" spans="1:11" ht="12.75" customHeight="1" x14ac:dyDescent="0.25">
      <c r="A51" s="23" t="s">
        <v>12</v>
      </c>
      <c r="B51" s="70">
        <v>715234599.22000003</v>
      </c>
      <c r="C51" s="70"/>
      <c r="D51" s="70">
        <v>790985579.24000001</v>
      </c>
      <c r="E51" s="70"/>
      <c r="F51" s="70">
        <f>+B51-D51</f>
        <v>-75750980.019999981</v>
      </c>
      <c r="G51" s="42"/>
      <c r="H51" s="49">
        <f>IF(D51=0,"n/a",IF(AND(F51/D51&lt;1,F51/D51&gt;-1),F51/D51,"n/a"))</f>
        <v>-9.5767839525953857E-2</v>
      </c>
      <c r="I51" s="71"/>
      <c r="J51" s="21"/>
      <c r="K51" s="21"/>
    </row>
    <row r="52" spans="1:11" x14ac:dyDescent="0.25">
      <c r="A52" s="23" t="s">
        <v>13</v>
      </c>
      <c r="B52" s="70">
        <v>660329273.50999999</v>
      </c>
      <c r="C52" s="70"/>
      <c r="D52" s="70">
        <v>737115625.48000002</v>
      </c>
      <c r="E52" s="70"/>
      <c r="F52" s="70">
        <f>+B52-D52</f>
        <v>-76786351.970000029</v>
      </c>
      <c r="G52" s="42"/>
      <c r="H52" s="49">
        <f>IF(D52=0,"n/a",IF(AND(F52/D52&lt;1,F52/D52&gt;-1),F52/D52,"n/a"))</f>
        <v>-0.10417138005994346</v>
      </c>
      <c r="I52" s="71"/>
      <c r="J52" s="21"/>
      <c r="K52" s="21"/>
    </row>
    <row r="53" spans="1:11" ht="12.75" customHeight="1" x14ac:dyDescent="0.25">
      <c r="A53" s="23" t="s">
        <v>14</v>
      </c>
      <c r="B53" s="70">
        <v>87283032.700000003</v>
      </c>
      <c r="C53" s="70"/>
      <c r="D53" s="70">
        <v>92363602.560000002</v>
      </c>
      <c r="E53" s="70"/>
      <c r="F53" s="70">
        <f>+B53-D53</f>
        <v>-5080569.8599999994</v>
      </c>
      <c r="G53" s="42"/>
      <c r="H53" s="49">
        <f>IF(D53=0,"n/a",IF(AND(F53/D53&lt;1,F53/D53&gt;-1),F53/D53,"n/a"))</f>
        <v>-5.5006189875493737E-2</v>
      </c>
      <c r="I53" s="71"/>
      <c r="J53" s="21"/>
      <c r="K53" s="21"/>
    </row>
    <row r="54" spans="1:11" x14ac:dyDescent="0.25">
      <c r="A54" s="23" t="s">
        <v>15</v>
      </c>
      <c r="B54" s="70">
        <v>3731841.89</v>
      </c>
      <c r="C54" s="70"/>
      <c r="D54" s="70">
        <v>4714475.68</v>
      </c>
      <c r="E54" s="70"/>
      <c r="F54" s="70">
        <f>+B54-D54</f>
        <v>-982633.78999999957</v>
      </c>
      <c r="G54" s="42"/>
      <c r="H54" s="49">
        <f>IF(D54=0,"n/a",IF(AND(F54/D54&lt;1,F54/D54&gt;-1),F54/D54,"n/a"))</f>
        <v>-0.20842907179871159</v>
      </c>
      <c r="I54" s="71"/>
      <c r="J54" s="72"/>
      <c r="K54" s="21"/>
    </row>
    <row r="55" spans="1:11" x14ac:dyDescent="0.25">
      <c r="A55" s="23" t="s">
        <v>16</v>
      </c>
      <c r="B55" s="70">
        <v>351720</v>
      </c>
      <c r="C55" s="73"/>
      <c r="D55" s="70">
        <v>316787</v>
      </c>
      <c r="E55" s="73"/>
      <c r="F55" s="70">
        <f>+B55-D55</f>
        <v>34933</v>
      </c>
      <c r="G55" s="74"/>
      <c r="H55" s="49">
        <f>IF(D55=0,"n/a",IF(AND(F55/D55&lt;1,F55/D55&gt;-1),F55/D55,"n/a"))</f>
        <v>0.11027283316550238</v>
      </c>
      <c r="I55" s="71"/>
      <c r="J55" s="21"/>
      <c r="K55" s="21"/>
    </row>
    <row r="56" spans="1:11" ht="6" customHeight="1" x14ac:dyDescent="0.25">
      <c r="A56" s="21"/>
      <c r="B56" s="75"/>
      <c r="C56" s="76"/>
      <c r="D56" s="75"/>
      <c r="E56" s="76"/>
      <c r="F56" s="75"/>
      <c r="G56" s="77"/>
      <c r="H56" s="78"/>
      <c r="I56" s="10"/>
      <c r="J56" s="10"/>
      <c r="K56" s="10"/>
    </row>
    <row r="57" spans="1:11" ht="12.75" customHeight="1" x14ac:dyDescent="0.25">
      <c r="A57" s="40" t="s">
        <v>18</v>
      </c>
      <c r="B57" s="79">
        <f>SUM(B51:B56)</f>
        <v>1466930467.3200002</v>
      </c>
      <c r="C57" s="70"/>
      <c r="D57" s="79">
        <f>SUM(D51:D56)</f>
        <v>1625496069.96</v>
      </c>
      <c r="E57" s="70"/>
      <c r="F57" s="79">
        <f>SUM(F51:F56)</f>
        <v>-158565602.64000002</v>
      </c>
      <c r="G57" s="42"/>
      <c r="H57" s="43">
        <f>IF(D57=0,"n/a",IF(AND(F57/D57&lt;1,F57/D57&gt;-1),F57/D57,"n/a"))</f>
        <v>-9.754905322158175E-2</v>
      </c>
      <c r="I57" s="71"/>
      <c r="J57" s="21"/>
      <c r="K57" s="21"/>
    </row>
    <row r="58" spans="1:11" ht="12.75" customHeight="1" x14ac:dyDescent="0.25">
      <c r="A58" s="23" t="s">
        <v>19</v>
      </c>
      <c r="B58" s="70">
        <v>199821531.58000001</v>
      </c>
      <c r="C58" s="73"/>
      <c r="D58" s="70">
        <v>193469926.80000001</v>
      </c>
      <c r="E58" s="73"/>
      <c r="F58" s="70">
        <f>+B58-D58</f>
        <v>6351604.7800000012</v>
      </c>
      <c r="G58" s="74"/>
      <c r="H58" s="49">
        <f>IF(D58=0,"n/a",IF(AND(F58/D58&lt;1,F58/D58&gt;-1),F58/D58,"n/a"))</f>
        <v>3.2829933235907965E-2</v>
      </c>
      <c r="I58" s="71"/>
      <c r="J58" s="21"/>
      <c r="K58" s="21"/>
    </row>
    <row r="59" spans="1:11" x14ac:dyDescent="0.25">
      <c r="A59" s="23" t="s">
        <v>20</v>
      </c>
      <c r="B59" s="70">
        <v>208707736</v>
      </c>
      <c r="C59" s="73"/>
      <c r="D59" s="70">
        <v>315737350</v>
      </c>
      <c r="E59" s="73"/>
      <c r="F59" s="70">
        <f>+B59-D59</f>
        <v>-107029614</v>
      </c>
      <c r="G59" s="74"/>
      <c r="H59" s="49">
        <f>IF(D59=0,"n/a",IF(AND(F59/D59&lt;1,F59/D59&gt;-1),F59/D59,"n/a"))</f>
        <v>-0.33898306297940362</v>
      </c>
      <c r="I59" s="71"/>
      <c r="J59" s="21"/>
      <c r="K59" s="21"/>
    </row>
    <row r="60" spans="1:11" ht="6" customHeight="1" x14ac:dyDescent="0.25">
      <c r="A60" s="10"/>
      <c r="B60" s="80"/>
      <c r="C60" s="70"/>
      <c r="D60" s="80"/>
      <c r="E60" s="70"/>
      <c r="F60" s="80"/>
      <c r="G60" s="42"/>
      <c r="H60" s="81"/>
      <c r="I60" s="10"/>
      <c r="J60" s="10"/>
      <c r="K60" s="10"/>
    </row>
    <row r="61" spans="1:11" ht="15.75" thickBot="1" x14ac:dyDescent="0.3">
      <c r="A61" s="40" t="s">
        <v>28</v>
      </c>
      <c r="B61" s="82">
        <f>SUM(B57:B59)</f>
        <v>1875459734.9000001</v>
      </c>
      <c r="C61" s="70"/>
      <c r="D61" s="82">
        <f>SUM(D57:D59)</f>
        <v>2134703346.76</v>
      </c>
      <c r="E61" s="70"/>
      <c r="F61" s="82">
        <f>SUM(F57:F59)</f>
        <v>-259243611.86000001</v>
      </c>
      <c r="G61" s="42"/>
      <c r="H61" s="54">
        <f>IF(D61=0,"n/a",IF(AND(F61/D61&lt;1,F61/D61&gt;-1),F61/D61,"n/a"))</f>
        <v>-0.12144245346945914</v>
      </c>
      <c r="I61" s="71"/>
      <c r="J61" s="21"/>
      <c r="K61" s="21"/>
    </row>
    <row r="62" spans="1:11" ht="12.75" customHeight="1" thickTop="1" x14ac:dyDescent="0.25">
      <c r="A62" s="10"/>
      <c r="B62" s="83"/>
      <c r="C62" s="84"/>
      <c r="D62" s="83"/>
      <c r="E62" s="84"/>
      <c r="F62" s="83"/>
      <c r="G62" s="84"/>
      <c r="H62" s="83"/>
      <c r="I62" s="66"/>
      <c r="J62" s="10"/>
      <c r="K62" s="10"/>
    </row>
    <row r="63" spans="1:11" s="86" customFormat="1" x14ac:dyDescent="0.25">
      <c r="A63" s="9"/>
      <c r="B63" s="85"/>
      <c r="C63" s="85"/>
      <c r="D63" s="85"/>
      <c r="E63" s="85"/>
      <c r="F63" s="85"/>
      <c r="G63" s="85"/>
      <c r="H63" s="85"/>
      <c r="I63" s="85"/>
      <c r="J63" s="85"/>
      <c r="K63" s="85"/>
    </row>
    <row r="64" spans="1:11" s="86" customFormat="1" ht="12.75" customHeight="1" x14ac:dyDescent="0.25">
      <c r="A64" s="9" t="s">
        <v>8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N10" sqref="N10"/>
    </sheetView>
  </sheetViews>
  <sheetFormatPr defaultColWidth="9.140625" defaultRowHeight="15" x14ac:dyDescent="0.25"/>
  <cols>
    <col min="1" max="1" width="41.85546875" style="4" customWidth="1"/>
    <col min="2" max="2" width="18.140625" style="4" bestFit="1" customWidth="1"/>
    <col min="3" max="3" width="0.7109375" style="4" customWidth="1"/>
    <col min="4" max="4" width="18.140625" style="4" bestFit="1" customWidth="1"/>
    <col min="5" max="5" width="0.7109375" style="4" customWidth="1"/>
    <col min="6" max="6" width="16.28515625" style="4" bestFit="1" customWidth="1"/>
    <col min="7" max="7" width="0.7109375" style="4" customWidth="1"/>
    <col min="8" max="8" width="7.7109375" style="4" bestFit="1" customWidth="1"/>
    <col min="9" max="9" width="0.7109375" style="4" customWidth="1"/>
    <col min="10" max="10" width="7.7109375" style="4" customWidth="1"/>
    <col min="11" max="11" width="9.140625" style="4" hidden="1" customWidth="1"/>
    <col min="12" max="12" width="7.85546875" style="4" customWidth="1"/>
    <col min="13" max="16384" width="9.140625" style="4"/>
  </cols>
  <sheetData>
    <row r="1" spans="1:12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 t="s">
        <v>46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8" t="s">
        <v>2</v>
      </c>
      <c r="B5" s="9"/>
      <c r="C5" s="9"/>
      <c r="D5" s="10"/>
      <c r="E5" s="9"/>
      <c r="F5" s="9"/>
      <c r="G5" s="9"/>
      <c r="H5" s="9"/>
      <c r="I5" s="9"/>
      <c r="J5" s="9"/>
      <c r="K5" s="9"/>
      <c r="L5" s="9"/>
    </row>
    <row r="6" spans="1:12" x14ac:dyDescent="0.25">
      <c r="A6" s="11" t="s">
        <v>2</v>
      </c>
      <c r="B6" s="10"/>
      <c r="C6" s="10"/>
      <c r="D6" s="10"/>
      <c r="E6" s="10"/>
      <c r="F6" s="12" t="s">
        <v>30</v>
      </c>
      <c r="G6" s="12"/>
      <c r="H6" s="12"/>
      <c r="I6" s="13"/>
      <c r="J6" s="14" t="s">
        <v>10</v>
      </c>
      <c r="K6" s="14"/>
      <c r="L6" s="14"/>
    </row>
    <row r="7" spans="1:12" x14ac:dyDescent="0.25">
      <c r="A7" s="15"/>
      <c r="B7" s="16" t="s">
        <v>3</v>
      </c>
      <c r="C7" s="10"/>
      <c r="D7" s="16" t="s">
        <v>3</v>
      </c>
      <c r="E7" s="10"/>
      <c r="F7" s="10"/>
      <c r="G7" s="10"/>
      <c r="H7" s="10"/>
      <c r="I7" s="10"/>
      <c r="J7" s="10"/>
      <c r="K7" s="16"/>
      <c r="L7" s="10"/>
    </row>
    <row r="8" spans="1:12" ht="13.15" hidden="1" customHeight="1" x14ac:dyDescent="0.25">
      <c r="A8" s="15"/>
      <c r="B8" s="15"/>
      <c r="C8" s="10"/>
      <c r="D8" s="15"/>
      <c r="E8" s="13"/>
      <c r="F8" s="87"/>
      <c r="G8" s="13"/>
      <c r="H8" s="13"/>
      <c r="I8" s="13"/>
      <c r="J8" s="87"/>
      <c r="K8" s="20"/>
      <c r="L8" s="13"/>
    </row>
    <row r="9" spans="1:12" ht="12.75" customHeight="1" x14ac:dyDescent="0.25">
      <c r="A9" s="17" t="s">
        <v>11</v>
      </c>
      <c r="B9" s="18">
        <v>2022</v>
      </c>
      <c r="C9" s="10"/>
      <c r="D9" s="18">
        <v>2021</v>
      </c>
      <c r="E9" s="10"/>
      <c r="F9" s="19" t="s">
        <v>5</v>
      </c>
      <c r="G9" s="10"/>
      <c r="H9" s="19" t="s">
        <v>6</v>
      </c>
      <c r="I9" s="20"/>
      <c r="J9" s="18">
        <v>2022</v>
      </c>
      <c r="K9" s="19" t="s">
        <v>4</v>
      </c>
      <c r="L9" s="18">
        <v>2021</v>
      </c>
    </row>
    <row r="10" spans="1:12" ht="6.6" customHeight="1" x14ac:dyDescent="0.25">
      <c r="A10" s="21"/>
      <c r="B10" s="22"/>
      <c r="C10" s="21"/>
      <c r="D10" s="22"/>
      <c r="E10" s="21"/>
      <c r="F10" s="22"/>
      <c r="G10" s="21"/>
      <c r="H10" s="22"/>
      <c r="I10" s="22"/>
      <c r="J10" s="22"/>
      <c r="K10" s="22"/>
      <c r="L10" s="22"/>
    </row>
    <row r="11" spans="1:12" x14ac:dyDescent="0.25">
      <c r="A11" s="23" t="s">
        <v>12</v>
      </c>
      <c r="B11" s="24">
        <v>1359937712.3900001</v>
      </c>
      <c r="C11" s="24"/>
      <c r="D11" s="24">
        <v>1265882169.79</v>
      </c>
      <c r="E11" s="24"/>
      <c r="F11" s="24">
        <f>B11-D11</f>
        <v>94055542.600000143</v>
      </c>
      <c r="G11" s="26"/>
      <c r="H11" s="25">
        <f>IF(D11=0,"n/a",IF(AND(F11/D11&lt;1,F11/D11&gt;-1),F11/D11,"n/a"))</f>
        <v>7.4300392915403204E-2</v>
      </c>
      <c r="I11" s="27"/>
      <c r="J11" s="28">
        <f>IF(B52=0,"n/a",B11/B52)</f>
        <v>0.11757819169201579</v>
      </c>
      <c r="K11" s="29" t="e">
        <f>IF(#REF!=0,"n/a",#REF!/#REF!)</f>
        <v>#REF!</v>
      </c>
      <c r="L11" s="29">
        <f>IF(D52=0,"n/a",D11/D52)</f>
        <v>0.11166516459869646</v>
      </c>
    </row>
    <row r="12" spans="1:12" x14ac:dyDescent="0.25">
      <c r="A12" s="23" t="s">
        <v>13</v>
      </c>
      <c r="B12" s="31">
        <v>950072756.50999999</v>
      </c>
      <c r="C12" s="31"/>
      <c r="D12" s="31">
        <v>845696935.30999994</v>
      </c>
      <c r="E12" s="31"/>
      <c r="F12" s="31">
        <f>B12-D12</f>
        <v>104375821.20000005</v>
      </c>
      <c r="G12" s="31"/>
      <c r="H12" s="25">
        <f>IF(D12=0,"n/a",IF(AND(F12/D12&lt;1,F12/D12&gt;-1),F12/D12,"n/a"))</f>
        <v>0.12341988819167223</v>
      </c>
      <c r="I12" s="27"/>
      <c r="J12" s="32">
        <f>IF(B53=0,"n/a",B12/B53)</f>
        <v>0.11170779231326376</v>
      </c>
      <c r="K12" s="33" t="e">
        <f>IF(#REF!=0,"n/a",#REF!/#REF!)</f>
        <v>#REF!</v>
      </c>
      <c r="L12" s="33">
        <f>IF(D53=0,"n/a",D12/D53)</f>
        <v>0.10264847956954797</v>
      </c>
    </row>
    <row r="13" spans="1:12" x14ac:dyDescent="0.25">
      <c r="A13" s="23" t="s">
        <v>14</v>
      </c>
      <c r="B13" s="31">
        <v>112676179.84999999</v>
      </c>
      <c r="C13" s="31"/>
      <c r="D13" s="31">
        <v>105749868.12</v>
      </c>
      <c r="E13" s="31"/>
      <c r="F13" s="31">
        <f>B13-D13</f>
        <v>6926311.7299999893</v>
      </c>
      <c r="G13" s="31"/>
      <c r="H13" s="25">
        <f>IF(D13=0,"n/a",IF(AND(F13/D13&lt;1,F13/D13&gt;-1),F13/D13,"n/a"))</f>
        <v>6.5497119316880237E-2</v>
      </c>
      <c r="I13" s="27"/>
      <c r="J13" s="32">
        <f>IF(B54=0,"n/a",B13/B54)</f>
        <v>0.10389591181382761</v>
      </c>
      <c r="K13" s="33" t="e">
        <f>IF(#REF!=0,"n/a",#REF!/#REF!)</f>
        <v>#REF!</v>
      </c>
      <c r="L13" s="33">
        <f>IF(D54=0,"n/a",D13/D54)</f>
        <v>9.5668521868387785E-2</v>
      </c>
    </row>
    <row r="14" spans="1:12" x14ac:dyDescent="0.25">
      <c r="A14" s="23" t="s">
        <v>15</v>
      </c>
      <c r="B14" s="31">
        <v>17461189.210000001</v>
      </c>
      <c r="C14" s="31"/>
      <c r="D14" s="31">
        <v>18469424.149999999</v>
      </c>
      <c r="E14" s="31"/>
      <c r="F14" s="31">
        <f>B14-D14</f>
        <v>-1008234.9399999976</v>
      </c>
      <c r="G14" s="31"/>
      <c r="H14" s="25">
        <f>IF(D14=0,"n/a",IF(AND(F14/D14&lt;1,F14/D14&gt;-1),F14/D14,"n/a"))</f>
        <v>-5.4589408517102991E-2</v>
      </c>
      <c r="I14" s="27"/>
      <c r="J14" s="32">
        <f>IF(B55=0,"n/a",B14/B55)</f>
        <v>0.25294666441306057</v>
      </c>
      <c r="K14" s="33" t="e">
        <f>IF(#REF!=0,"n/a",#REF!/#REF!)</f>
        <v>#REF!</v>
      </c>
      <c r="L14" s="33">
        <f>IF(D55=0,"n/a",D14/D55)</f>
        <v>0.24603777311959651</v>
      </c>
    </row>
    <row r="15" spans="1:12" x14ac:dyDescent="0.25">
      <c r="A15" s="23" t="s">
        <v>16</v>
      </c>
      <c r="B15" s="31">
        <v>349678.12</v>
      </c>
      <c r="C15" s="35"/>
      <c r="D15" s="31">
        <v>351600.44</v>
      </c>
      <c r="E15" s="31"/>
      <c r="F15" s="31">
        <f>B15-D15</f>
        <v>-1922.320000000007</v>
      </c>
      <c r="G15" s="35"/>
      <c r="H15" s="25">
        <f>IF(D15=0,"n/a",IF(AND(F15/D15&lt;1,F15/D15&gt;-1),F15/D15,"n/a"))</f>
        <v>-5.467342418570372E-3</v>
      </c>
      <c r="I15" s="36"/>
      <c r="J15" s="32">
        <f>IF(B56=0,"n/a",B15/B56)</f>
        <v>4.8482503889103024E-2</v>
      </c>
      <c r="K15" s="33" t="e">
        <f>IF(#REF!=0,"n/a",#REF!/#REF!)</f>
        <v>#REF!</v>
      </c>
      <c r="L15" s="33">
        <f>IF(D56=0,"n/a",D15/D56)</f>
        <v>4.8173550616417898E-2</v>
      </c>
    </row>
    <row r="16" spans="1:12" ht="8.4499999999999993" customHeight="1" x14ac:dyDescent="0.25">
      <c r="A16" s="21"/>
      <c r="B16" s="37"/>
      <c r="C16" s="31"/>
      <c r="D16" s="37"/>
      <c r="E16" s="31"/>
      <c r="F16" s="37"/>
      <c r="G16" s="31"/>
      <c r="H16" s="38" t="s">
        <v>2</v>
      </c>
      <c r="I16" s="27"/>
      <c r="J16" s="39"/>
      <c r="K16" s="39" t="s">
        <v>17</v>
      </c>
      <c r="L16" s="39" t="s">
        <v>17</v>
      </c>
    </row>
    <row r="17" spans="1:12" x14ac:dyDescent="0.25">
      <c r="A17" s="40" t="s">
        <v>18</v>
      </c>
      <c r="B17" s="41">
        <f>SUM(B11:B16)</f>
        <v>2440497516.0799999</v>
      </c>
      <c r="C17" s="31"/>
      <c r="D17" s="41">
        <f>SUM(D11:D16)</f>
        <v>2236149997.8099999</v>
      </c>
      <c r="E17" s="31"/>
      <c r="F17" s="41">
        <f>SUM(F11:F16)</f>
        <v>204347518.27000019</v>
      </c>
      <c r="G17" s="31"/>
      <c r="H17" s="43">
        <f>IF(D17=0,"n/a",IF(AND(F17/D17&lt;1,F17/D17&gt;-1),F17/D17,"n/a"))</f>
        <v>9.1383636370605884E-2</v>
      </c>
      <c r="I17" s="27"/>
      <c r="J17" s="44">
        <f>IF(B57=0,"n/a",B17/B57)</f>
        <v>0.11494443188913189</v>
      </c>
      <c r="K17" s="33" t="e">
        <f>IF(#REF!=0,"n/a",#REF!/#REF!)</f>
        <v>#REF!</v>
      </c>
      <c r="L17" s="44">
        <f>IF(D57=0,"n/a",D17/D57)</f>
        <v>0.10769919587657521</v>
      </c>
    </row>
    <row r="18" spans="1:12" x14ac:dyDescent="0.25">
      <c r="A18" s="23" t="s">
        <v>19</v>
      </c>
      <c r="B18" s="31">
        <v>21548994.25</v>
      </c>
      <c r="C18" s="31"/>
      <c r="D18" s="31">
        <v>18631785.809999999</v>
      </c>
      <c r="E18" s="31"/>
      <c r="F18" s="31">
        <f>B18-D18</f>
        <v>2917208.4400000013</v>
      </c>
      <c r="G18" s="31"/>
      <c r="H18" s="49">
        <f>IF(D18=0,"n/a",IF(AND(F18/D18&lt;1,F18/D18&gt;-1),F18/D18,"n/a"))</f>
        <v>0.1565715959676976</v>
      </c>
      <c r="I18" s="36"/>
      <c r="J18" s="33">
        <f>IF(B58=0,"n/a",B18/B58)</f>
        <v>9.4800387876260474E-3</v>
      </c>
      <c r="K18" s="33" t="e">
        <f>IF(#REF!=0,"n/a",#REF!/#REF!)</f>
        <v>#REF!</v>
      </c>
      <c r="L18" s="33">
        <f>IF(D58=0,"n/a",D18/D58)</f>
        <v>8.3801518016809236E-3</v>
      </c>
    </row>
    <row r="19" spans="1:12" x14ac:dyDescent="0.25">
      <c r="A19" s="23" t="s">
        <v>20</v>
      </c>
      <c r="B19" s="31">
        <v>144519463.28999999</v>
      </c>
      <c r="C19" s="31"/>
      <c r="D19" s="31">
        <v>88593130.120000005</v>
      </c>
      <c r="E19" s="31"/>
      <c r="F19" s="31">
        <f>B19-D19</f>
        <v>55926333.169999987</v>
      </c>
      <c r="G19" s="31"/>
      <c r="H19" s="49">
        <f>IF(D19=0,"n/a",IF(AND(F19/D19&lt;1,F19/D19&gt;-1),F19/D19,"n/a"))</f>
        <v>0.63127166964579962</v>
      </c>
      <c r="I19" s="27"/>
      <c r="J19" s="44">
        <f>IF(B59=0,"n/a",B19/B59)</f>
        <v>4.6276552781753237E-2</v>
      </c>
      <c r="K19" s="44" t="e">
        <f>IF(#REF!=0,"n/a",#REF!/#REF!)</f>
        <v>#REF!</v>
      </c>
      <c r="L19" s="44">
        <f>IF(D59=0,"n/a",D19/D59)</f>
        <v>3.010410673461645E-2</v>
      </c>
    </row>
    <row r="20" spans="1:12" ht="6" customHeight="1" x14ac:dyDescent="0.25">
      <c r="A20" s="21"/>
      <c r="B20" s="45"/>
      <c r="C20" s="46"/>
      <c r="D20" s="45"/>
      <c r="E20" s="46"/>
      <c r="F20" s="45"/>
      <c r="G20" s="46"/>
      <c r="H20" s="45" t="s">
        <v>2</v>
      </c>
      <c r="I20" s="47"/>
      <c r="J20" s="47"/>
      <c r="K20" s="47"/>
      <c r="L20" s="47"/>
    </row>
    <row r="21" spans="1:12" x14ac:dyDescent="0.25">
      <c r="A21" s="48" t="s">
        <v>21</v>
      </c>
      <c r="B21" s="31">
        <f>SUM(B17:B19)</f>
        <v>2606565973.6199999</v>
      </c>
      <c r="C21" s="31"/>
      <c r="D21" s="31">
        <f>SUM(D17:D19)</f>
        <v>2343374913.7399998</v>
      </c>
      <c r="E21" s="31"/>
      <c r="F21" s="31">
        <f>SUM(F17:F19)</f>
        <v>263191059.88000017</v>
      </c>
      <c r="G21" s="31"/>
      <c r="H21" s="49">
        <f>IF(D21=0,"n/a",IF(AND(F21/D21&lt;1,F21/D21&gt;-1),F21/D21,"n/a"))</f>
        <v>0.11231282640128216</v>
      </c>
      <c r="I21" s="27"/>
      <c r="J21" s="26"/>
      <c r="K21" s="26"/>
      <c r="L21" s="26"/>
    </row>
    <row r="22" spans="1:12" ht="6.6" customHeight="1" x14ac:dyDescent="0.25">
      <c r="A22" s="50"/>
      <c r="B22" s="35"/>
      <c r="C22" s="35"/>
      <c r="D22" s="35"/>
      <c r="E22" s="35"/>
      <c r="F22" s="35"/>
      <c r="G22" s="35"/>
      <c r="H22" s="51" t="s">
        <v>2</v>
      </c>
      <c r="I22" s="36"/>
      <c r="J22" s="51"/>
      <c r="K22" s="51"/>
      <c r="L22" s="51"/>
    </row>
    <row r="23" spans="1:12" x14ac:dyDescent="0.25">
      <c r="A23" s="23" t="s">
        <v>22</v>
      </c>
      <c r="B23" s="31">
        <v>82826581.819999993</v>
      </c>
      <c r="C23" s="35"/>
      <c r="D23" s="31">
        <v>21311995.93</v>
      </c>
      <c r="E23" s="35"/>
      <c r="F23" s="31">
        <f>B23-D23</f>
        <v>61514585.889999993</v>
      </c>
      <c r="G23" s="35"/>
      <c r="H23" s="49" t="str">
        <f>IF(D23=0,"n/a",IF(AND(F23/D23&lt;1,F23/D23&gt;-1),F23/D23,"n/a"))</f>
        <v>n/a</v>
      </c>
      <c r="I23" s="36"/>
      <c r="J23" s="51"/>
      <c r="K23" s="51"/>
      <c r="L23" s="51"/>
    </row>
    <row r="24" spans="1:12" x14ac:dyDescent="0.25">
      <c r="A24" s="23" t="s">
        <v>23</v>
      </c>
      <c r="B24" s="31">
        <v>25382885.379999999</v>
      </c>
      <c r="C24" s="35"/>
      <c r="D24" s="31">
        <v>19282440.129999999</v>
      </c>
      <c r="E24" s="35"/>
      <c r="F24" s="31">
        <f>B24-D24</f>
        <v>6100445.25</v>
      </c>
      <c r="G24" s="35"/>
      <c r="H24" s="49">
        <f>IF(D24=0,"n/a",IF(AND(F24/D24&lt;1,F24/D24&gt;-1),F24/D24,"n/a"))</f>
        <v>0.31637309432164695</v>
      </c>
      <c r="I24" s="36"/>
      <c r="J24" s="51"/>
      <c r="K24" s="51"/>
      <c r="L24" s="51"/>
    </row>
    <row r="25" spans="1:12" x14ac:dyDescent="0.25">
      <c r="A25" s="23" t="s">
        <v>7</v>
      </c>
      <c r="B25" s="31">
        <v>-47585474.909999996</v>
      </c>
      <c r="C25" s="35"/>
      <c r="D25" s="31">
        <v>-7945459.71</v>
      </c>
      <c r="E25" s="35"/>
      <c r="F25" s="31">
        <f>B25-D25</f>
        <v>-39640015.199999996</v>
      </c>
      <c r="G25" s="35"/>
      <c r="H25" s="49" t="str">
        <f>IF(D25=0,"n/a",IF(AND(F25/D25&lt;1,F25/D25&gt;-1),F25/D25,"n/a"))</f>
        <v>n/a</v>
      </c>
      <c r="I25" s="36"/>
      <c r="J25" s="51"/>
      <c r="K25" s="51"/>
      <c r="L25" s="51"/>
    </row>
    <row r="26" spans="1:12" x14ac:dyDescent="0.25">
      <c r="A26" s="23" t="s">
        <v>24</v>
      </c>
      <c r="B26" s="41">
        <v>32726437.609999999</v>
      </c>
      <c r="C26" s="35"/>
      <c r="D26" s="41">
        <v>128350740.34999999</v>
      </c>
      <c r="E26" s="35"/>
      <c r="F26" s="41">
        <f>B26-D26</f>
        <v>-95624302.739999995</v>
      </c>
      <c r="G26" s="35"/>
      <c r="H26" s="43">
        <f>IF(D26=0,"n/a",IF(AND(F26/D26&lt;1,F26/D26&gt;-1),F26/D26,"n/a"))</f>
        <v>-0.74502338264073753</v>
      </c>
      <c r="I26" s="36"/>
      <c r="J26" s="51"/>
      <c r="K26" s="51"/>
      <c r="L26" s="51"/>
    </row>
    <row r="27" spans="1:12" x14ac:dyDescent="0.25">
      <c r="A27" s="23" t="s">
        <v>25</v>
      </c>
      <c r="B27" s="41">
        <f>SUM(B23:B26)</f>
        <v>93350429.899999991</v>
      </c>
      <c r="C27" s="31"/>
      <c r="D27" s="41">
        <f>SUM(D23:D26)</f>
        <v>160999716.69999999</v>
      </c>
      <c r="E27" s="31"/>
      <c r="F27" s="41">
        <f>SUM(F23:F26)</f>
        <v>-67649286.800000012</v>
      </c>
      <c r="G27" s="31"/>
      <c r="H27" s="43">
        <f>IF(D27=0,"n/a",IF(AND(F27/D27&lt;1,F27/D27&gt;-1),F27/D27,"n/a"))</f>
        <v>-0.42018264495492752</v>
      </c>
      <c r="I27" s="27"/>
      <c r="J27" s="26"/>
      <c r="K27" s="26"/>
      <c r="L27" s="26"/>
    </row>
    <row r="28" spans="1:12" ht="6.6" customHeight="1" x14ac:dyDescent="0.25">
      <c r="A28" s="50"/>
      <c r="B28" s="52"/>
      <c r="C28" s="52"/>
      <c r="D28" s="52"/>
      <c r="E28" s="52"/>
      <c r="F28" s="52"/>
      <c r="G28" s="35"/>
      <c r="H28" s="51" t="s">
        <v>2</v>
      </c>
      <c r="I28" s="36"/>
      <c r="J28" s="51"/>
      <c r="K28" s="51"/>
      <c r="L28" s="51"/>
    </row>
    <row r="29" spans="1:12" ht="15.75" thickBot="1" x14ac:dyDescent="0.3">
      <c r="A29" s="40" t="s">
        <v>26</v>
      </c>
      <c r="B29" s="53">
        <f>+B27+B21</f>
        <v>2699916403.52</v>
      </c>
      <c r="C29" s="24"/>
      <c r="D29" s="53">
        <f>+D27+D21</f>
        <v>2504374630.4399996</v>
      </c>
      <c r="E29" s="24"/>
      <c r="F29" s="53">
        <f>+F27+F21</f>
        <v>195541773.08000016</v>
      </c>
      <c r="G29" s="31"/>
      <c r="H29" s="54">
        <f>IF(D29=0,"n/a",IF(AND(F29/D29&lt;1,F29/D29&gt;-1),F29/D29,"n/a"))</f>
        <v>7.8080080633002161E-2</v>
      </c>
      <c r="I29" s="27"/>
      <c r="J29" s="26"/>
      <c r="K29" s="26"/>
      <c r="L29" s="26"/>
    </row>
    <row r="30" spans="1:12" ht="4.1500000000000004" customHeight="1" thickTop="1" x14ac:dyDescent="0.25">
      <c r="A30" s="23"/>
      <c r="B30" s="52"/>
      <c r="C30" s="24"/>
      <c r="D30" s="52"/>
      <c r="E30" s="24"/>
      <c r="F30" s="52"/>
      <c r="G30" s="31"/>
      <c r="H30" s="55"/>
      <c r="I30" s="27"/>
      <c r="J30" s="26"/>
      <c r="K30" s="26"/>
      <c r="L30" s="26"/>
    </row>
    <row r="31" spans="1:12" ht="13.15" customHeight="1" x14ac:dyDescent="0.25">
      <c r="A31" s="21"/>
      <c r="B31" s="56"/>
      <c r="C31" s="56"/>
      <c r="D31" s="56"/>
      <c r="E31" s="56"/>
      <c r="F31" s="56"/>
      <c r="G31" s="57"/>
      <c r="H31" s="31"/>
      <c r="I31" s="58"/>
      <c r="J31" s="47"/>
      <c r="K31" s="47"/>
      <c r="L31" s="47"/>
    </row>
    <row r="32" spans="1:12" x14ac:dyDescent="0.25">
      <c r="A32" s="23" t="s">
        <v>31</v>
      </c>
      <c r="B32" s="24">
        <v>95979273.209999993</v>
      </c>
      <c r="C32" s="24"/>
      <c r="D32" s="24">
        <v>85895132.439999998</v>
      </c>
      <c r="E32" s="24"/>
      <c r="F32" s="24"/>
      <c r="G32" s="31"/>
      <c r="H32" s="31"/>
      <c r="I32" s="26"/>
      <c r="J32" s="26"/>
      <c r="K32" s="26"/>
      <c r="L32" s="26"/>
    </row>
    <row r="33" spans="1:12" x14ac:dyDescent="0.25">
      <c r="A33" s="23" t="s">
        <v>32</v>
      </c>
      <c r="B33" s="31">
        <v>-82703280.719999999</v>
      </c>
      <c r="C33" s="31"/>
      <c r="D33" s="31">
        <v>-87029955.040000007</v>
      </c>
      <c r="E33" s="24"/>
      <c r="F33" s="24"/>
      <c r="G33" s="31"/>
      <c r="H33" s="31"/>
      <c r="I33" s="27"/>
      <c r="J33" s="26"/>
      <c r="K33" s="26"/>
      <c r="L33" s="26"/>
    </row>
    <row r="34" spans="1:12" ht="12" customHeight="1" x14ac:dyDescent="0.25">
      <c r="A34" s="23" t="s">
        <v>33</v>
      </c>
      <c r="B34" s="31">
        <v>88120969.349999994</v>
      </c>
      <c r="C34" s="2"/>
      <c r="D34" s="31">
        <v>93450157.340000004</v>
      </c>
      <c r="E34" s="1"/>
      <c r="F34" s="1"/>
      <c r="G34" s="2"/>
      <c r="H34" s="2"/>
      <c r="I34" s="21"/>
      <c r="J34" s="21"/>
      <c r="K34" s="21"/>
      <c r="L34" s="21"/>
    </row>
    <row r="35" spans="1:12" x14ac:dyDescent="0.25">
      <c r="A35" s="23" t="s">
        <v>34</v>
      </c>
      <c r="B35" s="31">
        <v>-30145084.98</v>
      </c>
      <c r="C35" s="31"/>
      <c r="D35" s="31">
        <v>-33621225.560000002</v>
      </c>
      <c r="E35" s="24"/>
      <c r="F35" s="24"/>
      <c r="G35" s="31"/>
      <c r="H35" s="31"/>
      <c r="I35" s="26"/>
      <c r="J35" s="26"/>
      <c r="K35" s="26"/>
      <c r="L35" s="26"/>
    </row>
    <row r="36" spans="1:12" x14ac:dyDescent="0.25">
      <c r="A36" s="23" t="s">
        <v>35</v>
      </c>
      <c r="B36" s="31">
        <v>45745264.729999997</v>
      </c>
      <c r="C36" s="31"/>
      <c r="D36" s="31">
        <v>0</v>
      </c>
      <c r="E36" s="24"/>
      <c r="F36" s="24"/>
      <c r="G36" s="31"/>
      <c r="H36" s="31"/>
      <c r="I36" s="26"/>
      <c r="J36" s="26"/>
      <c r="K36" s="26"/>
      <c r="L36" s="26"/>
    </row>
    <row r="37" spans="1:12" x14ac:dyDescent="0.25">
      <c r="A37" s="23" t="s">
        <v>36</v>
      </c>
      <c r="B37" s="31">
        <v>70662772.453999996</v>
      </c>
      <c r="C37" s="31"/>
      <c r="D37" s="31">
        <v>0</v>
      </c>
      <c r="E37" s="24"/>
      <c r="F37" s="24"/>
      <c r="G37" s="31"/>
      <c r="H37" s="31"/>
      <c r="I37" s="26"/>
      <c r="J37" s="26"/>
      <c r="K37" s="26"/>
      <c r="L37" s="26"/>
    </row>
    <row r="38" spans="1:12" x14ac:dyDescent="0.25">
      <c r="A38" s="23" t="s">
        <v>37</v>
      </c>
      <c r="B38" s="31">
        <v>26115305.91</v>
      </c>
      <c r="C38" s="31"/>
      <c r="D38" s="31">
        <v>20895273.780000001</v>
      </c>
      <c r="E38" s="24"/>
      <c r="F38" s="24"/>
      <c r="G38" s="31"/>
      <c r="H38" s="31"/>
      <c r="I38" s="26"/>
      <c r="J38" s="26"/>
      <c r="K38" s="26"/>
      <c r="L38" s="26"/>
    </row>
    <row r="39" spans="1:12" x14ac:dyDescent="0.25">
      <c r="A39" s="23" t="s">
        <v>38</v>
      </c>
      <c r="B39" s="31">
        <v>0</v>
      </c>
      <c r="C39" s="31"/>
      <c r="D39" s="31">
        <v>0</v>
      </c>
      <c r="E39" s="24"/>
      <c r="F39" s="24"/>
      <c r="G39" s="31"/>
      <c r="H39" s="31"/>
      <c r="I39" s="26"/>
      <c r="J39" s="26"/>
      <c r="K39" s="26"/>
      <c r="L39" s="26"/>
    </row>
    <row r="40" spans="1:12" x14ac:dyDescent="0.25">
      <c r="A40" s="23" t="s">
        <v>39</v>
      </c>
      <c r="B40" s="31">
        <v>-675021.37</v>
      </c>
      <c r="C40" s="31"/>
      <c r="D40" s="31">
        <v>-1247264.25</v>
      </c>
      <c r="E40" s="24"/>
      <c r="F40" s="24"/>
      <c r="G40" s="31"/>
      <c r="H40" s="31"/>
      <c r="I40" s="26"/>
      <c r="J40" s="26"/>
      <c r="K40" s="26"/>
      <c r="L40" s="26"/>
    </row>
    <row r="41" spans="1:12" x14ac:dyDescent="0.25">
      <c r="A41" s="23" t="s">
        <v>40</v>
      </c>
      <c r="B41" s="31">
        <v>58366170.909999996</v>
      </c>
      <c r="C41" s="31"/>
      <c r="D41" s="31">
        <v>59083615.990000002</v>
      </c>
      <c r="E41" s="24"/>
      <c r="F41" s="24"/>
      <c r="G41" s="31"/>
      <c r="H41" s="31"/>
      <c r="I41" s="26"/>
      <c r="J41" s="26"/>
      <c r="K41" s="26"/>
      <c r="L41" s="26"/>
    </row>
    <row r="42" spans="1:12" x14ac:dyDescent="0.25">
      <c r="A42" s="23" t="s">
        <v>41</v>
      </c>
      <c r="B42" s="31">
        <v>-172397.51</v>
      </c>
      <c r="C42" s="31"/>
      <c r="D42" s="31">
        <v>-982036.84</v>
      </c>
      <c r="E42" s="24"/>
      <c r="F42" s="24"/>
      <c r="G42" s="31"/>
      <c r="H42" s="31"/>
      <c r="I42" s="26"/>
      <c r="J42" s="26"/>
      <c r="K42" s="26"/>
      <c r="L42" s="26"/>
    </row>
    <row r="43" spans="1:12" x14ac:dyDescent="0.25">
      <c r="A43" s="23" t="s">
        <v>42</v>
      </c>
      <c r="B43" s="31">
        <v>1251187.92</v>
      </c>
      <c r="C43" s="31"/>
      <c r="D43" s="31">
        <v>0</v>
      </c>
      <c r="E43" s="24"/>
      <c r="F43" s="24"/>
      <c r="G43" s="31"/>
      <c r="H43" s="31"/>
      <c r="I43" s="26"/>
      <c r="J43" s="26"/>
      <c r="K43" s="26"/>
      <c r="L43" s="26"/>
    </row>
    <row r="44" spans="1:12" x14ac:dyDescent="0.25">
      <c r="A44" s="23" t="s">
        <v>43</v>
      </c>
      <c r="B44" s="31">
        <v>-16623920.710000001</v>
      </c>
      <c r="C44" s="31"/>
      <c r="D44" s="31">
        <v>-12241558.550000001</v>
      </c>
      <c r="E44" s="24"/>
      <c r="F44" s="24"/>
      <c r="G44" s="31"/>
      <c r="H44" s="31"/>
      <c r="I44" s="26"/>
      <c r="J44" s="26"/>
      <c r="K44" s="26"/>
      <c r="L44" s="26"/>
    </row>
    <row r="45" spans="1:12" x14ac:dyDescent="0.25">
      <c r="A45" s="23" t="s">
        <v>47</v>
      </c>
      <c r="B45" s="31">
        <v>1101097.5900000001</v>
      </c>
      <c r="C45" s="31"/>
      <c r="D45" s="31">
        <v>0</v>
      </c>
      <c r="E45" s="24"/>
      <c r="F45" s="24"/>
      <c r="G45" s="31"/>
      <c r="H45" s="31"/>
      <c r="I45" s="26"/>
      <c r="J45" s="26"/>
      <c r="K45" s="26"/>
      <c r="L45" s="26"/>
    </row>
    <row r="46" spans="1:12" ht="12.75" customHeight="1" x14ac:dyDescent="0.25">
      <c r="A46" s="23"/>
      <c r="B46" s="31"/>
      <c r="C46" s="61"/>
      <c r="D46" s="31"/>
      <c r="E46" s="62"/>
      <c r="F46" s="62"/>
      <c r="G46" s="63"/>
      <c r="H46" s="63"/>
      <c r="I46" s="10"/>
      <c r="J46" s="10"/>
      <c r="K46" s="10"/>
      <c r="L46" s="10"/>
    </row>
    <row r="47" spans="1:12" ht="12.75" customHeight="1" x14ac:dyDescent="0.25">
      <c r="A47" s="23"/>
      <c r="B47" s="31"/>
      <c r="C47" s="61"/>
      <c r="D47" s="31"/>
      <c r="E47" s="62"/>
      <c r="F47" s="62"/>
      <c r="G47" s="63"/>
      <c r="H47" s="63"/>
      <c r="I47" s="10"/>
      <c r="J47" s="10"/>
      <c r="K47" s="10"/>
      <c r="L47" s="10"/>
    </row>
    <row r="48" spans="1:12" ht="13.15" customHeight="1" x14ac:dyDescent="0.25">
      <c r="A48" s="15"/>
      <c r="B48" s="62"/>
      <c r="C48" s="62"/>
      <c r="D48" s="62"/>
      <c r="E48" s="62"/>
      <c r="F48" s="64" t="s">
        <v>30</v>
      </c>
      <c r="G48" s="12"/>
      <c r="H48" s="12"/>
      <c r="I48" s="10"/>
      <c r="J48" s="10"/>
      <c r="K48" s="10"/>
      <c r="L48" s="10"/>
    </row>
    <row r="49" spans="1:12" x14ac:dyDescent="0.25">
      <c r="A49" s="10"/>
      <c r="B49" s="65" t="s">
        <v>3</v>
      </c>
      <c r="C49" s="62"/>
      <c r="D49" s="65" t="s">
        <v>3</v>
      </c>
      <c r="E49" s="62"/>
      <c r="F49" s="62"/>
      <c r="G49" s="10"/>
      <c r="H49" s="10"/>
      <c r="I49" s="66"/>
      <c r="J49" s="10"/>
      <c r="K49" s="10"/>
      <c r="L49" s="10"/>
    </row>
    <row r="50" spans="1:12" ht="13.15" customHeight="1" x14ac:dyDescent="0.25">
      <c r="A50" s="17" t="s">
        <v>27</v>
      </c>
      <c r="B50" s="18">
        <v>2022</v>
      </c>
      <c r="C50" s="62"/>
      <c r="D50" s="18">
        <v>2021</v>
      </c>
      <c r="E50" s="62"/>
      <c r="F50" s="88" t="s">
        <v>5</v>
      </c>
      <c r="G50" s="10"/>
      <c r="H50" s="19" t="s">
        <v>6</v>
      </c>
      <c r="I50" s="16"/>
      <c r="J50" s="10"/>
      <c r="K50" s="10"/>
      <c r="L50" s="10"/>
    </row>
    <row r="51" spans="1:12" ht="6" customHeight="1" x14ac:dyDescent="0.25">
      <c r="A51" s="21"/>
      <c r="B51" s="68"/>
      <c r="C51" s="1"/>
      <c r="D51" s="68"/>
      <c r="E51" s="1"/>
      <c r="F51" s="68"/>
      <c r="G51" s="2"/>
      <c r="H51" s="69"/>
      <c r="I51" s="22"/>
      <c r="J51" s="21"/>
      <c r="K51" s="21"/>
      <c r="L51" s="21"/>
    </row>
    <row r="52" spans="1:12" x14ac:dyDescent="0.25">
      <c r="A52" s="23" t="s">
        <v>12</v>
      </c>
      <c r="B52" s="70">
        <v>11566241093.01</v>
      </c>
      <c r="C52" s="70"/>
      <c r="D52" s="70">
        <v>11336410727.01</v>
      </c>
      <c r="E52" s="70"/>
      <c r="F52" s="70">
        <f>+B52-D52</f>
        <v>229830366</v>
      </c>
      <c r="G52" s="42"/>
      <c r="H52" s="49">
        <f t="shared" ref="H52:H60" si="0">IF(D52=0,"n/a",IF(AND(F52/D52&lt;1,F52/D52&gt;-1),F52/D52,"n/a"))</f>
        <v>2.0273644942345716E-2</v>
      </c>
      <c r="I52" s="71"/>
      <c r="J52" s="21"/>
      <c r="K52" s="21"/>
      <c r="L52" s="21"/>
    </row>
    <row r="53" spans="1:12" ht="12.75" customHeight="1" x14ac:dyDescent="0.25">
      <c r="A53" s="23" t="s">
        <v>13</v>
      </c>
      <c r="B53" s="70">
        <v>8504981942.9399996</v>
      </c>
      <c r="C53" s="70"/>
      <c r="D53" s="70">
        <v>8238767284.7799997</v>
      </c>
      <c r="E53" s="70"/>
      <c r="F53" s="70">
        <f>+B53-D53</f>
        <v>266214658.15999985</v>
      </c>
      <c r="G53" s="42"/>
      <c r="H53" s="49">
        <f t="shared" si="0"/>
        <v>3.23124381303736E-2</v>
      </c>
      <c r="I53" s="71"/>
      <c r="J53" s="21"/>
      <c r="K53" s="21"/>
      <c r="L53" s="21"/>
    </row>
    <row r="54" spans="1:12" x14ac:dyDescent="0.25">
      <c r="A54" s="23" t="s">
        <v>14</v>
      </c>
      <c r="B54" s="70">
        <v>1084510236.0899999</v>
      </c>
      <c r="C54" s="70"/>
      <c r="D54" s="70">
        <v>1105377882.45</v>
      </c>
      <c r="E54" s="70"/>
      <c r="F54" s="70">
        <f>+B54-D54</f>
        <v>-20867646.360000134</v>
      </c>
      <c r="G54" s="42"/>
      <c r="H54" s="49">
        <f t="shared" si="0"/>
        <v>-1.8878291931939434E-2</v>
      </c>
      <c r="I54" s="71"/>
      <c r="J54" s="21"/>
      <c r="K54" s="21"/>
      <c r="L54" s="21"/>
    </row>
    <row r="55" spans="1:12" x14ac:dyDescent="0.25">
      <c r="A55" s="23" t="s">
        <v>15</v>
      </c>
      <c r="B55" s="70">
        <v>69031110.769999996</v>
      </c>
      <c r="C55" s="70"/>
      <c r="D55" s="70">
        <v>75067433.409999996</v>
      </c>
      <c r="E55" s="70"/>
      <c r="F55" s="70">
        <f>+B55-D55</f>
        <v>-6036322.6400000006</v>
      </c>
      <c r="G55" s="42"/>
      <c r="H55" s="49">
        <f t="shared" si="0"/>
        <v>-8.0412002459589627E-2</v>
      </c>
      <c r="I55" s="71"/>
      <c r="J55" s="72"/>
      <c r="K55" s="21"/>
      <c r="L55" s="21"/>
    </row>
    <row r="56" spans="1:12" ht="12.75" customHeight="1" x14ac:dyDescent="0.25">
      <c r="A56" s="89" t="s">
        <v>16</v>
      </c>
      <c r="B56" s="79">
        <v>7212460</v>
      </c>
      <c r="C56" s="79"/>
      <c r="D56" s="79">
        <v>7298620</v>
      </c>
      <c r="E56" s="79"/>
      <c r="F56" s="79">
        <f>+B56-D56</f>
        <v>-86160</v>
      </c>
      <c r="G56" s="90"/>
      <c r="H56" s="43">
        <f t="shared" si="0"/>
        <v>-1.1804971350748497E-2</v>
      </c>
      <c r="I56" s="71"/>
      <c r="J56" s="21"/>
      <c r="K56" s="21"/>
      <c r="L56" s="21"/>
    </row>
    <row r="57" spans="1:12" ht="12.75" customHeight="1" x14ac:dyDescent="0.25">
      <c r="A57" s="48" t="s">
        <v>18</v>
      </c>
      <c r="B57" s="73">
        <f>SUM(B52:B56)</f>
        <v>21231976842.810001</v>
      </c>
      <c r="C57" s="73"/>
      <c r="D57" s="73">
        <f>SUM(D52:D56)</f>
        <v>20762921947.650002</v>
      </c>
      <c r="E57" s="73"/>
      <c r="F57" s="73">
        <f>SUM(F52:F56)</f>
        <v>469054895.15999973</v>
      </c>
      <c r="G57" s="74"/>
      <c r="H57" s="49">
        <f t="shared" si="0"/>
        <v>2.2590986776458433E-2</v>
      </c>
      <c r="I57" s="71"/>
      <c r="J57" s="21"/>
      <c r="K57" s="21"/>
      <c r="L57" s="21"/>
    </row>
    <row r="58" spans="1:12" x14ac:dyDescent="0.25">
      <c r="A58" s="23" t="s">
        <v>19</v>
      </c>
      <c r="B58" s="70">
        <v>2273091358.8800001</v>
      </c>
      <c r="C58" s="70"/>
      <c r="D58" s="70">
        <v>2223323186.8499999</v>
      </c>
      <c r="E58" s="73"/>
      <c r="F58" s="70">
        <f>+B58-D58</f>
        <v>49768172.03000021</v>
      </c>
      <c r="G58" s="74"/>
      <c r="H58" s="49">
        <f t="shared" si="0"/>
        <v>2.238458732601609E-2</v>
      </c>
      <c r="I58" s="71"/>
      <c r="J58" s="21"/>
      <c r="K58" s="21"/>
      <c r="L58" s="21"/>
    </row>
    <row r="59" spans="1:12" x14ac:dyDescent="0.25">
      <c r="A59" s="89" t="s">
        <v>20</v>
      </c>
      <c r="B59" s="79">
        <v>3122952221</v>
      </c>
      <c r="C59" s="79"/>
      <c r="D59" s="79">
        <v>2942891842</v>
      </c>
      <c r="E59" s="79"/>
      <c r="F59" s="79">
        <f>+B59-D59</f>
        <v>180060379</v>
      </c>
      <c r="G59" s="90"/>
      <c r="H59" s="43">
        <f t="shared" si="0"/>
        <v>6.1184844250895168E-2</v>
      </c>
      <c r="I59" s="71"/>
      <c r="J59" s="21"/>
      <c r="K59" s="21"/>
      <c r="L59" s="21"/>
    </row>
    <row r="60" spans="1:12" ht="15.75" thickBot="1" x14ac:dyDescent="0.3">
      <c r="A60" s="40" t="s">
        <v>28</v>
      </c>
      <c r="B60" s="82">
        <f>SUM(B57:B59)</f>
        <v>26628020422.690002</v>
      </c>
      <c r="C60" s="70"/>
      <c r="D60" s="82">
        <f>SUM(D57:D59)</f>
        <v>25929136976.5</v>
      </c>
      <c r="E60" s="70"/>
      <c r="F60" s="82">
        <f>SUM(F57:F59)</f>
        <v>698883446.18999994</v>
      </c>
      <c r="G60" s="42"/>
      <c r="H60" s="54">
        <f t="shared" si="0"/>
        <v>2.695359459219215E-2</v>
      </c>
      <c r="I60" s="71"/>
      <c r="J60" s="21"/>
      <c r="K60" s="21"/>
      <c r="L60" s="21"/>
    </row>
    <row r="61" spans="1:12" ht="15.75" thickTop="1" x14ac:dyDescent="0.25">
      <c r="A61" s="10"/>
      <c r="B61" s="91"/>
      <c r="C61" s="63"/>
      <c r="D61" s="91"/>
      <c r="E61" s="63"/>
      <c r="F61" s="91"/>
      <c r="G61" s="84"/>
      <c r="H61" s="83"/>
      <c r="I61" s="66"/>
      <c r="J61" s="10"/>
      <c r="K61" s="10"/>
      <c r="L61" s="10"/>
    </row>
    <row r="62" spans="1:12" x14ac:dyDescent="0.25">
      <c r="B62" s="60"/>
      <c r="C62" s="60"/>
      <c r="D62" s="60"/>
      <c r="E62" s="60"/>
      <c r="F62" s="60"/>
    </row>
    <row r="63" spans="1:12" x14ac:dyDescent="0.25">
      <c r="A63" s="92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3646E5BB0ACB4B8119BA19DD10AA85" ma:contentTypeVersion="20" ma:contentTypeDescription="" ma:contentTypeScope="" ma:versionID="9018677f8e0a9b1e7eff8d9bade1b9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Pending</CaseStatus>
    <OpenedDate xmlns="dc463f71-b30c-4ab2-9473-d307f9d35888">2022-08-12T07:00:00+00:00</OpenedDate>
    <SignificantOrder xmlns="dc463f71-b30c-4ab2-9473-d307f9d35888">false</SignificantOrder>
    <Date1 xmlns="dc463f71-b30c-4ab2-9473-d307f9d35888">2022-08-12T07:00:00+00:00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220608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64D0AC3-E487-4D7B-B14A-063344CF43A7}"/>
</file>

<file path=customXml/itemProps2.xml><?xml version="1.0" encoding="utf-8"?>
<ds:datastoreItem xmlns:ds="http://schemas.openxmlformats.org/officeDocument/2006/customXml" ds:itemID="{47844D44-C53D-4BA4-AAE1-64A803302D1D}"/>
</file>

<file path=customXml/itemProps3.xml><?xml version="1.0" encoding="utf-8"?>
<ds:datastoreItem xmlns:ds="http://schemas.openxmlformats.org/officeDocument/2006/customXml" ds:itemID="{93FC74D8-3859-4E91-999E-FB989D143BE8}"/>
</file>

<file path=customXml/itemProps4.xml><?xml version="1.0" encoding="utf-8"?>
<ds:datastoreItem xmlns:ds="http://schemas.openxmlformats.org/officeDocument/2006/customXml" ds:itemID="{02DD3F47-1D24-4E83-BD5E-48DA74F4EA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04-2022 SOE</vt:lpstr>
      <vt:lpstr>05-2022 SOE</vt:lpstr>
      <vt:lpstr>06-2022 SOE</vt:lpstr>
      <vt:lpstr>12ME 06-2022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dcterms:created xsi:type="dcterms:W3CDTF">2022-07-28T15:58:42Z</dcterms:created>
  <dcterms:modified xsi:type="dcterms:W3CDTF">2022-07-28T16:26:08Z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0x0101006E56B4D1795A2E4DB2F0B01679ED314A00923646E5BB0ACB4B8119BA19DD10AA85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