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P:\Transportation\Railroads\Quiet Zone\2021 Quiet Zone\2021 UPRR Quiet Zone\2021 UPRR FRA Application\Appendix F - ASM and Risk Calculations\"/>
    </mc:Choice>
  </mc:AlternateContent>
  <xr:revisionPtr revIDLastSave="0" documentId="13_ncr:1_{AE8C1431-D444-4E6F-8913-8A017A314A60}" xr6:coauthVersionLast="46" xr6:coauthVersionMax="46" xr10:uidLastSave="{00000000-0000-0000-0000-000000000000}"/>
  <bookViews>
    <workbookView xWindow="-120" yWindow="-120" windowWidth="29040" windowHeight="15525" tabRatio="826" xr2:uid="{00000000-000D-0000-FFFF-FFFF00000000}"/>
  </bookViews>
  <sheets>
    <sheet name="QZ Calculations" sheetId="4" r:id="rId1"/>
    <sheet name="SSM Effective Rates" sheetId="2" r:id="rId2"/>
    <sheet name="FRA Risk Indicies" sheetId="8" r:id="rId3"/>
    <sheet name="Effectiveness Calcs" sheetId="10" r:id="rId4"/>
    <sheet name="Adjustment Factor Calcs (OLD)" sheetId="5" r:id="rId5"/>
    <sheet name="Test Calcs" sheetId="11" r:id="rId6"/>
  </sheets>
  <definedNames>
    <definedName name="_xlnm.Print_Area" localSheetId="4">'Adjustment Factor Calcs (OLD)'!$A$2:$H$64</definedName>
    <definedName name="_xlnm.Print_Area" localSheetId="3">'Effectiveness Calcs'!$A$1:$H$69</definedName>
    <definedName name="_xlnm.Print_Area" localSheetId="0">'QZ Calculations'!$B$2:$T$17</definedName>
    <definedName name="_xlnm.Print_Area" localSheetId="5">'Test Calcs'!$A$2:$H$70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D7" i="4"/>
  <c r="E7" i="4"/>
  <c r="F7" i="4"/>
  <c r="G7" i="4"/>
  <c r="H7" i="4"/>
  <c r="I7" i="4"/>
  <c r="J7" i="4"/>
  <c r="C8" i="4"/>
  <c r="D8" i="4"/>
  <c r="E8" i="4"/>
  <c r="F8" i="4"/>
  <c r="G8" i="4"/>
  <c r="H8" i="4"/>
  <c r="M8" i="4" s="1"/>
  <c r="I8" i="4"/>
  <c r="J8" i="4"/>
  <c r="C9" i="4"/>
  <c r="D9" i="4"/>
  <c r="E9" i="4"/>
  <c r="F9" i="4"/>
  <c r="G9" i="4"/>
  <c r="H9" i="4"/>
  <c r="M9" i="4" s="1"/>
  <c r="I9" i="4"/>
  <c r="J9" i="4"/>
  <c r="S9" i="4" s="1"/>
  <c r="C10" i="4"/>
  <c r="D10" i="4"/>
  <c r="E10" i="4"/>
  <c r="F10" i="4"/>
  <c r="G10" i="4"/>
  <c r="H10" i="4"/>
  <c r="I10" i="4"/>
  <c r="J10" i="4"/>
  <c r="S10" i="4" s="1"/>
  <c r="C11" i="4"/>
  <c r="D11" i="4"/>
  <c r="E11" i="4"/>
  <c r="F11" i="4"/>
  <c r="G11" i="4"/>
  <c r="H11" i="4"/>
  <c r="I11" i="4"/>
  <c r="J11" i="4"/>
  <c r="S11" i="4" s="1"/>
  <c r="M11" i="4"/>
  <c r="M10" i="4"/>
  <c r="S8" i="4"/>
  <c r="L8" i="4"/>
  <c r="L9" i="4"/>
  <c r="L7" i="4"/>
  <c r="M7" i="4"/>
  <c r="L10" i="4"/>
  <c r="L11" i="4"/>
  <c r="F67" i="11"/>
  <c r="F66" i="11"/>
  <c r="F65" i="11"/>
  <c r="F58" i="11"/>
  <c r="F57" i="11"/>
  <c r="F56" i="11"/>
  <c r="D49" i="11"/>
  <c r="G38" i="11" s="1"/>
  <c r="E47" i="11"/>
  <c r="F39" i="11"/>
  <c r="F38" i="11"/>
  <c r="F37" i="11"/>
  <c r="F30" i="11"/>
  <c r="F29" i="11"/>
  <c r="F28" i="11"/>
  <c r="D21" i="11"/>
  <c r="E19" i="11"/>
  <c r="E45" i="10"/>
  <c r="F65" i="10"/>
  <c r="F64" i="10"/>
  <c r="F63" i="10"/>
  <c r="F56" i="10"/>
  <c r="F55" i="10"/>
  <c r="F54" i="10"/>
  <c r="D47" i="10"/>
  <c r="F30" i="10"/>
  <c r="F29" i="10"/>
  <c r="F28" i="10"/>
  <c r="F38" i="10"/>
  <c r="E19" i="10"/>
  <c r="F39" i="10"/>
  <c r="F37" i="10"/>
  <c r="D21" i="10"/>
  <c r="E61" i="5"/>
  <c r="F61" i="5" s="1"/>
  <c r="E60" i="5"/>
  <c r="F60" i="5" s="1"/>
  <c r="E56" i="5"/>
  <c r="F56" i="5" s="1"/>
  <c r="E55" i="5"/>
  <c r="F55" i="5" s="1"/>
  <c r="D52" i="5"/>
  <c r="N7" i="4" l="1"/>
  <c r="S7" i="4"/>
  <c r="N11" i="4"/>
  <c r="O11" i="4" s="1"/>
  <c r="Q11" i="4" s="1"/>
  <c r="N8" i="4"/>
  <c r="O8" i="4" s="1"/>
  <c r="Q8" i="4" s="1"/>
  <c r="N9" i="4"/>
  <c r="O9" i="4" s="1"/>
  <c r="Q9" i="4" s="1"/>
  <c r="N10" i="4"/>
  <c r="O10" i="4" s="1"/>
  <c r="Q10" i="4" s="1"/>
  <c r="H38" i="11"/>
  <c r="G58" i="11"/>
  <c r="H58" i="11" s="1"/>
  <c r="G65" i="11"/>
  <c r="H65" i="11" s="1"/>
  <c r="H68" i="11" s="1"/>
  <c r="G30" i="11"/>
  <c r="H30" i="11" s="1"/>
  <c r="G37" i="11"/>
  <c r="H37" i="11" s="1"/>
  <c r="H40" i="11" s="1"/>
  <c r="G57" i="11"/>
  <c r="H57" i="11" s="1"/>
  <c r="G29" i="11"/>
  <c r="H29" i="11" s="1"/>
  <c r="G67" i="11"/>
  <c r="H67" i="11" s="1"/>
  <c r="G56" i="11"/>
  <c r="H56" i="11" s="1"/>
  <c r="H59" i="11" s="1"/>
  <c r="D70" i="11" s="1"/>
  <c r="G28" i="11"/>
  <c r="H28" i="11" s="1"/>
  <c r="G39" i="11"/>
  <c r="H39" i="11" s="1"/>
  <c r="G66" i="11"/>
  <c r="H66" i="11" s="1"/>
  <c r="G28" i="10"/>
  <c r="H28" i="10" s="1"/>
  <c r="G39" i="10"/>
  <c r="H39" i="10" s="1"/>
  <c r="G56" i="10"/>
  <c r="G64" i="10"/>
  <c r="H64" i="10" s="1"/>
  <c r="G29" i="10"/>
  <c r="H29" i="10" s="1"/>
  <c r="G55" i="10"/>
  <c r="H55" i="10" s="1"/>
  <c r="G30" i="10"/>
  <c r="H30" i="10" s="1"/>
  <c r="G63" i="10"/>
  <c r="H63" i="10" s="1"/>
  <c r="G65" i="10"/>
  <c r="H65" i="10" s="1"/>
  <c r="G38" i="10"/>
  <c r="H38" i="10" s="1"/>
  <c r="G54" i="10"/>
  <c r="H54" i="10" s="1"/>
  <c r="H56" i="10"/>
  <c r="H57" i="10" s="1"/>
  <c r="G37" i="10"/>
  <c r="H37" i="10" s="1"/>
  <c r="E35" i="5"/>
  <c r="F35" i="5" s="1"/>
  <c r="E34" i="5"/>
  <c r="F34" i="5" s="1"/>
  <c r="E30" i="5"/>
  <c r="F30" i="5" s="1"/>
  <c r="E29" i="5"/>
  <c r="F29" i="5" s="1"/>
  <c r="J15" i="4" l="1"/>
  <c r="N12" i="4"/>
  <c r="O7" i="4"/>
  <c r="H40" i="10"/>
  <c r="H31" i="11"/>
  <c r="D44" i="11" s="1"/>
  <c r="H31" i="10"/>
  <c r="H66" i="10"/>
  <c r="D68" i="10" s="1"/>
  <c r="E43" i="5"/>
  <c r="D43" i="5"/>
  <c r="D26" i="5"/>
  <c r="E18" i="5"/>
  <c r="F18" i="5" s="1"/>
  <c r="E17" i="5"/>
  <c r="F17" i="5" s="1"/>
  <c r="E13" i="5"/>
  <c r="F13" i="5" s="1"/>
  <c r="E12" i="5"/>
  <c r="F12" i="5" s="1"/>
  <c r="D9" i="5"/>
  <c r="S12" i="4"/>
  <c r="Q7" i="4" l="1"/>
  <c r="Q12" i="4" s="1"/>
  <c r="O12" i="4"/>
  <c r="D42" i="10"/>
  <c r="G61" i="5"/>
  <c r="H61" i="5" s="1"/>
  <c r="G56" i="5"/>
  <c r="H56" i="5" s="1"/>
  <c r="G60" i="5"/>
  <c r="H60" i="5" s="1"/>
  <c r="H62" i="5" s="1"/>
  <c r="G55" i="5"/>
  <c r="H55" i="5" s="1"/>
  <c r="H57" i="5" s="1"/>
  <c r="D64" i="5" s="1"/>
  <c r="G18" i="5"/>
  <c r="H18" i="5" s="1"/>
  <c r="G35" i="5"/>
  <c r="H35" i="5" s="1"/>
  <c r="G29" i="5"/>
  <c r="H29" i="5" s="1"/>
  <c r="G30" i="5"/>
  <c r="H30" i="5" s="1"/>
  <c r="G34" i="5"/>
  <c r="H34" i="5" s="1"/>
  <c r="G13" i="5"/>
  <c r="H13" i="5" s="1"/>
  <c r="G12" i="5"/>
  <c r="H12" i="5" s="1"/>
  <c r="H14" i="5" s="1"/>
  <c r="G17" i="5"/>
  <c r="H17" i="5" s="1"/>
  <c r="H19" i="5" l="1"/>
  <c r="D21" i="5" s="1"/>
  <c r="H31" i="5"/>
  <c r="D44" i="5" s="1"/>
  <c r="D45" i="5" s="1"/>
  <c r="H36" i="5"/>
  <c r="E44" i="5" s="1"/>
  <c r="E45" i="5"/>
  <c r="J16" i="4"/>
  <c r="J17" i="4" s="1"/>
  <c r="D47" i="5" l="1"/>
</calcChain>
</file>

<file path=xl/sharedStrings.xml><?xml version="1.0" encoding="utf-8"?>
<sst xmlns="http://schemas.openxmlformats.org/spreadsheetml/2006/main" count="365" uniqueCount="137">
  <si>
    <t>Street</t>
  </si>
  <si>
    <t>SSM</t>
  </si>
  <si>
    <t>Gates</t>
  </si>
  <si>
    <t>085629K</t>
  </si>
  <si>
    <t>085640K</t>
  </si>
  <si>
    <t>FRA Quiet Zone Risk Indices</t>
  </si>
  <si>
    <t>Pre SSM</t>
  </si>
  <si>
    <t>Modified SSM Description</t>
  </si>
  <si>
    <t>Temporary Closure of a Public Highway-Rail Grade Crossing</t>
  </si>
  <si>
    <t>Permanent Closure of a Public Highway-Rail Grade Crossing</t>
  </si>
  <si>
    <t>Grade Separation of a Public Highway-Rail Grade Crossing</t>
  </si>
  <si>
    <t>Four-Quadrant Gates Upgrade from Two Quadrant gates, No Vehicle Presence Detection</t>
  </si>
  <si>
    <t>Four-Quadrant Gates Upgrade from Two Quadrant Gates, with medians and no Vehicle Presence Detection</t>
  </si>
  <si>
    <t>Four-Quadrant Gates Upgrade from Two Quadrant Gates, with Vehicle Presence Detection</t>
  </si>
  <si>
    <t>Four-Quadrant Gates Upgrade from Two Quadrant Gates, with medians and Vehicle Presence Detection</t>
  </si>
  <si>
    <t>Four-Quadrant Gates New Installation, No Vehicle Presence Detection</t>
  </si>
  <si>
    <t>Four-Quadrant Gates New Installation with medians and no Vehicle Presence Detection</t>
  </si>
  <si>
    <t>Four-Quadrant Gates New Installation with Vehicle Presence Detection</t>
  </si>
  <si>
    <t>Four-Quadrant Gates New Installation with medians and Vehicle Presence Detection</t>
  </si>
  <si>
    <t>Mountable medians with Reflective Traffic Channelization Devices</t>
  </si>
  <si>
    <t>Non-Traversable Curb Medians with or without Channelization Devices</t>
  </si>
  <si>
    <t>One-Way Streets with Gates</t>
  </si>
  <si>
    <t>No SSM</t>
  </si>
  <si>
    <t>SSM No.</t>
  </si>
  <si>
    <t>SSM Description</t>
  </si>
  <si>
    <t>Road Authority:</t>
  </si>
  <si>
    <t>Railroad:</t>
  </si>
  <si>
    <t>BNSF Railway</t>
  </si>
  <si>
    <t>City of Kent, WA</t>
  </si>
  <si>
    <t>Risk Index with Horns (RIWH):</t>
  </si>
  <si>
    <t>Quiet Zone Risk Index (QZRI):</t>
  </si>
  <si>
    <t>Nationwide Significant Risk Threshold (NSRT):</t>
  </si>
  <si>
    <t>ft</t>
  </si>
  <si>
    <t>Proposed ASM/Modified SSM Effectiveness Rate</t>
  </si>
  <si>
    <t>SSM Eff Rate</t>
  </si>
  <si>
    <t>Calculations for Proposed Adjustment to SSM Effectiveness Rate</t>
  </si>
  <si>
    <t>Min. SSM-Allowed Median by Rule</t>
  </si>
  <si>
    <t>Mountable medians w/ Channelization &gt; 60' long with NW intersect. 17' from X'ing; WB gate arm 4' from C/L roadway</t>
  </si>
  <si>
    <t>SSM Effectiveness Rate by Rule</t>
  </si>
  <si>
    <t>Min SSM-Allowed</t>
  </si>
  <si>
    <t>Required Gate Arm Over Traveled Way (within 1' of C/L Roadway) (ft)</t>
  </si>
  <si>
    <t>Actual Gate Arm Over Traveled Way (ft)</t>
  </si>
  <si>
    <t>SSM Effectiveness per Side</t>
  </si>
  <si>
    <t>Resulting Effectiveness</t>
  </si>
  <si>
    <t>Mountable medians w/ Channelization &gt; 60' long with NW intersection 15'  from crossing and SW intersection 30' from crossing.</t>
  </si>
  <si>
    <t>Percent Provided</t>
  </si>
  <si>
    <t>ft.</t>
  </si>
  <si>
    <t>EB Gate to Start of NW Intersection (1st Ave N) (ft.)</t>
  </si>
  <si>
    <t>Precent Provided</t>
  </si>
  <si>
    <t>Date:</t>
  </si>
  <si>
    <t>Crossing
Numnber</t>
  </si>
  <si>
    <t>US DOT Crossing</t>
  </si>
  <si>
    <t>Quiet Zone Risk Index</t>
  </si>
  <si>
    <t>E WILLIS ST</t>
  </si>
  <si>
    <t>E JAMES ST</t>
  </si>
  <si>
    <t>Mountable medians w/ Channelization &gt; 60' long with SW intersection 10'  from crossing and SE intersection 23' from crossing.</t>
  </si>
  <si>
    <t>West side</t>
  </si>
  <si>
    <t>East side</t>
  </si>
  <si>
    <t>EB Gate to Start of SW Intersection (1st Ave N) (ft.)</t>
  </si>
  <si>
    <t>Controlling Effectivness for West Side</t>
  </si>
  <si>
    <t>WB Gate to Start of NE Intersection (Railiroad Ave N) (ft.)</t>
  </si>
  <si>
    <t>WB Gate to Start of SE Intersection (Railroad Ave N) (ft.)</t>
  </si>
  <si>
    <t>(Sum of both sides)</t>
  </si>
  <si>
    <t>N/A</t>
  </si>
  <si>
    <t>E SMITH ST</t>
  </si>
  <si>
    <t>Adjustment for Gate Arm Length</t>
  </si>
  <si>
    <t>East Side</t>
  </si>
  <si>
    <t>West Side</t>
  </si>
  <si>
    <t>Controlling Effectiveness (from above)</t>
  </si>
  <si>
    <t>Adjusted Effectiveness</t>
  </si>
  <si>
    <t>ASM /
Modified SSM Effectiveness</t>
  </si>
  <si>
    <t>QZ Risk Reduction Qualifies for Quiet Zone:</t>
  </si>
  <si>
    <t>FRA Online Calculator</t>
  </si>
  <si>
    <t>March 31, 2019</t>
  </si>
  <si>
    <t>ZoneID</t>
  </si>
  <si>
    <t>SenarioID</t>
  </si>
  <si>
    <t>Crossing</t>
  </si>
  <si>
    <t>WarningDevice</t>
  </si>
  <si>
    <t>PreSSM</t>
  </si>
  <si>
    <t>RiskIndex</t>
  </si>
  <si>
    <t>ASM Effectiveness Rate</t>
  </si>
  <si>
    <t>396575R</t>
  </si>
  <si>
    <t>South 212th Street</t>
  </si>
  <si>
    <t>396578L</t>
  </si>
  <si>
    <t>West James Street</t>
  </si>
  <si>
    <t>396579T</t>
  </si>
  <si>
    <t>West Smith Street</t>
  </si>
  <si>
    <t>396580M</t>
  </si>
  <si>
    <t>West Meeker Street</t>
  </si>
  <si>
    <t>396581U</t>
  </si>
  <si>
    <t>Willis Street/WA 516</t>
  </si>
  <si>
    <t>February 01, 2022</t>
  </si>
  <si>
    <t>Union Pacific Railway Company</t>
  </si>
  <si>
    <t>S 212th St</t>
  </si>
  <si>
    <t>Alternative Safety Measures - Modified SSMs per Appendix B or Part 222</t>
  </si>
  <si>
    <t>Methodology</t>
  </si>
  <si>
    <t>The methodology for calculating the adjusted effectiveness assumes that each side of the crossing contributes one-half of the</t>
  </si>
  <si>
    <t xml:space="preserve">overall effectiveness of the crossing.  The effectiveness of each side is calculated individually and the effectiveness of the </t>
  </si>
  <si>
    <t>entire crossing is calculated by adding the two sides together.</t>
  </si>
  <si>
    <t>For example, if the effectiveness of a theoretical SSM is 0.60, each side contributes 0.30 to the total.  For this example, assume the theoretical "left side" is 50% effective and the theoretical "right side" is 66% effective. The "left side" would contribute  (0.60 / 2) * 50% =  0. 15.  The "right side" would contribute (0.60 / 2) * 66% = 0.198.  The total proposed ASM effectiveness for of the crossing would be 0.15 + 0.198 = 0.348</t>
  </si>
  <si>
    <t>Calculations</t>
  </si>
  <si>
    <t xml:space="preserve">Base SSM: </t>
  </si>
  <si>
    <t>No</t>
  </si>
  <si>
    <t>Intersection located within 100 feet of the crossing? (Yes/No)</t>
  </si>
  <si>
    <t>feet</t>
  </si>
  <si>
    <t>Required median length from gate, per side</t>
  </si>
  <si>
    <t>Distance from gate to intersection north side</t>
  </si>
  <si>
    <t>Distance from gate to end of median</t>
  </si>
  <si>
    <t>&gt;100</t>
  </si>
  <si>
    <t>Distance from gate to end of median*</t>
  </si>
  <si>
    <t>ASM = Modified Gates with Medians.  Regional trail crosses S 212th St to the west</t>
  </si>
  <si>
    <t>* the Interurban Regional Trail crosses S 212th St 84 feet from the westerly gate</t>
  </si>
  <si>
    <t>W James St</t>
  </si>
  <si>
    <t>ASM = Modified Gates with Medians.  Regional trail crosses W James St St to the west</t>
  </si>
  <si>
    <t>Distance from gate to intersection south side</t>
  </si>
  <si>
    <t>* the Interurban Regional Trail crosses W James St 90 feet from the westerly gate</t>
  </si>
  <si>
    <t>Distance from gate to intersection south side **</t>
  </si>
  <si>
    <t>Distance from gate to end of median *</t>
  </si>
  <si>
    <t>** A commercial driveway is present 60 feet from the easterly gate</t>
  </si>
  <si>
    <t>Proposed ASM/Modified SSM Effectiveness Rate for Crossing</t>
  </si>
  <si>
    <t>Distance
Provided</t>
  </si>
  <si>
    <t>Union Pacific Railroad Company</t>
  </si>
  <si>
    <t>Warning Device</t>
  </si>
  <si>
    <t>Risk Index With Horns (RIWH)</t>
  </si>
  <si>
    <t>Risk Index with Pre-SSMs</t>
  </si>
  <si>
    <t>Effectiveness of Pre-SSMs</t>
  </si>
  <si>
    <t>Effectiveness of New SSMs</t>
  </si>
  <si>
    <t>Effectivness of Pre-ASMs</t>
  </si>
  <si>
    <t>Risk Index with Pre-ASMs</t>
  </si>
  <si>
    <t>Averages:</t>
  </si>
  <si>
    <t>Modified Non-Traversable Curb Medians with or without Channelization Devices.  90 foot median west of the westerly gate.  Commercial driveway 60 feet east of the easterly gate</t>
  </si>
  <si>
    <t>Modified Non-Traversable Curb Medians with or without Channelization Devices.  84 foot median west of the westerly gate.  120 foot median east of the easterly gate</t>
  </si>
  <si>
    <r>
      <t>Initial Quiet Zone Risk Index w/o Horns</t>
    </r>
    <r>
      <rPr>
        <b/>
        <sz val="9"/>
        <color theme="1"/>
        <rFont val="Calibri"/>
        <family val="2"/>
        <scheme val="minor"/>
      </rPr>
      <t xml:space="preserve"> (+66.8%)</t>
    </r>
  </si>
  <si>
    <t>The methodology for calculating the adjusted effectiveness assumes that each side of the crossing contributes one-half</t>
  </si>
  <si>
    <t>of theoverall effectiveness of the crossing.  The effectiveness of each side is calculated individually and the effectiveness</t>
  </si>
  <si>
    <t xml:space="preserve"> of the entire crossing is calculated by adding the two sides together.</t>
  </si>
  <si>
    <t>Calculations from FRA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</si>
</sst>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00"/>
    <numFmt numFmtId="166" formatCode="[$-409]mmmm\ d\,\ yyyy;@"/>
    <numFmt numFmtId="167" formatCode="_(* #,##0_);_(* \(#,##0\);_(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006100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1"/>
      <charset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8"/>
      <color rgb="FF0070C0"/>
      <name val="Calibri"/>
      <family val="2"/>
      <scheme val="minor"/>
    </font>
    <font>
      <b/>
      <sz val="8"/>
      <color rgb="FF00B05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70C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70C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70C0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/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/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ck">
        <color rgb="FF00B050"/>
      </bottom>
      <diagonal/>
    </border>
  </borders>
  <cellStyleXfs count="8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0" applyNumberFormat="0" applyAlignment="0" applyProtection="0"/>
    <xf numFmtId="0" fontId="14" fillId="6" borderId="11" applyNumberFormat="0" applyAlignment="0" applyProtection="0"/>
    <xf numFmtId="0" fontId="15" fillId="6" borderId="10" applyNumberFormat="0" applyAlignment="0" applyProtection="0"/>
    <xf numFmtId="0" fontId="16" fillId="0" borderId="12" applyNumberFormat="0" applyFill="0" applyAlignment="0" applyProtection="0"/>
    <xf numFmtId="0" fontId="17" fillId="7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2" fillId="8" borderId="1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10" applyNumberFormat="0" applyAlignment="0" applyProtection="0"/>
    <xf numFmtId="0" fontId="32" fillId="6" borderId="11" applyNumberFormat="0" applyAlignment="0" applyProtection="0"/>
    <xf numFmtId="0" fontId="33" fillId="6" borderId="10" applyNumberFormat="0" applyAlignment="0" applyProtection="0"/>
    <xf numFmtId="0" fontId="34" fillId="0" borderId="12" applyNumberFormat="0" applyFill="0" applyAlignment="0" applyProtection="0"/>
    <xf numFmtId="0" fontId="35" fillId="7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3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25">
    <xf numFmtId="0" fontId="0" fillId="0" borderId="0" xfId="0"/>
    <xf numFmtId="0" fontId="4" fillId="0" borderId="0" xfId="0" applyFont="1"/>
    <xf numFmtId="2" fontId="0" fillId="0" borderId="0" xfId="0" applyNumberFormat="1"/>
    <xf numFmtId="43" fontId="0" fillId="0" borderId="0" xfId="1" applyFont="1"/>
    <xf numFmtId="43" fontId="0" fillId="0" borderId="0" xfId="1" applyFont="1" applyAlignment="1">
      <alignment wrapText="1"/>
    </xf>
    <xf numFmtId="43" fontId="0" fillId="0" borderId="0" xfId="0" applyNumberForma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/>
    <xf numFmtId="43" fontId="3" fillId="0" borderId="0" xfId="1" applyFont="1" applyAlignment="1">
      <alignment horizontal="left"/>
    </xf>
    <xf numFmtId="0" fontId="0" fillId="0" borderId="0" xfId="0" quotePrefix="1"/>
    <xf numFmtId="164" fontId="0" fillId="0" borderId="0" xfId="2" applyNumberFormat="1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9" fontId="0" fillId="0" borderId="0" xfId="2" applyFon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6" xfId="2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quotePrefix="1" applyBorder="1" applyAlignment="1">
      <alignment horizontal="center"/>
    </xf>
    <xf numFmtId="0" fontId="4" fillId="0" borderId="0" xfId="0" applyFont="1" applyAlignment="1">
      <alignment horizontal="left"/>
    </xf>
    <xf numFmtId="165" fontId="0" fillId="0" borderId="0" xfId="2" applyNumberFormat="1" applyFont="1" applyAlignment="1">
      <alignment horizontal="center"/>
    </xf>
    <xf numFmtId="165" fontId="0" fillId="0" borderId="6" xfId="2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3" fontId="0" fillId="0" borderId="0" xfId="1" applyNumberFormat="1" applyFont="1"/>
    <xf numFmtId="43" fontId="0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2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2" fontId="0" fillId="33" borderId="2" xfId="0" applyNumberFormat="1" applyFill="1" applyBorder="1" applyAlignment="1">
      <alignment horizontal="center"/>
    </xf>
    <xf numFmtId="43" fontId="22" fillId="0" borderId="0" xfId="1" applyNumberFormat="1" applyFont="1"/>
    <xf numFmtId="43" fontId="22" fillId="0" borderId="0" xfId="0" applyNumberFormat="1" applyFont="1"/>
    <xf numFmtId="14" fontId="0" fillId="0" borderId="0" xfId="0" quotePrefix="1" applyNumberFormat="1" applyAlignment="1">
      <alignment horizontal="right"/>
    </xf>
    <xf numFmtId="0" fontId="0" fillId="0" borderId="0" xfId="0"/>
    <xf numFmtId="0" fontId="23" fillId="0" borderId="16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7" xfId="0" applyBorder="1"/>
    <xf numFmtId="0" fontId="3" fillId="0" borderId="0" xfId="0" applyFont="1"/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33" borderId="2" xfId="0" applyNumberFormat="1" applyFill="1" applyBorder="1" applyAlignment="1">
      <alignment horizontal="center"/>
    </xf>
    <xf numFmtId="0" fontId="0" fillId="0" borderId="0" xfId="0" applyFont="1"/>
    <xf numFmtId="43" fontId="42" fillId="0" borderId="2" xfId="1" applyFont="1" applyBorder="1" applyAlignment="1">
      <alignment horizontal="center" vertical="center"/>
    </xf>
    <xf numFmtId="167" fontId="42" fillId="0" borderId="2" xfId="1" applyNumberFormat="1" applyFont="1" applyBorder="1" applyAlignment="1">
      <alignment horizontal="center" vertical="center"/>
    </xf>
    <xf numFmtId="167" fontId="0" fillId="0" borderId="2" xfId="1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7" fontId="0" fillId="0" borderId="0" xfId="1" applyNumberFormat="1" applyFont="1" applyFill="1" applyBorder="1" applyAlignment="1">
      <alignment horizontal="center" vertical="center" wrapText="1"/>
    </xf>
    <xf numFmtId="167" fontId="22" fillId="0" borderId="0" xfId="0" applyNumberFormat="1" applyFont="1"/>
    <xf numFmtId="43" fontId="2" fillId="0" borderId="0" xfId="1" applyNumberFormat="1" applyFont="1"/>
    <xf numFmtId="167" fontId="2" fillId="0" borderId="0" xfId="1" applyNumberFormat="1" applyFont="1"/>
    <xf numFmtId="167" fontId="3" fillId="0" borderId="0" xfId="1" applyNumberFormat="1" applyFont="1"/>
    <xf numFmtId="0" fontId="0" fillId="0" borderId="16" xfId="0" applyBorder="1" applyAlignment="1">
      <alignment horizontal="center" vertical="center" wrapText="1"/>
    </xf>
    <xf numFmtId="167" fontId="42" fillId="0" borderId="5" xfId="1" quotePrefix="1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7" fontId="0" fillId="0" borderId="20" xfId="1" applyNumberFormat="1" applyFont="1" applyFill="1" applyBorder="1" applyAlignment="1">
      <alignment horizontal="center" vertical="center" wrapText="1"/>
    </xf>
    <xf numFmtId="0" fontId="41" fillId="0" borderId="3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7" fontId="0" fillId="0" borderId="24" xfId="1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39" fillId="0" borderId="5" xfId="0" applyFont="1" applyBorder="1" applyAlignment="1">
      <alignment vertical="center"/>
    </xf>
    <xf numFmtId="43" fontId="42" fillId="0" borderId="22" xfId="1" applyFont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 wrapText="1"/>
    </xf>
    <xf numFmtId="0" fontId="0" fillId="34" borderId="0" xfId="0" applyFill="1"/>
    <xf numFmtId="43" fontId="0" fillId="0" borderId="28" xfId="1" applyFont="1" applyFill="1" applyBorder="1" applyAlignment="1">
      <alignment horizontal="center" vertical="center" wrapText="1"/>
    </xf>
    <xf numFmtId="0" fontId="4" fillId="34" borderId="0" xfId="0" applyFont="1" applyFill="1"/>
    <xf numFmtId="43" fontId="0" fillId="0" borderId="27" xfId="1" applyFont="1" applyFill="1" applyBorder="1" applyAlignment="1">
      <alignment horizontal="center" vertical="center" wrapText="1"/>
    </xf>
    <xf numFmtId="0" fontId="0" fillId="34" borderId="1" xfId="0" applyFill="1" applyBorder="1" applyAlignment="1">
      <alignment wrapText="1"/>
    </xf>
    <xf numFmtId="0" fontId="43" fillId="0" borderId="26" xfId="0" applyFont="1" applyBorder="1" applyAlignment="1">
      <alignment vertical="center"/>
    </xf>
    <xf numFmtId="43" fontId="42" fillId="0" borderId="34" xfId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/>
    </xf>
    <xf numFmtId="43" fontId="42" fillId="0" borderId="33" xfId="1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166" fontId="0" fillId="0" borderId="0" xfId="0" applyNumberFormat="1" applyAlignment="1">
      <alignment horizontal="left"/>
    </xf>
    <xf numFmtId="167" fontId="42" fillId="0" borderId="35" xfId="1" quotePrefix="1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0" fillId="0" borderId="1" xfId="0" applyBorder="1" applyAlignment="1">
      <alignment wrapText="1"/>
    </xf>
    <xf numFmtId="167" fontId="42" fillId="0" borderId="34" xfId="1" applyNumberFormat="1" applyFont="1" applyBorder="1" applyAlignment="1">
      <alignment horizontal="center" vertical="center"/>
    </xf>
    <xf numFmtId="167" fontId="0" fillId="0" borderId="34" xfId="1" applyNumberFormat="1" applyFont="1" applyFill="1" applyBorder="1" applyAlignment="1">
      <alignment horizontal="center" vertical="center" wrapText="1"/>
    </xf>
    <xf numFmtId="43" fontId="0" fillId="0" borderId="34" xfId="1" applyFont="1" applyFill="1" applyBorder="1" applyAlignment="1">
      <alignment horizontal="center" vertical="center" wrapText="1"/>
    </xf>
    <xf numFmtId="167" fontId="42" fillId="0" borderId="36" xfId="1" applyNumberFormat="1" applyFont="1" applyBorder="1" applyAlignment="1">
      <alignment horizontal="center" vertical="center"/>
    </xf>
    <xf numFmtId="167" fontId="42" fillId="0" borderId="37" xfId="1" applyNumberFormat="1" applyFont="1" applyBorder="1" applyAlignment="1">
      <alignment horizontal="center" vertical="center"/>
    </xf>
    <xf numFmtId="43" fontId="42" fillId="0" borderId="38" xfId="1" applyFont="1" applyBorder="1" applyAlignment="1">
      <alignment horizontal="center" vertical="center"/>
    </xf>
    <xf numFmtId="43" fontId="42" fillId="0" borderId="39" xfId="1" applyFont="1" applyBorder="1" applyAlignment="1">
      <alignment horizontal="center" vertical="center"/>
    </xf>
    <xf numFmtId="167" fontId="42" fillId="0" borderId="40" xfId="1" quotePrefix="1" applyNumberFormat="1" applyFont="1" applyBorder="1" applyAlignment="1">
      <alignment horizontal="center" vertical="center"/>
    </xf>
    <xf numFmtId="167" fontId="42" fillId="0" borderId="39" xfId="1" applyNumberFormat="1" applyFont="1" applyBorder="1" applyAlignment="1">
      <alignment horizontal="center" vertical="center"/>
    </xf>
    <xf numFmtId="167" fontId="0" fillId="0" borderId="39" xfId="1" applyNumberFormat="1" applyFont="1" applyFill="1" applyBorder="1" applyAlignment="1">
      <alignment horizontal="center" vertical="center" wrapText="1"/>
    </xf>
    <xf numFmtId="43" fontId="0" fillId="0" borderId="39" xfId="1" applyFont="1" applyFill="1" applyBorder="1" applyAlignment="1">
      <alignment horizontal="center" vertical="center" wrapText="1"/>
    </xf>
    <xf numFmtId="167" fontId="42" fillId="0" borderId="41" xfId="1" applyNumberFormat="1" applyFont="1" applyBorder="1" applyAlignment="1">
      <alignment horizontal="center" vertical="center"/>
    </xf>
  </cellXfs>
  <cellStyles count="86">
    <cellStyle name="20% - Accent1" xfId="20" builtinId="30" customBuiltin="1"/>
    <cellStyle name="20% - Accent1 2" xfId="63" xr:uid="{00000000-0005-0000-0000-000031000000}"/>
    <cellStyle name="20% - Accent2" xfId="24" builtinId="34" customBuiltin="1"/>
    <cellStyle name="20% - Accent2 2" xfId="67" xr:uid="{00000000-0005-0000-0000-000032000000}"/>
    <cellStyle name="20% - Accent3" xfId="28" builtinId="38" customBuiltin="1"/>
    <cellStyle name="20% - Accent3 2" xfId="71" xr:uid="{00000000-0005-0000-0000-000033000000}"/>
    <cellStyle name="20% - Accent4" xfId="32" builtinId="42" customBuiltin="1"/>
    <cellStyle name="20% - Accent4 2" xfId="75" xr:uid="{00000000-0005-0000-0000-000034000000}"/>
    <cellStyle name="20% - Accent5" xfId="36" builtinId="46" customBuiltin="1"/>
    <cellStyle name="20% - Accent5 2" xfId="79" xr:uid="{00000000-0005-0000-0000-000035000000}"/>
    <cellStyle name="20% - Accent6" xfId="40" builtinId="50" customBuiltin="1"/>
    <cellStyle name="20% - Accent6 2" xfId="83" xr:uid="{00000000-0005-0000-0000-000036000000}"/>
    <cellStyle name="40% - Accent1" xfId="21" builtinId="31" customBuiltin="1"/>
    <cellStyle name="40% - Accent1 2" xfId="64" xr:uid="{00000000-0005-0000-0000-000037000000}"/>
    <cellStyle name="40% - Accent2" xfId="25" builtinId="35" customBuiltin="1"/>
    <cellStyle name="40% - Accent2 2" xfId="68" xr:uid="{00000000-0005-0000-0000-000038000000}"/>
    <cellStyle name="40% - Accent3" xfId="29" builtinId="39" customBuiltin="1"/>
    <cellStyle name="40% - Accent3 2" xfId="72" xr:uid="{00000000-0005-0000-0000-000039000000}"/>
    <cellStyle name="40% - Accent4" xfId="33" builtinId="43" customBuiltin="1"/>
    <cellStyle name="40% - Accent4 2" xfId="76" xr:uid="{00000000-0005-0000-0000-00003A000000}"/>
    <cellStyle name="40% - Accent5" xfId="37" builtinId="47" customBuiltin="1"/>
    <cellStyle name="40% - Accent5 2" xfId="80" xr:uid="{00000000-0005-0000-0000-00003B000000}"/>
    <cellStyle name="40% - Accent6" xfId="41" builtinId="51" customBuiltin="1"/>
    <cellStyle name="40% - Accent6 2" xfId="84" xr:uid="{00000000-0005-0000-0000-00003C000000}"/>
    <cellStyle name="60% - Accent1" xfId="22" builtinId="32" customBuiltin="1"/>
    <cellStyle name="60% - Accent1 2" xfId="65" xr:uid="{00000000-0005-0000-0000-00003D000000}"/>
    <cellStyle name="60% - Accent2" xfId="26" builtinId="36" customBuiltin="1"/>
    <cellStyle name="60% - Accent2 2" xfId="69" xr:uid="{00000000-0005-0000-0000-00003E000000}"/>
    <cellStyle name="60% - Accent3" xfId="30" builtinId="40" customBuiltin="1"/>
    <cellStyle name="60% - Accent3 2" xfId="73" xr:uid="{00000000-0005-0000-0000-00003F000000}"/>
    <cellStyle name="60% - Accent4" xfId="34" builtinId="44" customBuiltin="1"/>
    <cellStyle name="60% - Accent4 2" xfId="77" xr:uid="{00000000-0005-0000-0000-000040000000}"/>
    <cellStyle name="60% - Accent5" xfId="38" builtinId="48" customBuiltin="1"/>
    <cellStyle name="60% - Accent5 2" xfId="81" xr:uid="{00000000-0005-0000-0000-000041000000}"/>
    <cellStyle name="60% - Accent6" xfId="42" builtinId="52" customBuiltin="1"/>
    <cellStyle name="60% - Accent6 2" xfId="85" xr:uid="{00000000-0005-0000-0000-000042000000}"/>
    <cellStyle name="Accent1" xfId="19" builtinId="29" customBuiltin="1"/>
    <cellStyle name="Accent1 2" xfId="62" xr:uid="{00000000-0005-0000-0000-000043000000}"/>
    <cellStyle name="Accent2" xfId="23" builtinId="33" customBuiltin="1"/>
    <cellStyle name="Accent2 2" xfId="66" xr:uid="{00000000-0005-0000-0000-000044000000}"/>
    <cellStyle name="Accent3" xfId="27" builtinId="37" customBuiltin="1"/>
    <cellStyle name="Accent3 2" xfId="70" xr:uid="{00000000-0005-0000-0000-000045000000}"/>
    <cellStyle name="Accent4" xfId="31" builtinId="41" customBuiltin="1"/>
    <cellStyle name="Accent4 2" xfId="74" xr:uid="{00000000-0005-0000-0000-000046000000}"/>
    <cellStyle name="Accent5" xfId="35" builtinId="45" customBuiltin="1"/>
    <cellStyle name="Accent5 2" xfId="78" xr:uid="{00000000-0005-0000-0000-000047000000}"/>
    <cellStyle name="Accent6" xfId="39" builtinId="49" customBuiltin="1"/>
    <cellStyle name="Accent6 2" xfId="82" xr:uid="{00000000-0005-0000-0000-000048000000}"/>
    <cellStyle name="Bad" xfId="9" builtinId="27" customBuiltin="1"/>
    <cellStyle name="Bad 2" xfId="52" xr:uid="{00000000-0005-0000-0000-000049000000}"/>
    <cellStyle name="Calculation" xfId="13" builtinId="22" customBuiltin="1"/>
    <cellStyle name="Calculation 2" xfId="56" xr:uid="{00000000-0005-0000-0000-00004A000000}"/>
    <cellStyle name="Check Cell" xfId="15" builtinId="23" customBuiltin="1"/>
    <cellStyle name="Check Cell 2" xfId="58" xr:uid="{00000000-0005-0000-0000-00004B000000}"/>
    <cellStyle name="Comma" xfId="1" builtinId="3"/>
    <cellStyle name="Explanatory Text" xfId="17" builtinId="53" customBuiltin="1"/>
    <cellStyle name="Explanatory Text 2" xfId="60" xr:uid="{00000000-0005-0000-0000-00004C000000}"/>
    <cellStyle name="Good" xfId="8" builtinId="26" customBuiltin="1"/>
    <cellStyle name="Good 2" xfId="51" xr:uid="{00000000-0005-0000-0000-00004D000000}"/>
    <cellStyle name="Heading 1" xfId="4" builtinId="16" customBuiltin="1"/>
    <cellStyle name="Heading 1 2" xfId="47" xr:uid="{00000000-0005-0000-0000-00004E000000}"/>
    <cellStyle name="Heading 2" xfId="5" builtinId="17" customBuiltin="1"/>
    <cellStyle name="Heading 2 2" xfId="48" xr:uid="{00000000-0005-0000-0000-00004F000000}"/>
    <cellStyle name="Heading 3" xfId="6" builtinId="18" customBuiltin="1"/>
    <cellStyle name="Heading 3 2" xfId="49" xr:uid="{00000000-0005-0000-0000-000050000000}"/>
    <cellStyle name="Heading 4" xfId="7" builtinId="19" customBuiltin="1"/>
    <cellStyle name="Heading 4 2" xfId="50" xr:uid="{00000000-0005-0000-0000-000051000000}"/>
    <cellStyle name="Input" xfId="11" builtinId="20" customBuiltin="1"/>
    <cellStyle name="Input 2" xfId="54" xr:uid="{00000000-0005-0000-0000-000052000000}"/>
    <cellStyle name="Linked Cell" xfId="14" builtinId="24" customBuiltin="1"/>
    <cellStyle name="Linked Cell 2" xfId="57" xr:uid="{00000000-0005-0000-0000-000053000000}"/>
    <cellStyle name="Neutral" xfId="10" builtinId="28" customBuiltin="1"/>
    <cellStyle name="Neutral 2" xfId="53" xr:uid="{00000000-0005-0000-0000-000054000000}"/>
    <cellStyle name="Normal" xfId="0" builtinId="0"/>
    <cellStyle name="Normal 2" xfId="43" xr:uid="{00000000-0005-0000-0000-000026000000}"/>
    <cellStyle name="Note" xfId="45" builtinId="10" customBuiltin="1"/>
    <cellStyle name="Note 2" xfId="44" xr:uid="{00000000-0005-0000-0000-000027000000}"/>
    <cellStyle name="Output" xfId="12" builtinId="21" customBuiltin="1"/>
    <cellStyle name="Output 2" xfId="55" xr:uid="{00000000-0005-0000-0000-000055000000}"/>
    <cellStyle name="Percent" xfId="2" builtinId="5"/>
    <cellStyle name="Title" xfId="3" builtinId="15" customBuiltin="1"/>
    <cellStyle name="Title 2" xfId="46" xr:uid="{00000000-0005-0000-0000-000056000000}"/>
    <cellStyle name="Total" xfId="18" builtinId="25" customBuiltin="1"/>
    <cellStyle name="Total 2" xfId="61" xr:uid="{00000000-0005-0000-0000-000057000000}"/>
    <cellStyle name="Warning Text" xfId="16" builtinId="11" customBuiltin="1"/>
    <cellStyle name="Warning Text 2" xfId="59" xr:uid="{00000000-0005-0000-0000-00005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BE19A-3FCD-4199-BF9D-994350382C35}">
  <sheetPr>
    <tabColor theme="9" tint="-0.249977111117893"/>
    <pageSetUpPr fitToPage="1"/>
  </sheetPr>
  <dimension ref="A2:AB22"/>
  <sheetViews>
    <sheetView tabSelected="1" zoomScale="90" zoomScaleNormal="90" workbookViewId="0">
      <selection activeCell="L13" sqref="L13"/>
    </sheetView>
  </sheetViews>
  <sheetFormatPr defaultRowHeight="15"/>
  <cols>
    <col min="1" max="1" width="3.5703125" customWidth="1"/>
    <col min="2" max="2" width="9.42578125" customWidth="1"/>
    <col min="3" max="3" width="7.85546875" customWidth="1"/>
    <col min="4" max="5" width="9.140625" style="72"/>
    <col min="6" max="6" width="13.85546875" customWidth="1"/>
    <col min="7" max="7" width="9.7109375" customWidth="1"/>
    <col min="8" max="8" width="7.28515625" style="38" customWidth="1"/>
    <col min="9" max="9" width="7.85546875" style="38" customWidth="1"/>
    <col min="10" max="10" width="12.140625" customWidth="1"/>
    <col min="11" max="11" width="12.140625" style="38" hidden="1" customWidth="1"/>
    <col min="12" max="13" width="12.140625" style="38" customWidth="1"/>
    <col min="14" max="14" width="11.140625" style="38" customWidth="1"/>
    <col min="15" max="15" width="10.7109375" style="38" customWidth="1"/>
    <col min="16" max="16" width="11.7109375" style="38" customWidth="1"/>
    <col min="17" max="17" width="10" style="38" bestFit="1" customWidth="1"/>
    <col min="18" max="18" width="12.140625" customWidth="1"/>
    <col min="19" max="19" width="10.5703125" customWidth="1"/>
    <col min="20" max="20" width="47.7109375" customWidth="1"/>
    <col min="21" max="21" width="46.85546875" customWidth="1"/>
    <col min="22" max="22" width="12.7109375" customWidth="1"/>
    <col min="23" max="23" width="13.5703125" customWidth="1"/>
    <col min="24" max="24" width="12.140625" customWidth="1"/>
    <col min="25" max="25" width="13.85546875" customWidth="1"/>
    <col min="26" max="26" width="14.28515625" customWidth="1"/>
    <col min="27" max="27" width="48.7109375" customWidth="1"/>
    <col min="28" max="28" width="13.140625" customWidth="1"/>
  </cols>
  <sheetData>
    <row r="2" spans="1:28" ht="15.75">
      <c r="A2" s="41"/>
      <c r="B2" s="1" t="s">
        <v>5</v>
      </c>
    </row>
    <row r="3" spans="1:28" ht="15.75">
      <c r="A3" s="41"/>
      <c r="C3" s="6" t="s">
        <v>25</v>
      </c>
      <c r="D3" t="s">
        <v>28</v>
      </c>
      <c r="E3" s="6"/>
      <c r="F3" s="6" t="s">
        <v>26</v>
      </c>
      <c r="G3" s="6"/>
      <c r="H3" s="57" t="s">
        <v>121</v>
      </c>
      <c r="M3" s="6" t="s">
        <v>49</v>
      </c>
      <c r="N3" s="105">
        <v>44596</v>
      </c>
      <c r="O3" s="105"/>
      <c r="P3" s="6"/>
      <c r="Q3" s="6"/>
    </row>
    <row r="4" spans="1:28">
      <c r="A4" s="41"/>
    </row>
    <row r="5" spans="1:28" ht="75.75" thickBot="1">
      <c r="A5" s="41"/>
      <c r="B5" s="70" t="s">
        <v>50</v>
      </c>
      <c r="C5" s="69" t="s">
        <v>74</v>
      </c>
      <c r="D5" s="69" t="s">
        <v>75</v>
      </c>
      <c r="E5" s="69" t="s">
        <v>51</v>
      </c>
      <c r="F5" s="69" t="s">
        <v>0</v>
      </c>
      <c r="G5" s="69" t="s">
        <v>122</v>
      </c>
      <c r="H5" s="69" t="s">
        <v>1</v>
      </c>
      <c r="I5" s="69" t="s">
        <v>6</v>
      </c>
      <c r="J5" s="69" t="s">
        <v>132</v>
      </c>
      <c r="K5" s="69"/>
      <c r="L5" s="69" t="s">
        <v>125</v>
      </c>
      <c r="M5" s="69" t="s">
        <v>126</v>
      </c>
      <c r="N5" s="101" t="s">
        <v>123</v>
      </c>
      <c r="O5" s="108" t="s">
        <v>124</v>
      </c>
      <c r="P5" s="108" t="s">
        <v>127</v>
      </c>
      <c r="Q5" s="108" t="s">
        <v>128</v>
      </c>
      <c r="R5" s="108" t="s">
        <v>70</v>
      </c>
      <c r="S5" s="108" t="s">
        <v>52</v>
      </c>
      <c r="T5" s="71" t="s">
        <v>7</v>
      </c>
    </row>
    <row r="6" spans="1:28" ht="21.75" customHeight="1" thickTop="1" thickBot="1">
      <c r="A6" s="41"/>
      <c r="B6" s="39"/>
      <c r="C6" s="88" t="s">
        <v>72</v>
      </c>
      <c r="D6" s="89"/>
      <c r="E6" s="89"/>
      <c r="F6" s="89"/>
      <c r="G6" s="89"/>
      <c r="H6" s="89"/>
      <c r="I6" s="89"/>
      <c r="J6" s="89"/>
      <c r="K6" s="98"/>
      <c r="L6" s="109" t="s">
        <v>136</v>
      </c>
      <c r="M6" s="104"/>
      <c r="N6" s="104"/>
      <c r="O6" s="104"/>
      <c r="P6" s="104"/>
      <c r="Q6" s="104"/>
      <c r="R6" s="104"/>
      <c r="S6" s="102"/>
      <c r="T6" s="90"/>
    </row>
    <row r="7" spans="1:28" ht="36.75" thickTop="1">
      <c r="A7" s="41"/>
      <c r="B7" s="67">
        <v>1</v>
      </c>
      <c r="C7" s="83">
        <f>'FRA Risk Indicies'!A3</f>
        <v>58103</v>
      </c>
      <c r="D7" s="74">
        <f>'FRA Risk Indicies'!B3</f>
        <v>65967</v>
      </c>
      <c r="E7" s="74" t="str">
        <f>'FRA Risk Indicies'!C3</f>
        <v>396575R</v>
      </c>
      <c r="F7" s="74" t="str">
        <f>'FRA Risk Indicies'!D3</f>
        <v>South 212th Street</v>
      </c>
      <c r="G7" s="74" t="str">
        <f>'FRA Risk Indicies'!E3</f>
        <v>Gates</v>
      </c>
      <c r="H7" s="74">
        <f>'FRA Risk Indicies'!F3</f>
        <v>0</v>
      </c>
      <c r="I7" s="74">
        <f>'FRA Risk Indicies'!G3</f>
        <v>0</v>
      </c>
      <c r="J7" s="75">
        <f>'FRA Risk Indicies'!H3</f>
        <v>57856.839548251599</v>
      </c>
      <c r="K7" s="96"/>
      <c r="L7" s="103">
        <f>IF(I7=0,0,IF(OR(I7=1,I7=2,I7=3),1,IF(OR(I7=4,I7=8,I7=14),0.82,IF(OR(I7=6,I7=10),0.77,IF(OR(I7=5,I7=7,I7=9,I7=11),0.92,IF(I7=12,0.75,0.8))))))</f>
        <v>0</v>
      </c>
      <c r="M7" s="99">
        <f t="shared" ref="M7:M11" si="0">IF(H7=0,0,IF(OR(H7=1,H7=2,H7=3),1,IF(OR(H7=4,H7=8,H7=14),0.82,IF(OR(H7=6,H7=10),0.77,IF(OR(H7=5,H7=7,H7=9,H7=11),0.92,IF(H7=12,0.75,0.8))))))</f>
        <v>0</v>
      </c>
      <c r="N7" s="106">
        <f>IF((G7)="Gates",ROUND(J7/1.668,0),IF(G7="Flashing Lights",ROUND(J7/1.309,0),ROUND(J7/1.749,0)))/(1-M7)</f>
        <v>34686</v>
      </c>
      <c r="O7" s="113">
        <f t="shared" ref="O7:O11" si="1">IF(L7=1,0,ROUND(N7/(1-L7),0))</f>
        <v>34686</v>
      </c>
      <c r="P7" s="114">
        <v>0</v>
      </c>
      <c r="Q7" s="113">
        <f t="shared" ref="Q7:Q11" si="2">IF(P7=1,0,ROUND(O7/(1-P7),0))</f>
        <v>34686</v>
      </c>
      <c r="R7" s="115">
        <v>0.73</v>
      </c>
      <c r="S7" s="116">
        <f t="shared" ref="S7:S11" si="3">IF(R7=1,0,ROUND(J7*(1-R7)/(1-P7),0))</f>
        <v>15621</v>
      </c>
      <c r="T7" s="100" t="s">
        <v>131</v>
      </c>
    </row>
    <row r="8" spans="1:28" ht="36" customHeight="1">
      <c r="A8" s="41"/>
      <c r="B8" s="67">
        <v>2</v>
      </c>
      <c r="C8" s="84">
        <f>'FRA Risk Indicies'!A4</f>
        <v>58103</v>
      </c>
      <c r="D8" s="73">
        <f>'FRA Risk Indicies'!B4</f>
        <v>65967</v>
      </c>
      <c r="E8" s="73" t="str">
        <f>'FRA Risk Indicies'!C4</f>
        <v>396578L</v>
      </c>
      <c r="F8" s="73" t="str">
        <f>'FRA Risk Indicies'!D4</f>
        <v>West James Street</v>
      </c>
      <c r="G8" s="73" t="str">
        <f>'FRA Risk Indicies'!E4</f>
        <v>Gates</v>
      </c>
      <c r="H8" s="73">
        <f>'FRA Risk Indicies'!F4</f>
        <v>0</v>
      </c>
      <c r="I8" s="73">
        <f>'FRA Risk Indicies'!G4</f>
        <v>0</v>
      </c>
      <c r="J8" s="60">
        <f>'FRA Risk Indicies'!H4</f>
        <v>102143.93153077499</v>
      </c>
      <c r="K8" s="92"/>
      <c r="L8" s="91">
        <f t="shared" ref="L8:L11" si="4">IF(I8=0,0,IF(OR(I8=1,I8=2,I8=3),1,IF(OR(I8=4,I8=8,I8=14),0.82,IF(OR(I8=6,I8=10),0.77,IF(OR(I8=5,I8=7,I8=9,I8=11),0.92,IF(I8=12,0.75,0.8))))))</f>
        <v>0</v>
      </c>
      <c r="M8" s="58">
        <f t="shared" si="0"/>
        <v>0</v>
      </c>
      <c r="N8" s="68">
        <f>IF((G8)="Gates",ROUND(J8/1.668,0),IF(G8="Flashing Lights",ROUND(J8/1.309,0),ROUND(J8/1.749,0)))/(1-M8)</f>
        <v>61237</v>
      </c>
      <c r="O8" s="59">
        <f t="shared" si="1"/>
        <v>61237</v>
      </c>
      <c r="P8" s="60">
        <v>0</v>
      </c>
      <c r="Q8" s="59">
        <f t="shared" si="2"/>
        <v>61237</v>
      </c>
      <c r="R8" s="61">
        <v>0.6</v>
      </c>
      <c r="S8" s="117">
        <f>IF(R8=1,0,ROUND(J8*(1-R8)/(1-P8),0))</f>
        <v>40858</v>
      </c>
      <c r="T8" s="100" t="s">
        <v>130</v>
      </c>
    </row>
    <row r="9" spans="1:28" ht="30" customHeight="1">
      <c r="A9" s="41"/>
      <c r="B9" s="67">
        <v>3</v>
      </c>
      <c r="C9" s="84">
        <f>'FRA Risk Indicies'!A5</f>
        <v>58103</v>
      </c>
      <c r="D9" s="73">
        <f>'FRA Risk Indicies'!B5</f>
        <v>65967</v>
      </c>
      <c r="E9" s="73" t="str">
        <f>'FRA Risk Indicies'!C5</f>
        <v>396579T</v>
      </c>
      <c r="F9" s="73" t="str">
        <f>'FRA Risk Indicies'!D5</f>
        <v>West Smith Street</v>
      </c>
      <c r="G9" s="73" t="str">
        <f>'FRA Risk Indicies'!E5</f>
        <v>Gates</v>
      </c>
      <c r="H9" s="73">
        <f>'FRA Risk Indicies'!F5</f>
        <v>0</v>
      </c>
      <c r="I9" s="73">
        <f>'FRA Risk Indicies'!G5</f>
        <v>0</v>
      </c>
      <c r="J9" s="60">
        <f>'FRA Risk Indicies'!H5</f>
        <v>32632.647856839001</v>
      </c>
      <c r="K9" s="92"/>
      <c r="L9" s="91">
        <f t="shared" si="4"/>
        <v>0</v>
      </c>
      <c r="M9" s="58">
        <f t="shared" si="0"/>
        <v>0</v>
      </c>
      <c r="N9" s="68">
        <f t="shared" ref="N7:N10" si="5">IF((G9)="Gates",ROUND(J9/1.668,0),IF(G9="Flashing Lights",ROUND(J9/1.309,0),ROUND(J9/1.749,0)))/(1-M9)</f>
        <v>19564</v>
      </c>
      <c r="O9" s="59">
        <f t="shared" si="1"/>
        <v>19564</v>
      </c>
      <c r="P9" s="60">
        <v>0</v>
      </c>
      <c r="Q9" s="59">
        <f t="shared" si="2"/>
        <v>19564</v>
      </c>
      <c r="R9" s="61">
        <v>0</v>
      </c>
      <c r="S9" s="117">
        <f t="shared" si="3"/>
        <v>32633</v>
      </c>
      <c r="T9" s="100"/>
    </row>
    <row r="10" spans="1:28" ht="30" customHeight="1">
      <c r="A10" s="41"/>
      <c r="B10" s="67">
        <v>4</v>
      </c>
      <c r="C10" s="84">
        <f>'FRA Risk Indicies'!A6</f>
        <v>58103</v>
      </c>
      <c r="D10" s="73">
        <f>'FRA Risk Indicies'!B6</f>
        <v>65967</v>
      </c>
      <c r="E10" s="73" t="str">
        <f>'FRA Risk Indicies'!C6</f>
        <v>396580M</v>
      </c>
      <c r="F10" s="73" t="str">
        <f>'FRA Risk Indicies'!D6</f>
        <v>West Meeker Street</v>
      </c>
      <c r="G10" s="73" t="str">
        <f>'FRA Risk Indicies'!E6</f>
        <v>Gates</v>
      </c>
      <c r="H10" s="73">
        <f>'FRA Risk Indicies'!F6</f>
        <v>0</v>
      </c>
      <c r="I10" s="73">
        <f>'FRA Risk Indicies'!G6</f>
        <v>0</v>
      </c>
      <c r="J10" s="60">
        <f>'FRA Risk Indicies'!H6</f>
        <v>25587.969450486398</v>
      </c>
      <c r="K10" s="92"/>
      <c r="L10" s="91">
        <f t="shared" si="4"/>
        <v>0</v>
      </c>
      <c r="M10" s="58">
        <f t="shared" si="0"/>
        <v>0</v>
      </c>
      <c r="N10" s="68">
        <f t="shared" si="5"/>
        <v>15341</v>
      </c>
      <c r="O10" s="59">
        <f t="shared" si="1"/>
        <v>15341</v>
      </c>
      <c r="P10" s="60">
        <v>0</v>
      </c>
      <c r="Q10" s="59">
        <f t="shared" si="2"/>
        <v>15341</v>
      </c>
      <c r="R10" s="61">
        <v>0</v>
      </c>
      <c r="S10" s="117">
        <f t="shared" si="3"/>
        <v>25588</v>
      </c>
      <c r="T10" s="107"/>
    </row>
    <row r="11" spans="1:28" ht="30" customHeight="1" thickBot="1">
      <c r="A11" s="41"/>
      <c r="B11" s="67">
        <v>5</v>
      </c>
      <c r="C11" s="85">
        <f>'FRA Risk Indicies'!A7</f>
        <v>58103</v>
      </c>
      <c r="D11" s="86">
        <f>'FRA Risk Indicies'!B7</f>
        <v>65967</v>
      </c>
      <c r="E11" s="86" t="str">
        <f>'FRA Risk Indicies'!C7</f>
        <v>396581U</v>
      </c>
      <c r="F11" s="86" t="str">
        <f>'FRA Risk Indicies'!D7</f>
        <v>Willis Street/WA 516</v>
      </c>
      <c r="G11" s="86" t="str">
        <f>'FRA Risk Indicies'!E7</f>
        <v>Gates</v>
      </c>
      <c r="H11" s="86">
        <f>'FRA Risk Indicies'!F7</f>
        <v>13</v>
      </c>
      <c r="I11" s="86">
        <f>'FRA Risk Indicies'!G7</f>
        <v>0</v>
      </c>
      <c r="J11" s="87">
        <f>'FRA Risk Indicies'!H7</f>
        <v>7502.2334476591896</v>
      </c>
      <c r="K11" s="94"/>
      <c r="L11" s="118">
        <f t="shared" si="4"/>
        <v>0</v>
      </c>
      <c r="M11" s="119">
        <f t="shared" si="0"/>
        <v>0.8</v>
      </c>
      <c r="N11" s="120">
        <f>IF((G11)="Gates",ROUND(J11/1.668,0),IF(G11="Flashing Lights",ROUND(J11/1.309,0),ROUND(J11/1.749,0)))/(1-M11)</f>
        <v>22490.000000000004</v>
      </c>
      <c r="O11" s="121">
        <f t="shared" si="1"/>
        <v>22490</v>
      </c>
      <c r="P11" s="122">
        <v>0</v>
      </c>
      <c r="Q11" s="121">
        <f t="shared" si="2"/>
        <v>22490</v>
      </c>
      <c r="R11" s="123"/>
      <c r="S11" s="124">
        <f>IF(R11=1,0,ROUND(J11*(1-R11)/(1-P11),0))</f>
        <v>7502</v>
      </c>
      <c r="T11" s="100"/>
    </row>
    <row r="12" spans="1:28" ht="15.75" thickTop="1">
      <c r="A12" s="41"/>
      <c r="G12" s="13"/>
      <c r="I12" s="13"/>
      <c r="J12" s="64"/>
      <c r="K12" s="64"/>
      <c r="L12" s="64"/>
      <c r="M12" s="7" t="s">
        <v>129</v>
      </c>
      <c r="N12" s="65">
        <f>AVERAGE(N7:N11)</f>
        <v>30663.599999999999</v>
      </c>
      <c r="O12" s="65">
        <f>AVERAGE(O7:O11)</f>
        <v>30663.599999999999</v>
      </c>
      <c r="P12" s="65"/>
      <c r="Q12" s="65">
        <f>AVERAGE(Q7:Q11)</f>
        <v>30663.599999999999</v>
      </c>
      <c r="R12" s="65"/>
      <c r="S12" s="66">
        <f>AVERAGE(S7:S11)</f>
        <v>24440.400000000001</v>
      </c>
      <c r="T12" s="28"/>
      <c r="U12" s="3"/>
      <c r="V12" s="3"/>
      <c r="W12" s="3"/>
      <c r="Y12" s="3"/>
    </row>
    <row r="13" spans="1:28">
      <c r="A13" s="41"/>
      <c r="G13" s="13"/>
      <c r="H13" s="13"/>
      <c r="I13" s="13"/>
      <c r="J13" s="35"/>
      <c r="K13" s="35"/>
      <c r="L13" s="35"/>
      <c r="M13" s="35"/>
      <c r="N13" s="35"/>
      <c r="O13" s="35"/>
      <c r="P13" s="35"/>
      <c r="Q13" s="35"/>
      <c r="V13" s="3"/>
      <c r="W13" s="3"/>
      <c r="X13" s="3"/>
    </row>
    <row r="14" spans="1:28">
      <c r="A14" s="41"/>
      <c r="I14" s="13" t="s">
        <v>31</v>
      </c>
      <c r="J14" s="62">
        <v>15488</v>
      </c>
      <c r="K14" s="29"/>
      <c r="L14" s="29"/>
      <c r="M14" s="29"/>
      <c r="N14" s="29"/>
      <c r="O14" s="29"/>
      <c r="P14" s="29"/>
      <c r="Q14" s="29"/>
      <c r="V14" s="4"/>
      <c r="W14" s="10"/>
    </row>
    <row r="15" spans="1:28">
      <c r="A15" s="41"/>
      <c r="I15" s="13" t="s">
        <v>29</v>
      </c>
      <c r="J15" s="63">
        <f>AVERAGE(N7:N11)</f>
        <v>30663.599999999999</v>
      </c>
      <c r="K15" s="36"/>
      <c r="L15" s="36"/>
      <c r="M15" s="36"/>
      <c r="N15" s="36"/>
      <c r="O15" s="36"/>
      <c r="P15" s="36"/>
      <c r="Q15" s="36"/>
      <c r="V15" s="3"/>
      <c r="W15" s="3"/>
      <c r="X15" s="3"/>
      <c r="Z15" s="3"/>
      <c r="AB15" s="5"/>
    </row>
    <row r="16" spans="1:28">
      <c r="A16" s="41"/>
      <c r="I16" s="13" t="s">
        <v>30</v>
      </c>
      <c r="J16" s="63">
        <f>S12</f>
        <v>24440.400000000001</v>
      </c>
      <c r="K16" s="36"/>
      <c r="L16" s="36"/>
      <c r="M16" s="36"/>
      <c r="N16" s="36"/>
      <c r="O16" s="36"/>
      <c r="P16" s="36"/>
      <c r="Q16" s="36"/>
      <c r="V16" s="3"/>
      <c r="W16" s="3"/>
      <c r="X16" s="3"/>
      <c r="Z16" s="5"/>
    </row>
    <row r="17" spans="1:26">
      <c r="A17" s="41"/>
      <c r="H17" s="7"/>
      <c r="I17" s="7" t="s">
        <v>71</v>
      </c>
      <c r="J17" s="7" t="str">
        <f>IF(J15&lt;J16,"No",IF(J15&gt;J16,"Yes",0))</f>
        <v>Yes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Z17" s="8"/>
    </row>
    <row r="20" spans="1:26">
      <c r="B20" s="38"/>
      <c r="C20" s="38"/>
      <c r="D20" s="38"/>
      <c r="E20" s="38"/>
      <c r="F20" s="38"/>
      <c r="H20"/>
      <c r="I20"/>
      <c r="K20"/>
      <c r="L20"/>
      <c r="M20"/>
      <c r="N20"/>
      <c r="O20"/>
      <c r="P20"/>
      <c r="Q20"/>
    </row>
    <row r="21" spans="1:26">
      <c r="B21" s="38"/>
      <c r="C21" s="38"/>
      <c r="D21" s="38"/>
      <c r="E21" s="38"/>
      <c r="F21" s="38"/>
      <c r="H21"/>
      <c r="I21"/>
      <c r="K21"/>
      <c r="L21"/>
      <c r="M21"/>
      <c r="N21"/>
      <c r="O21"/>
      <c r="P21"/>
      <c r="Q21"/>
    </row>
    <row r="22" spans="1:26">
      <c r="B22" s="38"/>
      <c r="C22" s="38"/>
      <c r="D22" s="38"/>
      <c r="E22" s="38"/>
      <c r="F22" s="38"/>
      <c r="H22"/>
      <c r="I22"/>
      <c r="K22"/>
      <c r="L22"/>
      <c r="M22"/>
      <c r="N22"/>
      <c r="O22"/>
      <c r="P22"/>
      <c r="Q22"/>
    </row>
  </sheetData>
  <mergeCells count="3">
    <mergeCell ref="C6:J6"/>
    <mergeCell ref="N3:O3"/>
    <mergeCell ref="L6:S6"/>
  </mergeCells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B1:D16"/>
  <sheetViews>
    <sheetView view="pageBreakPreview" zoomScale="90" zoomScaleNormal="100" zoomScaleSheetLayoutView="90" workbookViewId="0">
      <selection activeCell="C15" sqref="C15"/>
    </sheetView>
  </sheetViews>
  <sheetFormatPr defaultRowHeight="15"/>
  <cols>
    <col min="3" max="3" width="94.140625" customWidth="1"/>
    <col min="4" max="4" width="9.140625" customWidth="1"/>
  </cols>
  <sheetData>
    <row r="1" spans="2:4">
      <c r="B1" t="s">
        <v>23</v>
      </c>
      <c r="C1" t="s">
        <v>24</v>
      </c>
      <c r="D1" s="40" t="s">
        <v>34</v>
      </c>
    </row>
    <row r="2" spans="2:4">
      <c r="B2">
        <v>0</v>
      </c>
      <c r="C2" t="s">
        <v>22</v>
      </c>
      <c r="D2">
        <v>0</v>
      </c>
    </row>
    <row r="3" spans="2:4">
      <c r="B3">
        <v>1</v>
      </c>
      <c r="C3" t="s">
        <v>8</v>
      </c>
      <c r="D3" s="2">
        <v>1</v>
      </c>
    </row>
    <row r="4" spans="2:4">
      <c r="B4">
        <v>2</v>
      </c>
      <c r="C4" t="s">
        <v>9</v>
      </c>
      <c r="D4" s="2">
        <v>1</v>
      </c>
    </row>
    <row r="5" spans="2:4">
      <c r="B5">
        <v>3</v>
      </c>
      <c r="C5" t="s">
        <v>10</v>
      </c>
      <c r="D5" s="2">
        <v>1</v>
      </c>
    </row>
    <row r="6" spans="2:4">
      <c r="B6">
        <v>4</v>
      </c>
      <c r="C6" t="s">
        <v>11</v>
      </c>
      <c r="D6" s="2">
        <v>0.82</v>
      </c>
    </row>
    <row r="7" spans="2:4">
      <c r="B7">
        <v>5</v>
      </c>
      <c r="C7" t="s">
        <v>12</v>
      </c>
      <c r="D7" s="2">
        <v>0.92</v>
      </c>
    </row>
    <row r="8" spans="2:4">
      <c r="B8">
        <v>6</v>
      </c>
      <c r="C8" t="s">
        <v>13</v>
      </c>
      <c r="D8" s="2">
        <v>0.77</v>
      </c>
    </row>
    <row r="9" spans="2:4">
      <c r="B9">
        <v>7</v>
      </c>
      <c r="C9" t="s">
        <v>14</v>
      </c>
      <c r="D9" s="2">
        <v>0.92</v>
      </c>
    </row>
    <row r="10" spans="2:4">
      <c r="B10">
        <v>8</v>
      </c>
      <c r="C10" t="s">
        <v>15</v>
      </c>
      <c r="D10" s="2">
        <v>0.82</v>
      </c>
    </row>
    <row r="11" spans="2:4">
      <c r="B11">
        <v>9</v>
      </c>
      <c r="C11" t="s">
        <v>16</v>
      </c>
      <c r="D11" s="2">
        <v>0.92</v>
      </c>
    </row>
    <row r="12" spans="2:4">
      <c r="B12">
        <v>10</v>
      </c>
      <c r="C12" t="s">
        <v>17</v>
      </c>
      <c r="D12" s="2">
        <v>0.77</v>
      </c>
    </row>
    <row r="13" spans="2:4">
      <c r="B13">
        <v>11</v>
      </c>
      <c r="C13" t="s">
        <v>18</v>
      </c>
      <c r="D13" s="2">
        <v>0.92</v>
      </c>
    </row>
    <row r="14" spans="2:4">
      <c r="B14">
        <v>12</v>
      </c>
      <c r="C14" t="s">
        <v>19</v>
      </c>
      <c r="D14" s="2">
        <v>0.75</v>
      </c>
    </row>
    <row r="15" spans="2:4">
      <c r="B15">
        <v>13</v>
      </c>
      <c r="C15" t="s">
        <v>20</v>
      </c>
      <c r="D15" s="2">
        <v>0.8</v>
      </c>
    </row>
    <row r="16" spans="2:4">
      <c r="B16">
        <v>14</v>
      </c>
      <c r="C16" t="s">
        <v>21</v>
      </c>
      <c r="D16" s="2">
        <v>0.82</v>
      </c>
    </row>
  </sheetData>
  <pageMargins left="0.7" right="0.7" top="0.75" bottom="0.75" header="0.3" footer="0.3"/>
  <pageSetup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BDC5E-9A29-4B9E-BEA2-032A383ED351}">
  <sheetPr>
    <tabColor theme="9" tint="-0.249977111117893"/>
    <pageSetUpPr fitToPage="1"/>
  </sheetPr>
  <dimension ref="A1:I16"/>
  <sheetViews>
    <sheetView showGridLines="0" view="pageBreakPreview" zoomScale="60" zoomScaleNormal="100" workbookViewId="0">
      <selection activeCell="A3" sqref="A3"/>
    </sheetView>
  </sheetViews>
  <sheetFormatPr defaultRowHeight="15"/>
  <cols>
    <col min="1" max="1" width="7.28515625" style="38" bestFit="1" customWidth="1"/>
    <col min="2" max="2" width="9.5703125" style="38" bestFit="1" customWidth="1"/>
    <col min="3" max="3" width="8.7109375" style="38" bestFit="1" customWidth="1"/>
    <col min="4" max="4" width="19.5703125" style="38" bestFit="1" customWidth="1"/>
    <col min="5" max="5" width="14.5703125" style="38" bestFit="1" customWidth="1"/>
    <col min="6" max="6" width="4.7109375" style="38" bestFit="1" customWidth="1"/>
    <col min="7" max="7" width="7.7109375" style="38" bestFit="1" customWidth="1"/>
    <col min="8" max="8" width="12" style="38" bestFit="1" customWidth="1"/>
    <col min="9" max="9" width="22.140625" style="38" bestFit="1" customWidth="1"/>
    <col min="10" max="16384" width="9.140625" style="38"/>
  </cols>
  <sheetData>
    <row r="1" spans="1:9" ht="15.75">
      <c r="A1" s="111" t="s">
        <v>5</v>
      </c>
      <c r="B1" s="110"/>
      <c r="C1" s="110"/>
      <c r="D1" s="110"/>
      <c r="E1" s="110"/>
      <c r="F1" s="110"/>
      <c r="G1" s="110"/>
      <c r="H1" s="110"/>
      <c r="I1" s="110"/>
    </row>
    <row r="2" spans="1:9">
      <c r="A2" s="112" t="s">
        <v>74</v>
      </c>
      <c r="B2" s="112" t="s">
        <v>75</v>
      </c>
      <c r="C2" s="112" t="s">
        <v>76</v>
      </c>
      <c r="D2" s="112" t="s">
        <v>0</v>
      </c>
      <c r="E2" s="112" t="s">
        <v>77</v>
      </c>
      <c r="F2" s="112" t="s">
        <v>1</v>
      </c>
      <c r="G2" s="112" t="s">
        <v>78</v>
      </c>
      <c r="H2" s="112" t="s">
        <v>79</v>
      </c>
      <c r="I2" s="112" t="s">
        <v>80</v>
      </c>
    </row>
    <row r="3" spans="1:9">
      <c r="A3" s="112">
        <v>58103</v>
      </c>
      <c r="B3" s="112">
        <v>65967</v>
      </c>
      <c r="C3" s="112" t="s">
        <v>81</v>
      </c>
      <c r="D3" s="112" t="s">
        <v>82</v>
      </c>
      <c r="E3" s="112" t="s">
        <v>2</v>
      </c>
      <c r="F3" s="112">
        <v>0</v>
      </c>
      <c r="G3" s="112">
        <v>0</v>
      </c>
      <c r="H3" s="112">
        <v>57856.839548251599</v>
      </c>
      <c r="I3" s="112"/>
    </row>
    <row r="4" spans="1:9">
      <c r="A4" s="112">
        <v>58103</v>
      </c>
      <c r="B4" s="112">
        <v>65967</v>
      </c>
      <c r="C4" s="112" t="s">
        <v>83</v>
      </c>
      <c r="D4" s="112" t="s">
        <v>84</v>
      </c>
      <c r="E4" s="112" t="s">
        <v>2</v>
      </c>
      <c r="F4" s="112">
        <v>0</v>
      </c>
      <c r="G4" s="112">
        <v>0</v>
      </c>
      <c r="H4" s="112">
        <v>102143.93153077499</v>
      </c>
      <c r="I4" s="112"/>
    </row>
    <row r="5" spans="1:9">
      <c r="A5" s="112">
        <v>58103</v>
      </c>
      <c r="B5" s="112">
        <v>65967</v>
      </c>
      <c r="C5" s="112" t="s">
        <v>85</v>
      </c>
      <c r="D5" s="112" t="s">
        <v>86</v>
      </c>
      <c r="E5" s="112" t="s">
        <v>2</v>
      </c>
      <c r="F5" s="112">
        <v>0</v>
      </c>
      <c r="G5" s="112">
        <v>0</v>
      </c>
      <c r="H5" s="112">
        <v>32632.647856839001</v>
      </c>
      <c r="I5" s="112"/>
    </row>
    <row r="6" spans="1:9">
      <c r="A6" s="112">
        <v>58103</v>
      </c>
      <c r="B6" s="112">
        <v>65967</v>
      </c>
      <c r="C6" s="112" t="s">
        <v>87</v>
      </c>
      <c r="D6" s="112" t="s">
        <v>88</v>
      </c>
      <c r="E6" s="112" t="s">
        <v>2</v>
      </c>
      <c r="F6" s="112">
        <v>0</v>
      </c>
      <c r="G6" s="112">
        <v>0</v>
      </c>
      <c r="H6" s="112">
        <v>25587.969450486398</v>
      </c>
      <c r="I6" s="112"/>
    </row>
    <row r="7" spans="1:9">
      <c r="A7" s="112">
        <v>58103</v>
      </c>
      <c r="B7" s="112">
        <v>65967</v>
      </c>
      <c r="C7" s="112" t="s">
        <v>89</v>
      </c>
      <c r="D7" s="112" t="s">
        <v>90</v>
      </c>
      <c r="E7" s="112" t="s">
        <v>2</v>
      </c>
      <c r="F7" s="112">
        <v>13</v>
      </c>
      <c r="G7" s="112">
        <v>0</v>
      </c>
      <c r="H7" s="112">
        <v>7502.2334476591896</v>
      </c>
      <c r="I7" s="112"/>
    </row>
    <row r="10" spans="1:9" ht="15.75">
      <c r="A10" s="95" t="s">
        <v>5</v>
      </c>
      <c r="B10" s="93"/>
      <c r="C10" s="93"/>
      <c r="D10" s="93"/>
      <c r="E10" s="93"/>
      <c r="F10" s="93"/>
      <c r="G10" s="93"/>
      <c r="H10" s="93"/>
      <c r="I10" s="93"/>
    </row>
    <row r="11" spans="1:9">
      <c r="A11" s="97" t="s">
        <v>74</v>
      </c>
      <c r="B11" s="97" t="s">
        <v>75</v>
      </c>
      <c r="C11" s="97" t="s">
        <v>76</v>
      </c>
      <c r="D11" s="97" t="s">
        <v>0</v>
      </c>
      <c r="E11" s="97" t="s">
        <v>77</v>
      </c>
      <c r="F11" s="97" t="s">
        <v>1</v>
      </c>
      <c r="G11" s="97" t="s">
        <v>78</v>
      </c>
      <c r="H11" s="97" t="s">
        <v>79</v>
      </c>
      <c r="I11" s="97" t="s">
        <v>80</v>
      </c>
    </row>
    <row r="12" spans="1:9">
      <c r="A12" s="97">
        <v>58103</v>
      </c>
      <c r="B12" s="97">
        <v>65967</v>
      </c>
      <c r="C12" s="97" t="s">
        <v>81</v>
      </c>
      <c r="D12" s="97" t="s">
        <v>82</v>
      </c>
      <c r="E12" s="97" t="s">
        <v>2</v>
      </c>
      <c r="F12" s="97">
        <v>0</v>
      </c>
      <c r="G12" s="97">
        <v>0</v>
      </c>
      <c r="H12" s="97">
        <v>57856.839548251599</v>
      </c>
      <c r="I12" s="97"/>
    </row>
    <row r="13" spans="1:9">
      <c r="A13" s="97">
        <v>58103</v>
      </c>
      <c r="B13" s="97">
        <v>65967</v>
      </c>
      <c r="C13" s="97" t="s">
        <v>83</v>
      </c>
      <c r="D13" s="97" t="s">
        <v>84</v>
      </c>
      <c r="E13" s="97" t="s">
        <v>2</v>
      </c>
      <c r="F13" s="97">
        <v>0</v>
      </c>
      <c r="G13" s="97">
        <v>0</v>
      </c>
      <c r="H13" s="97">
        <v>102143.93153077499</v>
      </c>
      <c r="I13" s="97"/>
    </row>
    <row r="14" spans="1:9">
      <c r="A14" s="97">
        <v>58103</v>
      </c>
      <c r="B14" s="97">
        <v>65967</v>
      </c>
      <c r="C14" s="97" t="s">
        <v>85</v>
      </c>
      <c r="D14" s="97" t="s">
        <v>86</v>
      </c>
      <c r="E14" s="97" t="s">
        <v>2</v>
      </c>
      <c r="F14" s="97">
        <v>0</v>
      </c>
      <c r="G14" s="97">
        <v>0</v>
      </c>
      <c r="H14" s="97">
        <v>32632.647856839001</v>
      </c>
      <c r="I14" s="97"/>
    </row>
    <row r="15" spans="1:9">
      <c r="A15" s="97">
        <v>58103</v>
      </c>
      <c r="B15" s="97">
        <v>65967</v>
      </c>
      <c r="C15" s="97" t="s">
        <v>87</v>
      </c>
      <c r="D15" s="97" t="s">
        <v>88</v>
      </c>
      <c r="E15" s="97" t="s">
        <v>2</v>
      </c>
      <c r="F15" s="97">
        <v>0</v>
      </c>
      <c r="G15" s="97">
        <v>0</v>
      </c>
      <c r="H15" s="97">
        <v>25587.969450486398</v>
      </c>
      <c r="I15" s="97"/>
    </row>
    <row r="16" spans="1:9">
      <c r="A16" s="97">
        <v>58103</v>
      </c>
      <c r="B16" s="97">
        <v>65967</v>
      </c>
      <c r="C16" s="97" t="s">
        <v>89</v>
      </c>
      <c r="D16" s="97" t="s">
        <v>90</v>
      </c>
      <c r="E16" s="97" t="s">
        <v>2</v>
      </c>
      <c r="F16" s="97">
        <v>0</v>
      </c>
      <c r="G16" s="97">
        <v>0</v>
      </c>
      <c r="H16" s="97">
        <v>37511.167238296002</v>
      </c>
      <c r="I16" s="97"/>
    </row>
  </sheetData>
  <pageMargins left="0.75" right="0.75" top="1" bottom="1" header="0.5" footer="0.5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A4221-C437-47D8-8533-927421D804FB}">
  <sheetPr>
    <tabColor theme="9" tint="-0.249977111117893"/>
    <pageSetUpPr fitToPage="1"/>
  </sheetPr>
  <dimension ref="A1:L69"/>
  <sheetViews>
    <sheetView view="pageBreakPreview" zoomScale="60" zoomScaleNormal="80" workbookViewId="0">
      <selection activeCell="D7" sqref="D7"/>
    </sheetView>
  </sheetViews>
  <sheetFormatPr defaultRowHeight="15"/>
  <cols>
    <col min="1" max="1" width="8.7109375" style="38" customWidth="1"/>
    <col min="2" max="2" width="11.85546875" style="38" customWidth="1"/>
    <col min="3" max="3" width="51.7109375" style="38" customWidth="1"/>
    <col min="4" max="4" width="11" style="38" customWidth="1"/>
    <col min="5" max="5" width="11.5703125" style="38" customWidth="1"/>
    <col min="6" max="6" width="10.85546875" style="38" customWidth="1"/>
    <col min="7" max="7" width="17.7109375" style="38" customWidth="1"/>
    <col min="8" max="8" width="17.28515625" style="38" customWidth="1"/>
    <col min="9" max="16384" width="9.140625" style="38"/>
  </cols>
  <sheetData>
    <row r="1" spans="1:12">
      <c r="A1" s="42" t="s">
        <v>94</v>
      </c>
    </row>
    <row r="2" spans="1:12" ht="15.75">
      <c r="A2" s="22" t="s">
        <v>35</v>
      </c>
    </row>
    <row r="3" spans="1:12" ht="15.75">
      <c r="B3" s="6" t="s">
        <v>25</v>
      </c>
      <c r="C3" s="38" t="s">
        <v>28</v>
      </c>
      <c r="H3" s="37" t="s">
        <v>91</v>
      </c>
    </row>
    <row r="4" spans="1:12" ht="15.75">
      <c r="B4" s="6" t="s">
        <v>26</v>
      </c>
      <c r="C4" s="38" t="s">
        <v>92</v>
      </c>
      <c r="F4" s="6"/>
      <c r="G4" s="6"/>
      <c r="L4" s="9"/>
    </row>
    <row r="5" spans="1:12" ht="15.75">
      <c r="B5" s="6"/>
      <c r="F5" s="6"/>
      <c r="G5" s="6"/>
      <c r="L5" s="9"/>
    </row>
    <row r="6" spans="1:12" ht="15.75">
      <c r="A6" s="42" t="s">
        <v>95</v>
      </c>
      <c r="B6" s="6"/>
      <c r="F6" s="6"/>
      <c r="G6" s="6"/>
      <c r="L6" s="9"/>
    </row>
    <row r="7" spans="1:12" ht="15.75">
      <c r="B7" s="48" t="s">
        <v>133</v>
      </c>
      <c r="F7" s="6"/>
      <c r="G7" s="6"/>
      <c r="L7" s="9"/>
    </row>
    <row r="8" spans="1:12" ht="15.75">
      <c r="B8" s="48" t="s">
        <v>134</v>
      </c>
      <c r="F8" s="6"/>
      <c r="G8" s="6"/>
      <c r="L8" s="9"/>
    </row>
    <row r="9" spans="1:12" ht="15.75">
      <c r="B9" s="48" t="s">
        <v>135</v>
      </c>
      <c r="F9" s="6"/>
      <c r="G9" s="6"/>
      <c r="L9" s="9"/>
    </row>
    <row r="10" spans="1:12" ht="15.75">
      <c r="B10" s="48"/>
      <c r="F10" s="6"/>
      <c r="G10" s="6"/>
      <c r="L10" s="9"/>
    </row>
    <row r="11" spans="1:12" ht="15.75" customHeight="1">
      <c r="B11" s="79" t="s">
        <v>99</v>
      </c>
      <c r="C11" s="79"/>
      <c r="D11" s="79"/>
      <c r="E11" s="79"/>
      <c r="F11" s="79"/>
      <c r="G11" s="79"/>
      <c r="H11" s="79"/>
      <c r="L11" s="9"/>
    </row>
    <row r="12" spans="1:12" ht="15" customHeight="1">
      <c r="B12" s="79"/>
      <c r="C12" s="79"/>
      <c r="D12" s="79"/>
      <c r="E12" s="79"/>
      <c r="F12" s="79"/>
      <c r="G12" s="79"/>
      <c r="H12" s="79"/>
    </row>
    <row r="13" spans="1:12" ht="15" customHeight="1">
      <c r="B13" s="79"/>
      <c r="C13" s="79"/>
      <c r="D13" s="79"/>
      <c r="E13" s="79"/>
      <c r="F13" s="79"/>
      <c r="G13" s="79"/>
      <c r="H13" s="79"/>
    </row>
    <row r="14" spans="1:12" ht="15" customHeight="1">
      <c r="B14" s="79"/>
      <c r="C14" s="79"/>
      <c r="D14" s="79"/>
      <c r="E14" s="79"/>
      <c r="F14" s="79"/>
      <c r="G14" s="79"/>
      <c r="H14" s="79"/>
    </row>
    <row r="15" spans="1:12" ht="15.75" customHeight="1">
      <c r="B15" s="79"/>
      <c r="C15" s="79"/>
      <c r="D15" s="79"/>
      <c r="E15" s="79"/>
      <c r="F15" s="79"/>
      <c r="G15" s="79"/>
      <c r="H15" s="79"/>
      <c r="L15" s="9"/>
    </row>
    <row r="16" spans="1:12" ht="15.75" customHeight="1">
      <c r="A16" s="42" t="s">
        <v>100</v>
      </c>
      <c r="B16" s="49"/>
      <c r="C16" s="49"/>
      <c r="D16" s="49"/>
      <c r="E16" s="49"/>
      <c r="F16" s="49"/>
      <c r="G16" s="49"/>
      <c r="H16" s="49"/>
      <c r="L16" s="9"/>
    </row>
    <row r="17" spans="1:12" ht="15.75" customHeight="1">
      <c r="A17" s="42"/>
      <c r="B17" s="49"/>
      <c r="C17" s="49"/>
      <c r="D17" s="49"/>
      <c r="E17" s="49"/>
      <c r="F17" s="49"/>
      <c r="G17" s="49"/>
      <c r="H17" s="49"/>
      <c r="L17" s="9"/>
    </row>
    <row r="18" spans="1:12" ht="30" customHeight="1">
      <c r="A18" s="53" t="s">
        <v>81</v>
      </c>
      <c r="B18" s="53" t="s">
        <v>93</v>
      </c>
      <c r="C18" s="76" t="s">
        <v>110</v>
      </c>
      <c r="D18" s="77"/>
      <c r="E18" s="77"/>
      <c r="F18" s="77"/>
      <c r="G18" s="77"/>
      <c r="H18" s="78"/>
    </row>
    <row r="19" spans="1:12">
      <c r="A19" s="43"/>
      <c r="B19" s="43"/>
      <c r="C19" s="45" t="s">
        <v>101</v>
      </c>
      <c r="D19" s="46">
        <v>13</v>
      </c>
      <c r="E19" s="47" t="str">
        <f>'SSM Effective Rates'!C15</f>
        <v>Non-Traversable Curb Medians with or without Channelization Devices</v>
      </c>
      <c r="F19" s="44"/>
      <c r="G19" s="44"/>
      <c r="H19" s="44"/>
    </row>
    <row r="20" spans="1:12">
      <c r="A20" s="30"/>
      <c r="B20" s="30"/>
      <c r="C20" s="13" t="s">
        <v>38</v>
      </c>
      <c r="D20" s="15">
        <v>0.8</v>
      </c>
    </row>
    <row r="21" spans="1:12">
      <c r="A21" s="30"/>
      <c r="B21" s="30"/>
      <c r="C21" s="13" t="s">
        <v>42</v>
      </c>
      <c r="D21" s="15">
        <f>D20/2</f>
        <v>0.4</v>
      </c>
    </row>
    <row r="22" spans="1:12">
      <c r="A22" s="30"/>
      <c r="B22" s="30"/>
      <c r="C22" s="13"/>
    </row>
    <row r="23" spans="1:12">
      <c r="A23" s="30"/>
      <c r="B23" s="30"/>
      <c r="C23" s="13" t="s">
        <v>103</v>
      </c>
      <c r="D23" s="15" t="s">
        <v>102</v>
      </c>
    </row>
    <row r="24" spans="1:12">
      <c r="A24" s="30"/>
      <c r="B24" s="30"/>
      <c r="C24" s="13" t="s">
        <v>105</v>
      </c>
      <c r="D24" s="15">
        <v>100</v>
      </c>
      <c r="E24" s="38" t="s">
        <v>104</v>
      </c>
    </row>
    <row r="25" spans="1:12">
      <c r="A25" s="30"/>
      <c r="B25" s="30"/>
      <c r="C25" s="13"/>
    </row>
    <row r="26" spans="1:12">
      <c r="A26" s="30"/>
      <c r="B26" s="30"/>
      <c r="C26" s="13"/>
    </row>
    <row r="27" spans="1:12" ht="44.25" customHeight="1">
      <c r="A27" s="31" t="s">
        <v>56</v>
      </c>
      <c r="B27" s="30"/>
      <c r="C27" s="13"/>
      <c r="D27" s="54" t="s">
        <v>120</v>
      </c>
      <c r="E27" s="54" t="s">
        <v>39</v>
      </c>
      <c r="F27" s="54" t="s">
        <v>45</v>
      </c>
      <c r="G27" s="54" t="s">
        <v>42</v>
      </c>
      <c r="H27" s="54" t="s">
        <v>43</v>
      </c>
    </row>
    <row r="28" spans="1:12">
      <c r="B28" s="30"/>
      <c r="C28" s="13" t="s">
        <v>106</v>
      </c>
      <c r="D28" s="30" t="s">
        <v>108</v>
      </c>
      <c r="E28" s="14">
        <v>100</v>
      </c>
      <c r="F28" s="32">
        <f>IF(D28&gt;E28,100%,D28/E28)</f>
        <v>1</v>
      </c>
      <c r="G28" s="23">
        <f>D$21</f>
        <v>0.4</v>
      </c>
      <c r="H28" s="52">
        <f>G28*F28</f>
        <v>0.4</v>
      </c>
    </row>
    <row r="29" spans="1:12">
      <c r="A29" s="30"/>
      <c r="B29" s="30"/>
      <c r="C29" s="13" t="s">
        <v>114</v>
      </c>
      <c r="D29" s="50" t="s">
        <v>108</v>
      </c>
      <c r="E29" s="51">
        <v>100</v>
      </c>
      <c r="F29" s="32">
        <f>IF(D29&gt;E29,100%,D29/E29)</f>
        <v>1</v>
      </c>
      <c r="G29" s="23">
        <f>D$21</f>
        <v>0.4</v>
      </c>
      <c r="H29" s="52">
        <f>G29*F29</f>
        <v>0.4</v>
      </c>
    </row>
    <row r="30" spans="1:12">
      <c r="A30" s="30"/>
      <c r="B30" s="30"/>
      <c r="C30" s="13" t="s">
        <v>109</v>
      </c>
      <c r="D30" s="33">
        <v>84</v>
      </c>
      <c r="E30" s="21">
        <v>100</v>
      </c>
      <c r="F30" s="19">
        <f>IF(D30&gt;E30,100%,D30/E30)</f>
        <v>0.84</v>
      </c>
      <c r="G30" s="24">
        <f>D$21</f>
        <v>0.4</v>
      </c>
      <c r="H30" s="26">
        <f>G30*F30</f>
        <v>0.33600000000000002</v>
      </c>
    </row>
    <row r="31" spans="1:12">
      <c r="A31" s="30"/>
      <c r="B31" s="30"/>
      <c r="C31" s="13" t="s">
        <v>59</v>
      </c>
      <c r="D31" s="30"/>
      <c r="E31" s="11"/>
      <c r="F31" s="18"/>
      <c r="G31" s="18"/>
      <c r="H31" s="25">
        <f>MIN(H28:H30)</f>
        <v>0.33600000000000002</v>
      </c>
    </row>
    <row r="32" spans="1:12">
      <c r="A32" s="30"/>
      <c r="B32" s="30"/>
      <c r="C32" s="13"/>
      <c r="D32" s="30"/>
      <c r="E32" s="11"/>
      <c r="F32" s="18"/>
      <c r="G32" s="18"/>
      <c r="H32" s="25"/>
    </row>
    <row r="33" spans="1:12">
      <c r="A33" s="30"/>
      <c r="B33" s="30"/>
      <c r="C33" s="40" t="s">
        <v>111</v>
      </c>
      <c r="D33" s="30"/>
      <c r="E33" s="11"/>
      <c r="F33" s="18"/>
      <c r="G33" s="18"/>
      <c r="H33" s="25"/>
    </row>
    <row r="34" spans="1:12">
      <c r="A34" s="30"/>
      <c r="B34" s="30"/>
      <c r="C34" s="13"/>
      <c r="D34" s="30"/>
      <c r="E34" s="11"/>
      <c r="F34" s="18"/>
      <c r="G34" s="18"/>
      <c r="H34" s="25"/>
    </row>
    <row r="35" spans="1:12">
      <c r="A35" s="30"/>
      <c r="B35" s="30"/>
      <c r="C35" s="13"/>
      <c r="D35" s="30"/>
      <c r="E35" s="11"/>
      <c r="F35" s="18"/>
      <c r="G35" s="18"/>
      <c r="H35" s="15"/>
    </row>
    <row r="36" spans="1:12" ht="30">
      <c r="A36" s="31" t="s">
        <v>57</v>
      </c>
      <c r="B36" s="30"/>
      <c r="C36" s="13"/>
      <c r="D36" s="54" t="s">
        <v>120</v>
      </c>
      <c r="E36" s="54" t="s">
        <v>39</v>
      </c>
      <c r="F36" s="54" t="s">
        <v>45</v>
      </c>
      <c r="G36" s="54" t="s">
        <v>42</v>
      </c>
      <c r="H36" s="54" t="s">
        <v>43</v>
      </c>
    </row>
    <row r="37" spans="1:12">
      <c r="B37" s="30"/>
      <c r="C37" s="13" t="s">
        <v>106</v>
      </c>
      <c r="D37" s="30" t="s">
        <v>108</v>
      </c>
      <c r="E37" s="14">
        <v>100</v>
      </c>
      <c r="F37" s="32">
        <f>IF(D37&gt;E37,100%,D37/E37)</f>
        <v>1</v>
      </c>
      <c r="G37" s="23">
        <f>D$21</f>
        <v>0.4</v>
      </c>
      <c r="H37" s="52">
        <f>G37*F37</f>
        <v>0.4</v>
      </c>
    </row>
    <row r="38" spans="1:12">
      <c r="B38" s="30"/>
      <c r="C38" s="13" t="s">
        <v>114</v>
      </c>
      <c r="D38" s="30" t="s">
        <v>108</v>
      </c>
      <c r="E38" s="14">
        <v>100</v>
      </c>
      <c r="F38" s="32">
        <f>IF(D38&gt;E38,100%,D38/E38)</f>
        <v>1</v>
      </c>
      <c r="G38" s="23">
        <f>D$21</f>
        <v>0.4</v>
      </c>
      <c r="H38" s="52">
        <f>G38*F38</f>
        <v>0.4</v>
      </c>
    </row>
    <row r="39" spans="1:12">
      <c r="A39" s="30"/>
      <c r="B39" s="30"/>
      <c r="C39" s="13" t="s">
        <v>107</v>
      </c>
      <c r="D39" s="33">
        <v>120</v>
      </c>
      <c r="E39" s="21">
        <v>100</v>
      </c>
      <c r="F39" s="19">
        <f>IF(D39&gt;E39,100%,D39/E39)</f>
        <v>1</v>
      </c>
      <c r="G39" s="24">
        <f>D$21</f>
        <v>0.4</v>
      </c>
      <c r="H39" s="26">
        <f>G39*F39</f>
        <v>0.4</v>
      </c>
    </row>
    <row r="40" spans="1:12">
      <c r="A40" s="30"/>
      <c r="B40" s="30"/>
      <c r="C40" s="13" t="s">
        <v>59</v>
      </c>
      <c r="E40" s="11"/>
      <c r="F40" s="18"/>
      <c r="G40" s="18"/>
      <c r="H40" s="25">
        <f>MIN(H37:H39)</f>
        <v>0.4</v>
      </c>
    </row>
    <row r="41" spans="1:12">
      <c r="A41" s="30"/>
      <c r="B41" s="30"/>
      <c r="C41" s="13"/>
      <c r="D41" s="12"/>
      <c r="E41" s="11"/>
      <c r="F41" s="15"/>
      <c r="G41" s="15"/>
    </row>
    <row r="42" spans="1:12">
      <c r="A42" s="30"/>
      <c r="B42" s="30"/>
      <c r="C42" s="13" t="s">
        <v>33</v>
      </c>
      <c r="D42" s="56">
        <f>H31+H40</f>
        <v>0.73599999999999999</v>
      </c>
      <c r="E42" s="11" t="s">
        <v>62</v>
      </c>
      <c r="F42" s="15"/>
      <c r="G42" s="15"/>
    </row>
    <row r="43" spans="1:12" ht="15.75">
      <c r="F43" s="6"/>
      <c r="G43" s="6"/>
      <c r="L43" s="9"/>
    </row>
    <row r="44" spans="1:12" ht="30" customHeight="1">
      <c r="A44" s="53" t="s">
        <v>83</v>
      </c>
      <c r="B44" s="53" t="s">
        <v>112</v>
      </c>
      <c r="C44" s="76" t="s">
        <v>113</v>
      </c>
      <c r="D44" s="77"/>
      <c r="E44" s="77"/>
      <c r="F44" s="77"/>
      <c r="G44" s="77"/>
      <c r="H44" s="78"/>
    </row>
    <row r="45" spans="1:12">
      <c r="A45" s="43"/>
      <c r="B45" s="43"/>
      <c r="C45" s="45" t="s">
        <v>101</v>
      </c>
      <c r="D45" s="46">
        <v>13</v>
      </c>
      <c r="E45" s="47" t="str">
        <f>'SSM Effective Rates'!C15</f>
        <v>Non-Traversable Curb Medians with or without Channelization Devices</v>
      </c>
      <c r="F45" s="44"/>
      <c r="G45" s="44"/>
      <c r="H45" s="44"/>
    </row>
    <row r="46" spans="1:12">
      <c r="A46" s="30"/>
      <c r="B46" s="30"/>
      <c r="C46" s="13" t="s">
        <v>38</v>
      </c>
      <c r="D46" s="15">
        <v>0.8</v>
      </c>
    </row>
    <row r="47" spans="1:12">
      <c r="A47" s="30"/>
      <c r="B47" s="30"/>
      <c r="C47" s="13" t="s">
        <v>42</v>
      </c>
      <c r="D47" s="15">
        <f>D46/2</f>
        <v>0.4</v>
      </c>
    </row>
    <row r="48" spans="1:12">
      <c r="A48" s="30"/>
      <c r="B48" s="30"/>
      <c r="C48" s="13"/>
    </row>
    <row r="49" spans="1:8">
      <c r="A49" s="30"/>
      <c r="B49" s="30"/>
      <c r="C49" s="13" t="s">
        <v>103</v>
      </c>
      <c r="D49" s="15" t="s">
        <v>102</v>
      </c>
    </row>
    <row r="50" spans="1:8">
      <c r="A50" s="30"/>
      <c r="B50" s="30"/>
      <c r="C50" s="13" t="s">
        <v>105</v>
      </c>
      <c r="D50" s="15">
        <v>100</v>
      </c>
      <c r="E50" s="38" t="s">
        <v>104</v>
      </c>
    </row>
    <row r="51" spans="1:8">
      <c r="A51" s="30"/>
      <c r="B51" s="30"/>
      <c r="C51" s="13"/>
    </row>
    <row r="52" spans="1:8">
      <c r="A52" s="30"/>
      <c r="B52" s="30"/>
      <c r="C52" s="13"/>
    </row>
    <row r="53" spans="1:8" ht="44.25" customHeight="1">
      <c r="A53" s="31" t="s">
        <v>56</v>
      </c>
      <c r="B53" s="30"/>
      <c r="C53" s="13"/>
      <c r="D53" s="54" t="s">
        <v>120</v>
      </c>
      <c r="E53" s="54" t="s">
        <v>39</v>
      </c>
      <c r="F53" s="54" t="s">
        <v>45</v>
      </c>
      <c r="G53" s="54" t="s">
        <v>42</v>
      </c>
      <c r="H53" s="54" t="s">
        <v>43</v>
      </c>
    </row>
    <row r="54" spans="1:8">
      <c r="B54" s="30"/>
      <c r="C54" s="13" t="s">
        <v>106</v>
      </c>
      <c r="D54" s="30" t="s">
        <v>108</v>
      </c>
      <c r="E54" s="14">
        <v>100</v>
      </c>
      <c r="F54" s="32">
        <f>IF(D54&gt;E54,100%,D54/E54)</f>
        <v>1</v>
      </c>
      <c r="G54" s="23">
        <f>D$21</f>
        <v>0.4</v>
      </c>
      <c r="H54" s="52">
        <f>G54*F54</f>
        <v>0.4</v>
      </c>
    </row>
    <row r="55" spans="1:8">
      <c r="A55" s="30"/>
      <c r="B55" s="30"/>
      <c r="C55" s="13" t="s">
        <v>114</v>
      </c>
      <c r="D55" s="50" t="s">
        <v>108</v>
      </c>
      <c r="E55" s="51">
        <v>100</v>
      </c>
      <c r="F55" s="32">
        <f>IF(D55&gt;E55,100%,D55/E55)</f>
        <v>1</v>
      </c>
      <c r="G55" s="23">
        <f>D$21</f>
        <v>0.4</v>
      </c>
      <c r="H55" s="52">
        <f>G55*F55</f>
        <v>0.4</v>
      </c>
    </row>
    <row r="56" spans="1:8">
      <c r="A56" s="30"/>
      <c r="B56" s="30"/>
      <c r="C56" s="13" t="s">
        <v>109</v>
      </c>
      <c r="D56" s="33">
        <v>90</v>
      </c>
      <c r="E56" s="21">
        <v>100</v>
      </c>
      <c r="F56" s="19">
        <f>IF(D56&gt;E56,100%,D56/E56)</f>
        <v>0.9</v>
      </c>
      <c r="G56" s="24">
        <f>D$21</f>
        <v>0.4</v>
      </c>
      <c r="H56" s="26">
        <f>G56*F56</f>
        <v>0.36000000000000004</v>
      </c>
    </row>
    <row r="57" spans="1:8">
      <c r="A57" s="30"/>
      <c r="B57" s="30"/>
      <c r="C57" s="13" t="s">
        <v>59</v>
      </c>
      <c r="D57" s="30"/>
      <c r="E57" s="11"/>
      <c r="F57" s="18"/>
      <c r="G57" s="18"/>
      <c r="H57" s="25">
        <f>MIN(H54:H56)</f>
        <v>0.36000000000000004</v>
      </c>
    </row>
    <row r="58" spans="1:8">
      <c r="A58" s="30"/>
      <c r="B58" s="30"/>
      <c r="C58" s="13"/>
      <c r="D58" s="30"/>
      <c r="E58" s="11"/>
      <c r="F58" s="18"/>
      <c r="G58" s="18"/>
      <c r="H58" s="25"/>
    </row>
    <row r="59" spans="1:8">
      <c r="A59" s="30"/>
      <c r="B59" s="30"/>
      <c r="C59" s="40" t="s">
        <v>111</v>
      </c>
      <c r="D59" s="30"/>
      <c r="E59" s="11"/>
      <c r="F59" s="18"/>
      <c r="G59" s="18"/>
      <c r="H59" s="25"/>
    </row>
    <row r="60" spans="1:8">
      <c r="A60" s="30"/>
      <c r="B60" s="30"/>
      <c r="C60" s="13"/>
      <c r="D60" s="30"/>
      <c r="E60" s="11"/>
      <c r="F60" s="18"/>
      <c r="G60" s="18"/>
      <c r="H60" s="25"/>
    </row>
    <row r="61" spans="1:8">
      <c r="A61" s="30"/>
      <c r="B61" s="55"/>
      <c r="C61" s="13"/>
      <c r="D61" s="30"/>
      <c r="E61" s="11"/>
      <c r="F61" s="18"/>
      <c r="G61" s="18"/>
      <c r="H61" s="15"/>
    </row>
    <row r="62" spans="1:8" ht="30">
      <c r="A62" s="31" t="s">
        <v>57</v>
      </c>
      <c r="B62" s="30"/>
      <c r="C62" s="13"/>
      <c r="D62" s="54" t="s">
        <v>120</v>
      </c>
      <c r="E62" s="54" t="s">
        <v>39</v>
      </c>
      <c r="F62" s="54" t="s">
        <v>45</v>
      </c>
      <c r="G62" s="54" t="s">
        <v>42</v>
      </c>
      <c r="H62" s="54" t="s">
        <v>43</v>
      </c>
    </row>
    <row r="63" spans="1:8">
      <c r="B63" s="30"/>
      <c r="C63" s="13" t="s">
        <v>106</v>
      </c>
      <c r="D63" s="30" t="s">
        <v>108</v>
      </c>
      <c r="E63" s="14">
        <v>100</v>
      </c>
      <c r="F63" s="32">
        <f>IF(D63&gt;E63,100%,D63/E63)</f>
        <v>1</v>
      </c>
      <c r="G63" s="23">
        <f>D$21</f>
        <v>0.4</v>
      </c>
      <c r="H63" s="52">
        <f>G63*F63</f>
        <v>0.4</v>
      </c>
    </row>
    <row r="64" spans="1:8">
      <c r="B64" s="30"/>
      <c r="C64" s="13" t="s">
        <v>114</v>
      </c>
      <c r="D64" s="30">
        <v>60</v>
      </c>
      <c r="E64" s="14">
        <v>100</v>
      </c>
      <c r="F64" s="32">
        <f>IF(D64&gt;E64,100%,D64/E64)</f>
        <v>0.6</v>
      </c>
      <c r="G64" s="23">
        <f>D$21</f>
        <v>0.4</v>
      </c>
      <c r="H64" s="52">
        <f>G64*F64</f>
        <v>0.24</v>
      </c>
    </row>
    <row r="65" spans="1:12">
      <c r="A65" s="30"/>
      <c r="B65" s="30"/>
      <c r="C65" s="13" t="s">
        <v>107</v>
      </c>
      <c r="D65" s="33">
        <v>120</v>
      </c>
      <c r="E65" s="21">
        <v>100</v>
      </c>
      <c r="F65" s="19">
        <f>IF(D65&gt;E65,100%,D65/E65)</f>
        <v>1</v>
      </c>
      <c r="G65" s="24">
        <f>D$21</f>
        <v>0.4</v>
      </c>
      <c r="H65" s="26">
        <f>G65*F65</f>
        <v>0.4</v>
      </c>
    </row>
    <row r="66" spans="1:12">
      <c r="A66" s="30"/>
      <c r="B66" s="30"/>
      <c r="C66" s="13" t="s">
        <v>59</v>
      </c>
      <c r="E66" s="11"/>
      <c r="F66" s="18"/>
      <c r="G66" s="18"/>
      <c r="H66" s="25">
        <f>MIN(H63:H65)</f>
        <v>0.24</v>
      </c>
    </row>
    <row r="67" spans="1:12">
      <c r="A67" s="30"/>
      <c r="B67" s="30"/>
      <c r="C67" s="13"/>
      <c r="D67" s="12"/>
      <c r="E67" s="11"/>
      <c r="F67" s="15"/>
      <c r="G67" s="15"/>
    </row>
    <row r="68" spans="1:12">
      <c r="A68" s="30"/>
      <c r="B68" s="30"/>
      <c r="C68" s="13" t="s">
        <v>33</v>
      </c>
      <c r="D68" s="56">
        <f>H57+H66</f>
        <v>0.60000000000000009</v>
      </c>
      <c r="E68" s="11" t="s">
        <v>62</v>
      </c>
      <c r="F68" s="15"/>
      <c r="G68" s="15"/>
    </row>
    <row r="69" spans="1:12" ht="15.75">
      <c r="F69" s="6"/>
      <c r="G69" s="6"/>
      <c r="L69" s="9"/>
    </row>
  </sheetData>
  <mergeCells count="3">
    <mergeCell ref="C18:H18"/>
    <mergeCell ref="B11:H15"/>
    <mergeCell ref="C44:H44"/>
  </mergeCells>
  <pageMargins left="0.7" right="0.7" top="0.75" bottom="0.75" header="0.3" footer="0.3"/>
  <pageSetup scale="64" fitToHeight="0" orientation="portrait" r:id="rId1"/>
  <rowBreaks count="1" manualBreakCount="1">
    <brk id="4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05C2C-A0A5-4401-AE30-25F087D5DD00}">
  <sheetPr>
    <tabColor theme="1"/>
    <pageSetUpPr fitToPage="1"/>
  </sheetPr>
  <dimension ref="A2:L64"/>
  <sheetViews>
    <sheetView zoomScale="80" zoomScaleNormal="80" workbookViewId="0">
      <selection sqref="A1:XFD22"/>
    </sheetView>
  </sheetViews>
  <sheetFormatPr defaultRowHeight="15"/>
  <cols>
    <col min="1" max="1" width="8.7109375" customWidth="1"/>
    <col min="2" max="2" width="11.85546875" customWidth="1"/>
    <col min="3" max="3" width="51.7109375" customWidth="1"/>
    <col min="4" max="4" width="11" customWidth="1"/>
    <col min="5" max="5" width="11.5703125" customWidth="1"/>
    <col min="6" max="6" width="10.85546875" customWidth="1"/>
    <col min="7" max="7" width="17.7109375" customWidth="1"/>
    <col min="8" max="8" width="13.140625" customWidth="1"/>
  </cols>
  <sheetData>
    <row r="2" spans="1:12" ht="15.75">
      <c r="A2" s="22" t="s">
        <v>35</v>
      </c>
    </row>
    <row r="3" spans="1:12" ht="15.75">
      <c r="B3" s="6" t="s">
        <v>25</v>
      </c>
      <c r="C3" t="s">
        <v>28</v>
      </c>
      <c r="H3" s="37" t="s">
        <v>73</v>
      </c>
    </row>
    <row r="4" spans="1:12" ht="15.75">
      <c r="B4" s="6" t="s">
        <v>26</v>
      </c>
      <c r="C4" t="s">
        <v>27</v>
      </c>
      <c r="F4" s="6"/>
      <c r="G4" s="6"/>
      <c r="L4" s="9"/>
    </row>
    <row r="5" spans="1:12" ht="15.75">
      <c r="F5" s="6"/>
      <c r="G5" s="6"/>
      <c r="L5" s="9"/>
    </row>
    <row r="6" spans="1:12" ht="30" customHeight="1">
      <c r="A6" s="27" t="s">
        <v>3</v>
      </c>
      <c r="B6" s="27" t="s">
        <v>54</v>
      </c>
      <c r="C6" s="80" t="s">
        <v>44</v>
      </c>
      <c r="D6" s="81"/>
      <c r="E6" s="81"/>
      <c r="F6" s="81"/>
      <c r="G6" s="81"/>
      <c r="H6" s="82"/>
    </row>
    <row r="7" spans="1:12">
      <c r="A7" s="30"/>
      <c r="B7" s="30"/>
      <c r="C7" s="13" t="s">
        <v>36</v>
      </c>
      <c r="D7">
        <v>60</v>
      </c>
      <c r="E7" t="s">
        <v>46</v>
      </c>
    </row>
    <row r="8" spans="1:12">
      <c r="A8" s="30"/>
      <c r="B8" s="30"/>
      <c r="C8" s="13" t="s">
        <v>38</v>
      </c>
      <c r="D8">
        <v>0.75</v>
      </c>
    </row>
    <row r="9" spans="1:12">
      <c r="A9" s="30"/>
      <c r="B9" s="30"/>
      <c r="C9" s="13" t="s">
        <v>42</v>
      </c>
      <c r="D9">
        <f>D8/2</f>
        <v>0.375</v>
      </c>
    </row>
    <row r="10" spans="1:12">
      <c r="A10" s="30"/>
      <c r="B10" s="30"/>
      <c r="C10" s="13"/>
    </row>
    <row r="11" spans="1:12" ht="30">
      <c r="A11" s="30"/>
      <c r="B11" s="30"/>
      <c r="C11" s="13"/>
      <c r="E11" s="20" t="s">
        <v>39</v>
      </c>
      <c r="F11" s="20" t="s">
        <v>45</v>
      </c>
      <c r="G11" s="20" t="s">
        <v>42</v>
      </c>
      <c r="H11" s="20" t="s">
        <v>43</v>
      </c>
    </row>
    <row r="12" spans="1:12">
      <c r="A12" s="31" t="s">
        <v>56</v>
      </c>
      <c r="B12" s="30"/>
      <c r="C12" s="13" t="s">
        <v>47</v>
      </c>
      <c r="D12" s="30">
        <v>15</v>
      </c>
      <c r="E12" s="14">
        <f>D7</f>
        <v>60</v>
      </c>
      <c r="F12" s="17">
        <f>D12/E12</f>
        <v>0.25</v>
      </c>
      <c r="G12" s="23">
        <f>D$9</f>
        <v>0.375</v>
      </c>
      <c r="H12" s="25">
        <f>F12*G12</f>
        <v>9.375E-2</v>
      </c>
    </row>
    <row r="13" spans="1:12">
      <c r="A13" s="30"/>
      <c r="B13" s="30"/>
      <c r="C13" s="13" t="s">
        <v>58</v>
      </c>
      <c r="D13" s="33">
        <v>30</v>
      </c>
      <c r="E13" s="21">
        <f>D7</f>
        <v>60</v>
      </c>
      <c r="F13" s="19">
        <f>IF(D13&gt;E13,100%,D13/E13)</f>
        <v>0.5</v>
      </c>
      <c r="G13" s="24">
        <f>D$9</f>
        <v>0.375</v>
      </c>
      <c r="H13" s="26">
        <f>F13*G13</f>
        <v>0.1875</v>
      </c>
    </row>
    <row r="14" spans="1:12">
      <c r="A14" s="30"/>
      <c r="B14" s="30"/>
      <c r="C14" s="13" t="s">
        <v>59</v>
      </c>
      <c r="D14" s="30"/>
      <c r="E14" s="11"/>
      <c r="F14" s="18"/>
      <c r="G14" s="18"/>
      <c r="H14" s="25">
        <f>MIN(H12:H13)</f>
        <v>9.375E-2</v>
      </c>
    </row>
    <row r="15" spans="1:12">
      <c r="A15" s="30"/>
      <c r="B15" s="30"/>
      <c r="C15" s="13"/>
      <c r="D15" s="30"/>
      <c r="E15" s="11"/>
      <c r="F15" s="18"/>
      <c r="G15" s="18"/>
      <c r="H15" s="15"/>
    </row>
    <row r="16" spans="1:12" ht="30">
      <c r="A16" s="30"/>
      <c r="B16" s="30"/>
      <c r="C16" s="13"/>
      <c r="D16" s="30"/>
      <c r="E16" s="20" t="s">
        <v>39</v>
      </c>
      <c r="F16" s="20" t="s">
        <v>45</v>
      </c>
      <c r="G16" s="20" t="s">
        <v>42</v>
      </c>
      <c r="H16" s="20" t="s">
        <v>43</v>
      </c>
    </row>
    <row r="17" spans="1:8">
      <c r="A17" s="31" t="s">
        <v>57</v>
      </c>
      <c r="B17" s="30"/>
      <c r="C17" s="13" t="s">
        <v>60</v>
      </c>
      <c r="D17" s="30" t="s">
        <v>63</v>
      </c>
      <c r="E17" s="14">
        <f>D7</f>
        <v>60</v>
      </c>
      <c r="F17" s="32">
        <f>IF(D17&gt;E17,100%,D17/E17)</f>
        <v>1</v>
      </c>
      <c r="G17" s="23">
        <f>D$9</f>
        <v>0.375</v>
      </c>
      <c r="H17" s="25">
        <f>F17*G17</f>
        <v>0.375</v>
      </c>
    </row>
    <row r="18" spans="1:8">
      <c r="A18" s="30"/>
      <c r="B18" s="30"/>
      <c r="C18" s="13" t="s">
        <v>61</v>
      </c>
      <c r="D18" s="33">
        <v>130</v>
      </c>
      <c r="E18" s="21">
        <f>D7</f>
        <v>60</v>
      </c>
      <c r="F18" s="19">
        <f>IF(D18&gt;E18,100%,D18/E18)</f>
        <v>1</v>
      </c>
      <c r="G18" s="24">
        <f>D$9</f>
        <v>0.375</v>
      </c>
      <c r="H18" s="26">
        <f>F18*G18</f>
        <v>0.375</v>
      </c>
    </row>
    <row r="19" spans="1:8">
      <c r="A19" s="30"/>
      <c r="B19" s="30"/>
      <c r="C19" s="13" t="s">
        <v>59</v>
      </c>
      <c r="E19" s="11"/>
      <c r="F19" s="18"/>
      <c r="G19" s="18"/>
      <c r="H19" s="25">
        <f>MIN(H17:H18)</f>
        <v>0.375</v>
      </c>
    </row>
    <row r="20" spans="1:8">
      <c r="A20" s="30"/>
      <c r="B20" s="30"/>
      <c r="C20" s="13"/>
      <c r="D20" s="12"/>
      <c r="E20" s="11"/>
      <c r="F20" s="15"/>
      <c r="G20" s="15"/>
    </row>
    <row r="21" spans="1:8">
      <c r="A21" s="30"/>
      <c r="B21" s="30"/>
      <c r="C21" s="13" t="s">
        <v>33</v>
      </c>
      <c r="D21" s="34">
        <f>H14+H19</f>
        <v>0.46875</v>
      </c>
      <c r="E21" s="11" t="s">
        <v>62</v>
      </c>
      <c r="F21" s="15"/>
      <c r="G21" s="15"/>
    </row>
    <row r="22" spans="1:8">
      <c r="A22" s="30"/>
      <c r="B22" s="30"/>
      <c r="F22" s="15"/>
      <c r="G22" s="15"/>
    </row>
    <row r="23" spans="1:8" ht="30" customHeight="1">
      <c r="A23" s="27" t="s">
        <v>3</v>
      </c>
      <c r="B23" s="27" t="s">
        <v>64</v>
      </c>
      <c r="C23" s="80" t="s">
        <v>37</v>
      </c>
      <c r="D23" s="81"/>
      <c r="E23" s="81"/>
      <c r="F23" s="81"/>
      <c r="G23" s="81"/>
      <c r="H23" s="82"/>
    </row>
    <row r="24" spans="1:8">
      <c r="A24" s="30"/>
      <c r="B24" s="30"/>
      <c r="C24" s="13" t="s">
        <v>36</v>
      </c>
      <c r="D24">
        <v>60</v>
      </c>
      <c r="E24" t="s">
        <v>32</v>
      </c>
      <c r="F24" s="15"/>
      <c r="G24" s="15"/>
    </row>
    <row r="25" spans="1:8">
      <c r="A25" s="30"/>
      <c r="B25" s="30"/>
      <c r="C25" s="13" t="s">
        <v>38</v>
      </c>
      <c r="D25">
        <v>0.75</v>
      </c>
    </row>
    <row r="26" spans="1:8">
      <c r="A26" s="30"/>
      <c r="B26" s="30"/>
      <c r="C26" s="13" t="s">
        <v>42</v>
      </c>
      <c r="D26">
        <f>D25/2</f>
        <v>0.375</v>
      </c>
    </row>
    <row r="27" spans="1:8">
      <c r="A27" s="30"/>
      <c r="B27" s="30"/>
      <c r="C27" s="13"/>
    </row>
    <row r="28" spans="1:8" ht="30">
      <c r="A28" s="30"/>
      <c r="B28" s="30"/>
      <c r="C28" s="13"/>
      <c r="E28" s="20" t="s">
        <v>39</v>
      </c>
      <c r="F28" s="20" t="s">
        <v>45</v>
      </c>
      <c r="G28" s="20" t="s">
        <v>42</v>
      </c>
      <c r="H28" s="20" t="s">
        <v>43</v>
      </c>
    </row>
    <row r="29" spans="1:8">
      <c r="A29" s="31" t="s">
        <v>56</v>
      </c>
      <c r="B29" s="30"/>
      <c r="C29" s="13" t="s">
        <v>47</v>
      </c>
      <c r="D29" s="30">
        <v>17</v>
      </c>
      <c r="E29" s="14">
        <f>D24</f>
        <v>60</v>
      </c>
      <c r="F29" s="17">
        <f>D29/E29</f>
        <v>0.28333333333333333</v>
      </c>
      <c r="G29" s="23">
        <f>D$9</f>
        <v>0.375</v>
      </c>
      <c r="H29" s="25">
        <f>F29*G29</f>
        <v>0.10625</v>
      </c>
    </row>
    <row r="30" spans="1:8">
      <c r="A30" s="30"/>
      <c r="B30" s="30"/>
      <c r="C30" s="13" t="s">
        <v>58</v>
      </c>
      <c r="D30" s="33" t="s">
        <v>63</v>
      </c>
      <c r="E30" s="21">
        <f>D24</f>
        <v>60</v>
      </c>
      <c r="F30" s="19">
        <f>IF(D30&gt;E30,100%,D30/E30)</f>
        <v>1</v>
      </c>
      <c r="G30" s="24">
        <f>D$9</f>
        <v>0.375</v>
      </c>
      <c r="H30" s="26">
        <f>F30*G30</f>
        <v>0.375</v>
      </c>
    </row>
    <row r="31" spans="1:8">
      <c r="A31" s="30"/>
      <c r="B31" s="30"/>
      <c r="C31" s="13" t="s">
        <v>59</v>
      </c>
      <c r="D31" s="30"/>
      <c r="E31" s="11"/>
      <c r="F31" s="18"/>
      <c r="G31" s="18"/>
      <c r="H31" s="25">
        <f>MIN(H29:H30)</f>
        <v>0.10625</v>
      </c>
    </row>
    <row r="32" spans="1:8">
      <c r="A32" s="30"/>
      <c r="B32" s="30"/>
      <c r="C32" s="13"/>
      <c r="D32" s="30"/>
      <c r="E32" s="11"/>
      <c r="F32" s="18"/>
      <c r="G32" s="18"/>
      <c r="H32" s="15"/>
    </row>
    <row r="33" spans="1:11" ht="30">
      <c r="A33" s="30"/>
      <c r="B33" s="30"/>
      <c r="C33" s="13"/>
      <c r="D33" s="30"/>
      <c r="E33" s="20" t="s">
        <v>39</v>
      </c>
      <c r="F33" s="20" t="s">
        <v>45</v>
      </c>
      <c r="G33" s="20" t="s">
        <v>42</v>
      </c>
      <c r="H33" s="20" t="s">
        <v>43</v>
      </c>
    </row>
    <row r="34" spans="1:11">
      <c r="A34" s="31" t="s">
        <v>57</v>
      </c>
      <c r="B34" s="30"/>
      <c r="C34" s="13" t="s">
        <v>60</v>
      </c>
      <c r="D34" s="30">
        <v>63</v>
      </c>
      <c r="E34" s="14">
        <f>D24</f>
        <v>60</v>
      </c>
      <c r="F34" s="32">
        <f>IF(D34&gt;E34,100%,D34/E34)</f>
        <v>1</v>
      </c>
      <c r="G34" s="23">
        <f>D$9</f>
        <v>0.375</v>
      </c>
      <c r="H34" s="25">
        <f>F34*G34</f>
        <v>0.375</v>
      </c>
    </row>
    <row r="35" spans="1:11">
      <c r="A35" s="30"/>
      <c r="B35" s="30"/>
      <c r="C35" s="13" t="s">
        <v>61</v>
      </c>
      <c r="D35" s="33">
        <v>63</v>
      </c>
      <c r="E35" s="21">
        <f>D24</f>
        <v>60</v>
      </c>
      <c r="F35" s="19">
        <f>IF(D35&gt;E35,100%,D35/E35)</f>
        <v>1</v>
      </c>
      <c r="G35" s="24">
        <f>D$9</f>
        <v>0.375</v>
      </c>
      <c r="H35" s="26">
        <f>F35*G35</f>
        <v>0.375</v>
      </c>
    </row>
    <row r="36" spans="1:11">
      <c r="A36" s="30"/>
      <c r="B36" s="30"/>
      <c r="C36" s="13" t="s">
        <v>59</v>
      </c>
      <c r="E36" s="11"/>
      <c r="F36" s="18"/>
      <c r="G36" s="18"/>
      <c r="H36" s="25">
        <f>MIN(H34:H35)</f>
        <v>0.375</v>
      </c>
    </row>
    <row r="37" spans="1:11">
      <c r="A37" s="30"/>
      <c r="B37" s="30"/>
      <c r="C37" s="13"/>
      <c r="E37" s="11"/>
      <c r="F37" s="18"/>
      <c r="G37" s="18"/>
      <c r="H37" s="25"/>
    </row>
    <row r="38" spans="1:11">
      <c r="A38" s="31" t="s">
        <v>65</v>
      </c>
      <c r="B38" s="30"/>
      <c r="C38" s="13"/>
      <c r="E38" s="11"/>
      <c r="F38" s="18"/>
      <c r="G38" s="18"/>
      <c r="H38" s="25"/>
    </row>
    <row r="39" spans="1:11">
      <c r="A39" s="30"/>
      <c r="B39" s="30"/>
      <c r="C39" s="13"/>
    </row>
    <row r="40" spans="1:11">
      <c r="A40" s="30"/>
      <c r="B40" s="30"/>
      <c r="D40" s="14" t="s">
        <v>67</v>
      </c>
      <c r="E40" s="15" t="s">
        <v>66</v>
      </c>
      <c r="F40" s="15"/>
      <c r="G40" s="15"/>
      <c r="J40" s="14"/>
      <c r="K40" s="15"/>
    </row>
    <row r="41" spans="1:11">
      <c r="A41" s="30"/>
      <c r="B41" s="30"/>
      <c r="C41" s="13" t="s">
        <v>40</v>
      </c>
      <c r="D41" s="15">
        <v>22</v>
      </c>
      <c r="E41" s="14">
        <v>24</v>
      </c>
      <c r="F41" s="15"/>
      <c r="G41" s="15"/>
      <c r="J41" s="15"/>
      <c r="K41" s="14"/>
    </row>
    <row r="42" spans="1:11">
      <c r="A42" s="30"/>
      <c r="B42" s="30"/>
      <c r="C42" s="13" t="s">
        <v>41</v>
      </c>
      <c r="D42" s="15">
        <v>22</v>
      </c>
      <c r="E42" s="14">
        <v>21</v>
      </c>
      <c r="F42" s="15"/>
      <c r="G42" s="15"/>
      <c r="J42" s="15"/>
      <c r="K42" s="14"/>
    </row>
    <row r="43" spans="1:11">
      <c r="A43" s="30"/>
      <c r="B43" s="30"/>
      <c r="C43" s="13" t="s">
        <v>48</v>
      </c>
      <c r="D43" s="16">
        <f>D42/D41</f>
        <v>1</v>
      </c>
      <c r="E43" s="16">
        <f>E42/E41</f>
        <v>0.875</v>
      </c>
      <c r="F43" s="16"/>
      <c r="G43" s="16"/>
    </row>
    <row r="44" spans="1:11">
      <c r="A44" s="30"/>
      <c r="B44" s="30"/>
      <c r="C44" s="13" t="s">
        <v>68</v>
      </c>
      <c r="D44" s="23">
        <f>H31</f>
        <v>0.10625</v>
      </c>
      <c r="E44" s="23">
        <f>H36</f>
        <v>0.375</v>
      </c>
      <c r="F44" s="16"/>
      <c r="G44" s="16"/>
    </row>
    <row r="45" spans="1:11">
      <c r="A45" s="30"/>
      <c r="B45" s="30"/>
      <c r="C45" s="13" t="s">
        <v>69</v>
      </c>
      <c r="D45" s="23">
        <f>D44*D43</f>
        <v>0.10625</v>
      </c>
      <c r="E45" s="23">
        <f>E44*E43</f>
        <v>0.328125</v>
      </c>
      <c r="F45" s="23"/>
      <c r="G45" s="16"/>
    </row>
    <row r="46" spans="1:11">
      <c r="A46" s="30"/>
      <c r="B46" s="30"/>
      <c r="D46" s="16"/>
      <c r="E46" s="14"/>
      <c r="F46" s="16"/>
      <c r="G46" s="16"/>
    </row>
    <row r="47" spans="1:11">
      <c r="A47" s="30"/>
      <c r="B47" s="30"/>
      <c r="C47" s="13" t="s">
        <v>33</v>
      </c>
      <c r="D47" s="34">
        <f>D45+E45</f>
        <v>0.43437500000000001</v>
      </c>
      <c r="E47" s="11" t="s">
        <v>62</v>
      </c>
    </row>
    <row r="49" spans="1:8">
      <c r="A49" s="27" t="s">
        <v>4</v>
      </c>
      <c r="B49" s="27" t="s">
        <v>53</v>
      </c>
      <c r="C49" s="80" t="s">
        <v>55</v>
      </c>
      <c r="D49" s="81"/>
      <c r="E49" s="81"/>
      <c r="F49" s="81"/>
      <c r="G49" s="81"/>
      <c r="H49" s="82"/>
    </row>
    <row r="50" spans="1:8">
      <c r="A50" s="30"/>
      <c r="B50" s="30"/>
      <c r="C50" s="13" t="s">
        <v>36</v>
      </c>
      <c r="D50" s="38">
        <v>60</v>
      </c>
      <c r="E50" s="38" t="s">
        <v>46</v>
      </c>
      <c r="F50" s="38"/>
      <c r="G50" s="38"/>
      <c r="H50" s="38"/>
    </row>
    <row r="51" spans="1:8">
      <c r="A51" s="30"/>
      <c r="B51" s="30"/>
      <c r="C51" s="13" t="s">
        <v>38</v>
      </c>
      <c r="D51" s="38">
        <v>0.75</v>
      </c>
      <c r="E51" s="38"/>
      <c r="F51" s="38"/>
      <c r="G51" s="38"/>
      <c r="H51" s="38"/>
    </row>
    <row r="52" spans="1:8">
      <c r="A52" s="30"/>
      <c r="B52" s="30"/>
      <c r="C52" s="13" t="s">
        <v>42</v>
      </c>
      <c r="D52" s="38">
        <f>D51/2</f>
        <v>0.375</v>
      </c>
      <c r="E52" s="38"/>
      <c r="F52" s="38"/>
      <c r="G52" s="38"/>
      <c r="H52" s="38"/>
    </row>
    <row r="53" spans="1:8">
      <c r="A53" s="30"/>
      <c r="B53" s="30"/>
      <c r="C53" s="13"/>
      <c r="D53" s="38"/>
      <c r="E53" s="38"/>
      <c r="F53" s="38"/>
      <c r="G53" s="38"/>
      <c r="H53" s="38"/>
    </row>
    <row r="54" spans="1:8" ht="30">
      <c r="A54" s="30"/>
      <c r="B54" s="30"/>
      <c r="C54" s="13"/>
      <c r="D54" s="38"/>
      <c r="E54" s="20" t="s">
        <v>39</v>
      </c>
      <c r="F54" s="20" t="s">
        <v>45</v>
      </c>
      <c r="G54" s="20" t="s">
        <v>42</v>
      </c>
      <c r="H54" s="20" t="s">
        <v>43</v>
      </c>
    </row>
    <row r="55" spans="1:8">
      <c r="A55" s="31" t="s">
        <v>56</v>
      </c>
      <c r="B55" s="30"/>
      <c r="C55" s="13" t="s">
        <v>47</v>
      </c>
      <c r="D55" s="30">
        <v>110</v>
      </c>
      <c r="E55" s="14">
        <f>D50</f>
        <v>60</v>
      </c>
      <c r="F55" s="17">
        <f>IF(D55&gt;E55,100%,D55/E55)</f>
        <v>1</v>
      </c>
      <c r="G55" s="23">
        <f>D$9</f>
        <v>0.375</v>
      </c>
      <c r="H55" s="25">
        <f>F55*G55</f>
        <v>0.375</v>
      </c>
    </row>
    <row r="56" spans="1:8">
      <c r="A56" s="30"/>
      <c r="B56" s="30"/>
      <c r="C56" s="13" t="s">
        <v>58</v>
      </c>
      <c r="D56" s="33">
        <v>10</v>
      </c>
      <c r="E56" s="21">
        <f>D50</f>
        <v>60</v>
      </c>
      <c r="F56" s="19">
        <f>IF(D56&gt;E56,100%,D56/E56)</f>
        <v>0.16666666666666666</v>
      </c>
      <c r="G56" s="24">
        <f>D$9</f>
        <v>0.375</v>
      </c>
      <c r="H56" s="26">
        <f>F56*G56</f>
        <v>6.25E-2</v>
      </c>
    </row>
    <row r="57" spans="1:8">
      <c r="A57" s="30"/>
      <c r="B57" s="30"/>
      <c r="C57" s="13" t="s">
        <v>59</v>
      </c>
      <c r="D57" s="30"/>
      <c r="E57" s="11"/>
      <c r="F57" s="18"/>
      <c r="G57" s="18"/>
      <c r="H57" s="25">
        <f>MIN(H55:H56)</f>
        <v>6.25E-2</v>
      </c>
    </row>
    <row r="58" spans="1:8">
      <c r="A58" s="30"/>
      <c r="B58" s="30"/>
      <c r="C58" s="13"/>
      <c r="D58" s="30"/>
      <c r="E58" s="11"/>
      <c r="F58" s="18"/>
      <c r="G58" s="18"/>
      <c r="H58" s="15"/>
    </row>
    <row r="59" spans="1:8" ht="30">
      <c r="A59" s="30"/>
      <c r="B59" s="30"/>
      <c r="C59" s="13"/>
      <c r="D59" s="30"/>
      <c r="E59" s="20" t="s">
        <v>39</v>
      </c>
      <c r="F59" s="20" t="s">
        <v>45</v>
      </c>
      <c r="G59" s="20" t="s">
        <v>42</v>
      </c>
      <c r="H59" s="20" t="s">
        <v>43</v>
      </c>
    </row>
    <row r="60" spans="1:8">
      <c r="A60" s="31" t="s">
        <v>57</v>
      </c>
      <c r="B60" s="30"/>
      <c r="C60" s="13" t="s">
        <v>60</v>
      </c>
      <c r="D60" s="30">
        <v>110</v>
      </c>
      <c r="E60" s="14">
        <f>D50</f>
        <v>60</v>
      </c>
      <c r="F60" s="32">
        <f>IF(D60&gt;E60,100%,D60/E60)</f>
        <v>1</v>
      </c>
      <c r="G60" s="23">
        <f>D$9</f>
        <v>0.375</v>
      </c>
      <c r="H60" s="25">
        <f>F60*G60</f>
        <v>0.375</v>
      </c>
    </row>
    <row r="61" spans="1:8">
      <c r="A61" s="30"/>
      <c r="B61" s="30"/>
      <c r="C61" s="13" t="s">
        <v>61</v>
      </c>
      <c r="D61" s="33">
        <v>23</v>
      </c>
      <c r="E61" s="21">
        <f>D50</f>
        <v>60</v>
      </c>
      <c r="F61" s="19">
        <f>IF(D61&gt;E61,100%,D61/E61)</f>
        <v>0.38333333333333336</v>
      </c>
      <c r="G61" s="24">
        <f>D$9</f>
        <v>0.375</v>
      </c>
      <c r="H61" s="26">
        <f>F61*G61</f>
        <v>0.14375000000000002</v>
      </c>
    </row>
    <row r="62" spans="1:8">
      <c r="A62" s="30"/>
      <c r="B62" s="30"/>
      <c r="C62" s="13" t="s">
        <v>59</v>
      </c>
      <c r="D62" s="38"/>
      <c r="E62" s="11"/>
      <c r="F62" s="18"/>
      <c r="G62" s="18"/>
      <c r="H62" s="25">
        <f>MIN(H60:H61)</f>
        <v>0.14375000000000002</v>
      </c>
    </row>
    <row r="63" spans="1:8">
      <c r="A63" s="30"/>
      <c r="B63" s="30"/>
      <c r="C63" s="13"/>
      <c r="D63" s="12"/>
      <c r="E63" s="11"/>
      <c r="F63" s="15"/>
      <c r="G63" s="15"/>
      <c r="H63" s="38"/>
    </row>
    <row r="64" spans="1:8">
      <c r="A64" s="30"/>
      <c r="B64" s="30"/>
      <c r="C64" s="13" t="s">
        <v>33</v>
      </c>
      <c r="D64" s="34">
        <f>H57+H62</f>
        <v>0.20625000000000002</v>
      </c>
      <c r="E64" s="11" t="s">
        <v>62</v>
      </c>
      <c r="F64" s="15"/>
      <c r="G64" s="15"/>
      <c r="H64" s="38"/>
    </row>
  </sheetData>
  <mergeCells count="3">
    <mergeCell ref="C6:H6"/>
    <mergeCell ref="C23:H23"/>
    <mergeCell ref="C49:H49"/>
  </mergeCells>
  <pageMargins left="0.7" right="0.7" top="0.75" bottom="0.75" header="0.3" footer="0.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D4DB2-2846-42CA-94C8-8B2DC127F103}">
  <sheetPr>
    <tabColor theme="9" tint="-0.249977111117893"/>
    <pageSetUpPr fitToPage="1"/>
  </sheetPr>
  <dimension ref="A1:L70"/>
  <sheetViews>
    <sheetView topLeftCell="A37" zoomScale="80" zoomScaleNormal="80" workbookViewId="0">
      <selection activeCell="D64" sqref="D64:H64"/>
    </sheetView>
  </sheetViews>
  <sheetFormatPr defaultRowHeight="15"/>
  <cols>
    <col min="1" max="1" width="8.7109375" style="38" customWidth="1"/>
    <col min="2" max="2" width="11.85546875" style="38" customWidth="1"/>
    <col min="3" max="3" width="51.7109375" style="38" customWidth="1"/>
    <col min="4" max="4" width="11" style="38" customWidth="1"/>
    <col min="5" max="5" width="11.5703125" style="38" customWidth="1"/>
    <col min="6" max="6" width="10.85546875" style="38" customWidth="1"/>
    <col min="7" max="7" width="17.7109375" style="38" customWidth="1"/>
    <col min="8" max="8" width="17.28515625" style="38" customWidth="1"/>
    <col min="9" max="16384" width="9.140625" style="38"/>
  </cols>
  <sheetData>
    <row r="1" spans="1:12">
      <c r="A1" s="42" t="s">
        <v>94</v>
      </c>
    </row>
    <row r="2" spans="1:12" ht="15.75">
      <c r="A2" s="22" t="s">
        <v>35</v>
      </c>
    </row>
    <row r="3" spans="1:12" ht="15.75">
      <c r="B3" s="6" t="s">
        <v>25</v>
      </c>
      <c r="C3" s="38" t="s">
        <v>28</v>
      </c>
      <c r="H3" s="37" t="s">
        <v>91</v>
      </c>
    </row>
    <row r="4" spans="1:12" ht="15.75">
      <c r="B4" s="6" t="s">
        <v>26</v>
      </c>
      <c r="C4" s="38" t="s">
        <v>92</v>
      </c>
      <c r="F4" s="6"/>
      <c r="G4" s="6"/>
      <c r="L4" s="9"/>
    </row>
    <row r="5" spans="1:12" ht="15.75">
      <c r="B5" s="6"/>
      <c r="F5" s="6"/>
      <c r="G5" s="6"/>
      <c r="L5" s="9"/>
    </row>
    <row r="6" spans="1:12" ht="15.75">
      <c r="A6" s="42" t="s">
        <v>95</v>
      </c>
      <c r="B6" s="6"/>
      <c r="F6" s="6"/>
      <c r="G6" s="6"/>
      <c r="L6" s="9"/>
    </row>
    <row r="7" spans="1:12" ht="15.75">
      <c r="B7" s="48" t="s">
        <v>96</v>
      </c>
      <c r="F7" s="6"/>
      <c r="G7" s="6"/>
      <c r="L7" s="9"/>
    </row>
    <row r="8" spans="1:12" ht="15.75">
      <c r="B8" s="48" t="s">
        <v>97</v>
      </c>
      <c r="F8" s="6"/>
      <c r="G8" s="6"/>
      <c r="L8" s="9"/>
    </row>
    <row r="9" spans="1:12" ht="15.75">
      <c r="B9" s="48" t="s">
        <v>98</v>
      </c>
      <c r="F9" s="6"/>
      <c r="G9" s="6"/>
      <c r="L9" s="9"/>
    </row>
    <row r="10" spans="1:12" ht="15.75">
      <c r="B10" s="48"/>
      <c r="F10" s="6"/>
      <c r="G10" s="6"/>
      <c r="L10" s="9"/>
    </row>
    <row r="11" spans="1:12" ht="15.75" customHeight="1">
      <c r="B11" s="79" t="s">
        <v>99</v>
      </c>
      <c r="C11" s="79"/>
      <c r="D11" s="79"/>
      <c r="E11" s="79"/>
      <c r="F11" s="79"/>
      <c r="G11" s="79"/>
      <c r="H11" s="79"/>
      <c r="L11" s="9"/>
    </row>
    <row r="12" spans="1:12" ht="15" customHeight="1">
      <c r="B12" s="79"/>
      <c r="C12" s="79"/>
      <c r="D12" s="79"/>
      <c r="E12" s="79"/>
      <c r="F12" s="79"/>
      <c r="G12" s="79"/>
      <c r="H12" s="79"/>
    </row>
    <row r="13" spans="1:12" ht="15" customHeight="1">
      <c r="B13" s="79"/>
      <c r="C13" s="79"/>
      <c r="D13" s="79"/>
      <c r="E13" s="79"/>
      <c r="F13" s="79"/>
      <c r="G13" s="79"/>
      <c r="H13" s="79"/>
    </row>
    <row r="14" spans="1:12" ht="15" customHeight="1">
      <c r="B14" s="79"/>
      <c r="C14" s="79"/>
      <c r="D14" s="79"/>
      <c r="E14" s="79"/>
      <c r="F14" s="79"/>
      <c r="G14" s="79"/>
      <c r="H14" s="79"/>
    </row>
    <row r="15" spans="1:12" ht="15.75" customHeight="1">
      <c r="B15" s="79"/>
      <c r="C15" s="79"/>
      <c r="D15" s="79"/>
      <c r="E15" s="79"/>
      <c r="F15" s="79"/>
      <c r="G15" s="79"/>
      <c r="H15" s="79"/>
      <c r="L15" s="9"/>
    </row>
    <row r="16" spans="1:12" ht="15.75" customHeight="1">
      <c r="A16" s="42" t="s">
        <v>100</v>
      </c>
      <c r="B16" s="49"/>
      <c r="C16" s="49"/>
      <c r="D16" s="49"/>
      <c r="E16" s="49"/>
      <c r="F16" s="49"/>
      <c r="G16" s="49"/>
      <c r="H16" s="49"/>
      <c r="L16" s="9"/>
    </row>
    <row r="17" spans="1:12" ht="15.75">
      <c r="F17" s="6"/>
      <c r="G17" s="6"/>
      <c r="L17" s="9"/>
    </row>
    <row r="18" spans="1:12" ht="30" customHeight="1">
      <c r="A18" s="53" t="s">
        <v>83</v>
      </c>
      <c r="B18" s="53" t="s">
        <v>112</v>
      </c>
      <c r="C18" s="76" t="s">
        <v>113</v>
      </c>
      <c r="D18" s="77"/>
      <c r="E18" s="77"/>
      <c r="F18" s="77"/>
      <c r="G18" s="77"/>
      <c r="H18" s="78"/>
    </row>
    <row r="19" spans="1:12">
      <c r="A19" s="43"/>
      <c r="B19" s="43"/>
      <c r="C19" s="45" t="s">
        <v>101</v>
      </c>
      <c r="D19" s="46">
        <v>13</v>
      </c>
      <c r="E19" s="47" t="str">
        <f>'SSM Effective Rates'!C15</f>
        <v>Non-Traversable Curb Medians with or without Channelization Devices</v>
      </c>
      <c r="F19" s="44"/>
      <c r="G19" s="44"/>
      <c r="H19" s="44"/>
    </row>
    <row r="20" spans="1:12">
      <c r="A20" s="30"/>
      <c r="B20" s="30"/>
      <c r="C20" s="13" t="s">
        <v>38</v>
      </c>
      <c r="D20" s="15">
        <v>0.8</v>
      </c>
    </row>
    <row r="21" spans="1:12">
      <c r="A21" s="30"/>
      <c r="B21" s="30"/>
      <c r="C21" s="13" t="s">
        <v>42</v>
      </c>
      <c r="D21" s="15">
        <f>D20/2</f>
        <v>0.4</v>
      </c>
    </row>
    <row r="22" spans="1:12">
      <c r="A22" s="30"/>
      <c r="B22" s="30"/>
      <c r="C22" s="13"/>
    </row>
    <row r="23" spans="1:12">
      <c r="A23" s="30"/>
      <c r="B23" s="30"/>
      <c r="C23" s="13" t="s">
        <v>103</v>
      </c>
      <c r="D23" s="15" t="s">
        <v>102</v>
      </c>
    </row>
    <row r="24" spans="1:12">
      <c r="A24" s="30"/>
      <c r="B24" s="30"/>
      <c r="C24" s="13" t="s">
        <v>105</v>
      </c>
      <c r="D24" s="15">
        <v>100</v>
      </c>
      <c r="E24" s="38" t="s">
        <v>104</v>
      </c>
    </row>
    <row r="25" spans="1:12">
      <c r="A25" s="30"/>
      <c r="B25" s="30"/>
      <c r="C25" s="13"/>
    </row>
    <row r="26" spans="1:12">
      <c r="A26" s="30"/>
      <c r="B26" s="30"/>
      <c r="C26" s="13"/>
    </row>
    <row r="27" spans="1:12" ht="44.25" customHeight="1">
      <c r="A27" s="31" t="s">
        <v>56</v>
      </c>
      <c r="B27" s="30"/>
      <c r="C27" s="13"/>
      <c r="D27" s="54" t="s">
        <v>120</v>
      </c>
      <c r="E27" s="54" t="s">
        <v>39</v>
      </c>
      <c r="F27" s="54" t="s">
        <v>45</v>
      </c>
      <c r="G27" s="54" t="s">
        <v>42</v>
      </c>
      <c r="H27" s="54" t="s">
        <v>43</v>
      </c>
    </row>
    <row r="28" spans="1:12">
      <c r="B28" s="30"/>
      <c r="C28" s="13" t="s">
        <v>106</v>
      </c>
      <c r="D28" s="30" t="s">
        <v>108</v>
      </c>
      <c r="E28" s="14">
        <v>100</v>
      </c>
      <c r="F28" s="32">
        <f>IF(D28&gt;E28,100%,D28/E28)</f>
        <v>1</v>
      </c>
      <c r="G28" s="23">
        <f t="shared" ref="G28:G30" si="0">D$49</f>
        <v>0.4</v>
      </c>
      <c r="H28" s="52">
        <f>G28*F28</f>
        <v>0.4</v>
      </c>
    </row>
    <row r="29" spans="1:12">
      <c r="A29" s="30"/>
      <c r="B29" s="30"/>
      <c r="C29" s="13" t="s">
        <v>114</v>
      </c>
      <c r="D29" s="50" t="s">
        <v>108</v>
      </c>
      <c r="E29" s="51">
        <v>100</v>
      </c>
      <c r="F29" s="32">
        <f>IF(D29&gt;E29,100%,D29/E29)</f>
        <v>1</v>
      </c>
      <c r="G29" s="23">
        <f t="shared" si="0"/>
        <v>0.4</v>
      </c>
      <c r="H29" s="52">
        <f>G29*F29</f>
        <v>0.4</v>
      </c>
    </row>
    <row r="30" spans="1:12">
      <c r="A30" s="30"/>
      <c r="B30" s="30"/>
      <c r="C30" s="13" t="s">
        <v>117</v>
      </c>
      <c r="D30" s="33">
        <v>90</v>
      </c>
      <c r="E30" s="21">
        <v>100</v>
      </c>
      <c r="F30" s="19">
        <f>IF(D30&gt;E30,100%,D30/E30)</f>
        <v>0.9</v>
      </c>
      <c r="G30" s="24">
        <f t="shared" si="0"/>
        <v>0.4</v>
      </c>
      <c r="H30" s="26">
        <f>G30*F30</f>
        <v>0.36000000000000004</v>
      </c>
    </row>
    <row r="31" spans="1:12">
      <c r="A31" s="30"/>
      <c r="B31" s="30"/>
      <c r="C31" s="13" t="s">
        <v>59</v>
      </c>
      <c r="D31" s="30"/>
      <c r="E31" s="11"/>
      <c r="F31" s="18"/>
      <c r="G31" s="18"/>
      <c r="H31" s="25">
        <f>MIN(H28:H30)</f>
        <v>0.36000000000000004</v>
      </c>
    </row>
    <row r="32" spans="1:12">
      <c r="A32" s="30"/>
      <c r="B32" s="30"/>
      <c r="C32" s="13"/>
      <c r="D32" s="30"/>
      <c r="E32" s="11"/>
      <c r="F32" s="18"/>
      <c r="G32" s="18"/>
      <c r="H32" s="25"/>
    </row>
    <row r="33" spans="1:12">
      <c r="A33" s="30"/>
      <c r="B33" s="30"/>
      <c r="C33" s="40" t="s">
        <v>115</v>
      </c>
      <c r="D33" s="30"/>
      <c r="E33" s="11"/>
      <c r="F33" s="18"/>
      <c r="G33" s="18"/>
      <c r="H33" s="25"/>
    </row>
    <row r="34" spans="1:12">
      <c r="A34" s="30"/>
      <c r="B34" s="30"/>
      <c r="C34" s="13"/>
      <c r="D34" s="30"/>
      <c r="E34" s="11"/>
      <c r="F34" s="18"/>
      <c r="G34" s="18"/>
      <c r="H34" s="25"/>
    </row>
    <row r="35" spans="1:12">
      <c r="A35" s="30"/>
      <c r="B35" s="30"/>
      <c r="C35" s="13"/>
      <c r="D35" s="30"/>
      <c r="E35" s="11"/>
      <c r="F35" s="18"/>
      <c r="G35" s="18"/>
      <c r="H35" s="15"/>
    </row>
    <row r="36" spans="1:12" ht="30">
      <c r="A36" s="31" t="s">
        <v>57</v>
      </c>
      <c r="B36" s="30"/>
      <c r="C36" s="13"/>
      <c r="D36" s="54" t="s">
        <v>120</v>
      </c>
      <c r="E36" s="54" t="s">
        <v>39</v>
      </c>
      <c r="F36" s="54" t="s">
        <v>45</v>
      </c>
      <c r="G36" s="54" t="s">
        <v>42</v>
      </c>
      <c r="H36" s="54" t="s">
        <v>43</v>
      </c>
    </row>
    <row r="37" spans="1:12">
      <c r="B37" s="30"/>
      <c r="C37" s="13" t="s">
        <v>106</v>
      </c>
      <c r="D37" s="30" t="s">
        <v>108</v>
      </c>
      <c r="E37" s="14">
        <v>100</v>
      </c>
      <c r="F37" s="32">
        <f>IF(D37&gt;E37,100%,D37/E37)</f>
        <v>1</v>
      </c>
      <c r="G37" s="23">
        <f>D$49</f>
        <v>0.4</v>
      </c>
      <c r="H37" s="52">
        <f>G37*F37</f>
        <v>0.4</v>
      </c>
    </row>
    <row r="38" spans="1:12">
      <c r="B38" s="30"/>
      <c r="C38" s="13" t="s">
        <v>116</v>
      </c>
      <c r="D38" s="30">
        <v>60</v>
      </c>
      <c r="E38" s="14">
        <v>100</v>
      </c>
      <c r="F38" s="32">
        <f>IF(D38&gt;E38,100%,D38/E38)</f>
        <v>0.6</v>
      </c>
      <c r="G38" s="23">
        <f t="shared" ref="G38:G39" si="1">D$49</f>
        <v>0.4</v>
      </c>
      <c r="H38" s="52">
        <f>G38*F38</f>
        <v>0.24</v>
      </c>
    </row>
    <row r="39" spans="1:12">
      <c r="A39" s="30"/>
      <c r="B39" s="30"/>
      <c r="C39" s="13" t="s">
        <v>107</v>
      </c>
      <c r="D39" s="33">
        <v>120</v>
      </c>
      <c r="E39" s="21">
        <v>100</v>
      </c>
      <c r="F39" s="19">
        <f>IF(D39&gt;E39,100%,D39/E39)</f>
        <v>1</v>
      </c>
      <c r="G39" s="24">
        <f t="shared" si="1"/>
        <v>0.4</v>
      </c>
      <c r="H39" s="26">
        <f>G39*F39</f>
        <v>0.4</v>
      </c>
    </row>
    <row r="40" spans="1:12">
      <c r="A40" s="30"/>
      <c r="B40" s="30"/>
      <c r="C40" s="13" t="s">
        <v>59</v>
      </c>
      <c r="E40" s="11"/>
      <c r="F40" s="18"/>
      <c r="G40" s="18"/>
      <c r="H40" s="25">
        <f>MIN(H37:H39)</f>
        <v>0.24</v>
      </c>
    </row>
    <row r="41" spans="1:12">
      <c r="A41" s="30"/>
      <c r="B41" s="30"/>
      <c r="C41" s="13"/>
      <c r="E41" s="11"/>
      <c r="F41" s="18"/>
      <c r="G41" s="18"/>
      <c r="H41" s="25"/>
    </row>
    <row r="42" spans="1:12">
      <c r="A42" s="30"/>
      <c r="B42" s="30"/>
      <c r="C42" s="40" t="s">
        <v>118</v>
      </c>
      <c r="E42" s="11"/>
      <c r="F42" s="18"/>
      <c r="G42" s="18"/>
      <c r="H42" s="25"/>
    </row>
    <row r="43" spans="1:12">
      <c r="A43" s="30"/>
      <c r="B43" s="30"/>
      <c r="C43" s="13"/>
      <c r="D43" s="12"/>
      <c r="E43" s="11"/>
      <c r="F43" s="15"/>
      <c r="G43" s="15"/>
    </row>
    <row r="44" spans="1:12">
      <c r="A44" s="30"/>
      <c r="B44" s="30"/>
      <c r="C44" s="13" t="s">
        <v>119</v>
      </c>
      <c r="D44" s="34">
        <f>H31+H40</f>
        <v>0.60000000000000009</v>
      </c>
      <c r="E44" s="11" t="s">
        <v>62</v>
      </c>
      <c r="F44" s="15"/>
      <c r="G44" s="15"/>
    </row>
    <row r="45" spans="1:12" ht="15.75">
      <c r="F45" s="6"/>
      <c r="G45" s="6"/>
      <c r="L45" s="9"/>
    </row>
    <row r="46" spans="1:12" ht="30" customHeight="1">
      <c r="A46" s="53" t="s">
        <v>81</v>
      </c>
      <c r="B46" s="53" t="s">
        <v>93</v>
      </c>
      <c r="C46" s="76" t="s">
        <v>110</v>
      </c>
      <c r="D46" s="77"/>
      <c r="E46" s="77"/>
      <c r="F46" s="77"/>
      <c r="G46" s="77"/>
      <c r="H46" s="78"/>
    </row>
    <row r="47" spans="1:12">
      <c r="A47" s="43"/>
      <c r="B47" s="43"/>
      <c r="C47" s="45" t="s">
        <v>101</v>
      </c>
      <c r="D47" s="46">
        <v>13</v>
      </c>
      <c r="E47" s="47" t="str">
        <f>'SSM Effective Rates'!C15</f>
        <v>Non-Traversable Curb Medians with or without Channelization Devices</v>
      </c>
      <c r="F47" s="44"/>
      <c r="G47" s="44"/>
      <c r="H47" s="44"/>
    </row>
    <row r="48" spans="1:12">
      <c r="A48" s="30"/>
      <c r="B48" s="30"/>
      <c r="C48" s="13" t="s">
        <v>38</v>
      </c>
      <c r="D48" s="15">
        <v>0.8</v>
      </c>
    </row>
    <row r="49" spans="1:8">
      <c r="A49" s="30"/>
      <c r="B49" s="30"/>
      <c r="C49" s="13" t="s">
        <v>42</v>
      </c>
      <c r="D49" s="15">
        <f>D48/2</f>
        <v>0.4</v>
      </c>
    </row>
    <row r="50" spans="1:8">
      <c r="A50" s="30"/>
      <c r="B50" s="30"/>
      <c r="C50" s="13"/>
    </row>
    <row r="51" spans="1:8">
      <c r="A51" s="30"/>
      <c r="B51" s="30"/>
      <c r="C51" s="13" t="s">
        <v>103</v>
      </c>
      <c r="D51" s="15" t="s">
        <v>102</v>
      </c>
    </row>
    <row r="52" spans="1:8">
      <c r="A52" s="30"/>
      <c r="B52" s="30"/>
      <c r="C52" s="13" t="s">
        <v>105</v>
      </c>
      <c r="D52" s="15">
        <v>100</v>
      </c>
      <c r="E52" s="38" t="s">
        <v>104</v>
      </c>
    </row>
    <row r="53" spans="1:8">
      <c r="A53" s="30"/>
      <c r="B53" s="30"/>
      <c r="C53" s="13"/>
    </row>
    <row r="54" spans="1:8">
      <c r="A54" s="30"/>
      <c r="B54" s="30"/>
      <c r="C54" s="13"/>
    </row>
    <row r="55" spans="1:8" ht="44.25" customHeight="1">
      <c r="A55" s="31" t="s">
        <v>56</v>
      </c>
      <c r="B55" s="30"/>
      <c r="C55" s="13"/>
      <c r="D55" s="54" t="s">
        <v>120</v>
      </c>
      <c r="E55" s="54" t="s">
        <v>39</v>
      </c>
      <c r="F55" s="54" t="s">
        <v>45</v>
      </c>
      <c r="G55" s="54" t="s">
        <v>42</v>
      </c>
      <c r="H55" s="54" t="s">
        <v>43</v>
      </c>
    </row>
    <row r="56" spans="1:8">
      <c r="B56" s="30"/>
      <c r="C56" s="13" t="s">
        <v>106</v>
      </c>
      <c r="D56" s="30" t="s">
        <v>108</v>
      </c>
      <c r="E56" s="14">
        <v>100</v>
      </c>
      <c r="F56" s="32">
        <f>IF(D56&gt;E56,100%,D56/E56)</f>
        <v>1</v>
      </c>
      <c r="G56" s="23">
        <f t="shared" ref="G56:G58" si="2">D$49</f>
        <v>0.4</v>
      </c>
      <c r="H56" s="52">
        <f>G56*F56</f>
        <v>0.4</v>
      </c>
    </row>
    <row r="57" spans="1:8">
      <c r="A57" s="30"/>
      <c r="B57" s="30"/>
      <c r="C57" s="13" t="s">
        <v>114</v>
      </c>
      <c r="D57" s="50" t="s">
        <v>108</v>
      </c>
      <c r="E57" s="51">
        <v>100</v>
      </c>
      <c r="F57" s="32">
        <f>IF(D57&gt;E57,100%,D57/E57)</f>
        <v>1</v>
      </c>
      <c r="G57" s="23">
        <f t="shared" si="2"/>
        <v>0.4</v>
      </c>
      <c r="H57" s="52">
        <f>G57*F57</f>
        <v>0.4</v>
      </c>
    </row>
    <row r="58" spans="1:8">
      <c r="A58" s="30"/>
      <c r="B58" s="30"/>
      <c r="C58" s="13" t="s">
        <v>109</v>
      </c>
      <c r="D58" s="33">
        <v>84</v>
      </c>
      <c r="E58" s="21">
        <v>100</v>
      </c>
      <c r="F58" s="19">
        <f>IF(D58&gt;E58,100%,D58/E58)</f>
        <v>0.84</v>
      </c>
      <c r="G58" s="24">
        <f t="shared" si="2"/>
        <v>0.4</v>
      </c>
      <c r="H58" s="26">
        <f>G58*F58</f>
        <v>0.33600000000000002</v>
      </c>
    </row>
    <row r="59" spans="1:8">
      <c r="A59" s="30"/>
      <c r="B59" s="30"/>
      <c r="C59" s="13" t="s">
        <v>59</v>
      </c>
      <c r="D59" s="30"/>
      <c r="E59" s="11"/>
      <c r="F59" s="18"/>
      <c r="G59" s="18"/>
      <c r="H59" s="25">
        <f>MIN(H56:H58)</f>
        <v>0.33600000000000002</v>
      </c>
    </row>
    <row r="60" spans="1:8">
      <c r="A60" s="30"/>
      <c r="B60" s="30"/>
      <c r="C60" s="13"/>
      <c r="D60" s="30"/>
      <c r="E60" s="11"/>
      <c r="F60" s="18"/>
      <c r="G60" s="18"/>
      <c r="H60" s="25"/>
    </row>
    <row r="61" spans="1:8">
      <c r="A61" s="30"/>
      <c r="B61" s="30"/>
      <c r="C61" s="40" t="s">
        <v>111</v>
      </c>
      <c r="D61" s="30"/>
      <c r="E61" s="11"/>
      <c r="F61" s="18"/>
      <c r="G61" s="18"/>
      <c r="H61" s="25"/>
    </row>
    <row r="62" spans="1:8">
      <c r="A62" s="30"/>
      <c r="B62" s="30"/>
      <c r="C62" s="13"/>
      <c r="D62" s="30"/>
      <c r="E62" s="11"/>
      <c r="F62" s="18"/>
      <c r="G62" s="18"/>
      <c r="H62" s="25"/>
    </row>
    <row r="63" spans="1:8">
      <c r="A63" s="30"/>
      <c r="B63" s="30"/>
      <c r="C63" s="13"/>
      <c r="D63" s="30"/>
      <c r="E63" s="11"/>
      <c r="F63" s="18"/>
      <c r="G63" s="18"/>
      <c r="H63" s="15"/>
    </row>
    <row r="64" spans="1:8" ht="30">
      <c r="A64" s="31" t="s">
        <v>57</v>
      </c>
      <c r="B64" s="30"/>
      <c r="C64" s="13"/>
      <c r="D64" s="54" t="s">
        <v>120</v>
      </c>
      <c r="E64" s="54" t="s">
        <v>39</v>
      </c>
      <c r="F64" s="54" t="s">
        <v>45</v>
      </c>
      <c r="G64" s="54" t="s">
        <v>42</v>
      </c>
      <c r="H64" s="54" t="s">
        <v>43</v>
      </c>
    </row>
    <row r="65" spans="1:8">
      <c r="B65" s="30"/>
      <c r="C65" s="13" t="s">
        <v>106</v>
      </c>
      <c r="D65" s="30" t="s">
        <v>108</v>
      </c>
      <c r="E65" s="14">
        <v>100</v>
      </c>
      <c r="F65" s="32">
        <f>IF(D65&gt;E65,100%,D65/E65)</f>
        <v>1</v>
      </c>
      <c r="G65" s="23">
        <f>D$49</f>
        <v>0.4</v>
      </c>
      <c r="H65" s="52">
        <f>G65*F65</f>
        <v>0.4</v>
      </c>
    </row>
    <row r="66" spans="1:8">
      <c r="B66" s="30"/>
      <c r="C66" s="13" t="s">
        <v>114</v>
      </c>
      <c r="D66" s="30" t="s">
        <v>108</v>
      </c>
      <c r="E66" s="14">
        <v>100</v>
      </c>
      <c r="F66" s="32">
        <f>IF(D66&gt;E66,100%,D66/E66)</f>
        <v>1</v>
      </c>
      <c r="G66" s="23">
        <f t="shared" ref="G66:G67" si="3">D$49</f>
        <v>0.4</v>
      </c>
      <c r="H66" s="52">
        <f>G66*F66</f>
        <v>0.4</v>
      </c>
    </row>
    <row r="67" spans="1:8">
      <c r="A67" s="30"/>
      <c r="B67" s="30"/>
      <c r="C67" s="13" t="s">
        <v>107</v>
      </c>
      <c r="D67" s="33">
        <v>120</v>
      </c>
      <c r="E67" s="21">
        <v>100</v>
      </c>
      <c r="F67" s="19">
        <f>IF(D67&gt;E67,100%,D67/E67)</f>
        <v>1</v>
      </c>
      <c r="G67" s="24">
        <f t="shared" si="3"/>
        <v>0.4</v>
      </c>
      <c r="H67" s="26">
        <f>G67*F67</f>
        <v>0.4</v>
      </c>
    </row>
    <row r="68" spans="1:8">
      <c r="A68" s="30"/>
      <c r="B68" s="30"/>
      <c r="C68" s="13" t="s">
        <v>59</v>
      </c>
      <c r="E68" s="11"/>
      <c r="F68" s="18"/>
      <c r="G68" s="18"/>
      <c r="H68" s="25">
        <f>MIN(H65:H67)</f>
        <v>0.4</v>
      </c>
    </row>
    <row r="69" spans="1:8">
      <c r="A69" s="30"/>
      <c r="B69" s="30"/>
      <c r="C69" s="13"/>
      <c r="D69" s="12"/>
      <c r="E69" s="11"/>
      <c r="F69" s="15"/>
      <c r="G69" s="15"/>
    </row>
    <row r="70" spans="1:8">
      <c r="A70" s="30"/>
      <c r="B70" s="30"/>
      <c r="C70" s="13" t="s">
        <v>33</v>
      </c>
      <c r="D70" s="34">
        <f>H59+H68</f>
        <v>0.73599999999999999</v>
      </c>
      <c r="E70" s="11" t="s">
        <v>62</v>
      </c>
      <c r="F70" s="15"/>
      <c r="G70" s="15"/>
    </row>
  </sheetData>
  <mergeCells count="3">
    <mergeCell ref="B11:H15"/>
    <mergeCell ref="C18:H18"/>
    <mergeCell ref="C46:H46"/>
  </mergeCells>
  <pageMargins left="0.7" right="0.7" top="0.75" bottom="0.75" header="0.3" footer="0.3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10017730C4EE44884FB0E64C0ADA58" ma:contentTypeVersion="20" ma:contentTypeDescription="" ma:contentTypeScope="" ma:versionID="bf3c30dc893fcffd5350527a67cd65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TR</Prefix>
    <Visibility xmlns="dc463f71-b30c-4ab2-9473-d307f9d35888">Full Visibility</Visibility>
    <DocumentSetType xmlns="dc463f71-b30c-4ab2-9473-d307f9d35888">Document</DocumentSetType>
    <IsConfidential xmlns="dc463f71-b30c-4ab2-9473-d307f9d35888">false</IsConfidential>
    <CaseType xmlns="dc463f71-b30c-4ab2-9473-d307f9d35888">Railroad Quiet Zone</CaseType>
    <IndustryCode xmlns="dc463f71-b30c-4ab2-9473-d307f9d35888">210</IndustryCode>
    <CaseStatus xmlns="dc463f71-b30c-4ab2-9473-d307f9d35888">Closed</CaseStatus>
    <OpenedDate xmlns="dc463f71-b30c-4ab2-9473-d307f9d35888">2022-01-31T08:00:00+00:00</OpenedDate>
    <Date1 xmlns="dc463f71-b30c-4ab2-9473-d307f9d35888">2022-02-07T23:19:32+00:00</Date1>
    <IsDocumentOrder xmlns="dc463f71-b30c-4ab2-9473-d307f9d35888">false</IsDocumentOrder>
    <IsHighlyConfidential xmlns="dc463f71-b30c-4ab2-9473-d307f9d35888">false</IsHighlyConfidential>
    <CaseCompanyNames xmlns="dc463f71-b30c-4ab2-9473-d307f9d35888">City of Kent</CaseCompanyNames>
    <Nickname xmlns="http://schemas.microsoft.com/sharepoint/v3" xsi:nil="true"/>
    <DocketNumber xmlns="dc463f71-b30c-4ab2-9473-d307f9d35888">220065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3FCB89-9AF7-4AFB-8DE9-79FE4DC11522}"/>
</file>

<file path=customXml/itemProps2.xml><?xml version="1.0" encoding="utf-8"?>
<ds:datastoreItem xmlns:ds="http://schemas.openxmlformats.org/officeDocument/2006/customXml" ds:itemID="{8D8E1EF0-115E-4EBC-A8F6-542C161682C3}"/>
</file>

<file path=customXml/itemProps3.xml><?xml version="1.0" encoding="utf-8"?>
<ds:datastoreItem xmlns:ds="http://schemas.openxmlformats.org/officeDocument/2006/customXml" ds:itemID="{421F85E6-8539-4198-953D-31667F54EDAB}"/>
</file>

<file path=customXml/itemProps4.xml><?xml version="1.0" encoding="utf-8"?>
<ds:datastoreItem xmlns:ds="http://schemas.openxmlformats.org/officeDocument/2006/customXml" ds:itemID="{B9C458A4-C93F-4677-9E1E-3087DED495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QZ Calculations</vt:lpstr>
      <vt:lpstr>SSM Effective Rates</vt:lpstr>
      <vt:lpstr>FRA Risk Indicies</vt:lpstr>
      <vt:lpstr>Effectiveness Calcs</vt:lpstr>
      <vt:lpstr>Adjustment Factor Calcs (OLD)</vt:lpstr>
      <vt:lpstr>Test Calcs</vt:lpstr>
      <vt:lpstr>'Adjustment Factor Calcs (OLD)'!Print_Area</vt:lpstr>
      <vt:lpstr>'Effectiveness Calcs'!Print_Area</vt:lpstr>
      <vt:lpstr>'QZ Calculations'!Print_Area</vt:lpstr>
      <vt:lpstr>'Test Calcs'!Print_Area</vt:lpstr>
    </vt:vector>
  </TitlesOfParts>
  <Company>David Evans and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Jeffers</dc:creator>
  <cp:lastModifiedBy>Brown, Rob</cp:lastModifiedBy>
  <cp:lastPrinted>2022-02-07T15:07:50Z</cp:lastPrinted>
  <dcterms:created xsi:type="dcterms:W3CDTF">2018-06-14T14:17:05Z</dcterms:created>
  <dcterms:modified xsi:type="dcterms:W3CDTF">2022-02-07T15:09:38Z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0x0101006E56B4D1795A2E4DB2F0B01679ED314A001010017730C4EE44884FB0E64C0ADA58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