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 (3)'!$A$1:$K$316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F225" i="17"/>
  <c r="D225" i="17"/>
  <c r="C225" i="17"/>
  <c r="D62" i="17"/>
  <c r="E59" i="17"/>
  <c r="D59" i="17"/>
  <c r="F21" i="17"/>
  <c r="E21" i="17"/>
  <c r="D21" i="17"/>
  <c r="E225" i="17"/>
  <c r="H296" i="17" l="1"/>
  <c r="H318" i="17"/>
  <c r="G183" i="17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I205" i="17" s="1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H309" i="17"/>
  <c r="G316" i="17"/>
  <c r="F62" i="17"/>
  <c r="G15" i="17"/>
  <c r="I15" i="17" s="1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2" i="17"/>
  <c r="G133" i="17"/>
  <c r="I133" i="17" s="1"/>
  <c r="H136" i="17"/>
  <c r="G137" i="17"/>
  <c r="H142" i="17"/>
  <c r="G143" i="17"/>
  <c r="H146" i="17"/>
  <c r="G147" i="17"/>
  <c r="H150" i="17"/>
  <c r="G151" i="17"/>
  <c r="H154" i="17"/>
  <c r="H172" i="17"/>
  <c r="G197" i="17"/>
  <c r="G201" i="17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G177" i="17"/>
  <c r="G181" i="17"/>
  <c r="I181" i="17" s="1"/>
  <c r="H210" i="17"/>
  <c r="H12" i="17"/>
  <c r="H30" i="17"/>
  <c r="H101" i="17"/>
  <c r="G118" i="17"/>
  <c r="G152" i="17"/>
  <c r="G30" i="17"/>
  <c r="H84" i="17"/>
  <c r="G167" i="17"/>
  <c r="G173" i="17"/>
  <c r="H200" i="17"/>
  <c r="H204" i="17"/>
  <c r="G254" i="17"/>
  <c r="G255" i="17" s="1"/>
  <c r="G309" i="17"/>
  <c r="G315" i="17"/>
  <c r="G319" i="17"/>
  <c r="G325" i="17"/>
  <c r="G327" i="17" s="1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H193" i="17"/>
  <c r="H197" i="17"/>
  <c r="G218" i="17"/>
  <c r="G224" i="17"/>
  <c r="G225" i="17" s="1"/>
  <c r="B225" i="17"/>
  <c r="G230" i="17"/>
  <c r="G234" i="17"/>
  <c r="G238" i="17"/>
  <c r="G272" i="17"/>
  <c r="G273" i="17" s="1"/>
  <c r="G294" i="17"/>
  <c r="G298" i="17"/>
  <c r="G302" i="17"/>
  <c r="G306" i="17"/>
  <c r="E62" i="17"/>
  <c r="B255" i="17"/>
  <c r="H106" i="17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D63" i="17" s="1"/>
  <c r="H50" i="17"/>
  <c r="B56" i="17"/>
  <c r="G52" i="17"/>
  <c r="H54" i="17"/>
  <c r="H55" i="17"/>
  <c r="G71" i="17"/>
  <c r="H71" i="17"/>
  <c r="G72" i="17"/>
  <c r="D138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G132" i="17"/>
  <c r="H135" i="17"/>
  <c r="G136" i="17"/>
  <c r="C168" i="17"/>
  <c r="B168" i="17"/>
  <c r="D168" i="17"/>
  <c r="H145" i="17"/>
  <c r="I145" i="17" s="1"/>
  <c r="G146" i="17"/>
  <c r="H149" i="17"/>
  <c r="I149" i="17" s="1"/>
  <c r="G150" i="17"/>
  <c r="H153" i="17"/>
  <c r="G154" i="17"/>
  <c r="H157" i="17"/>
  <c r="G158" i="17"/>
  <c r="H161" i="17"/>
  <c r="G162" i="17"/>
  <c r="H165" i="17"/>
  <c r="G166" i="17"/>
  <c r="C206" i="17"/>
  <c r="B206" i="17"/>
  <c r="D206" i="17"/>
  <c r="G175" i="17"/>
  <c r="H175" i="17"/>
  <c r="G176" i="17"/>
  <c r="I176" i="17" s="1"/>
  <c r="H178" i="17"/>
  <c r="I178" i="17" s="1"/>
  <c r="G179" i="17"/>
  <c r="H179" i="17"/>
  <c r="G180" i="17"/>
  <c r="H182" i="17"/>
  <c r="H183" i="17"/>
  <c r="G184" i="17"/>
  <c r="H186" i="17"/>
  <c r="I186" i="17" s="1"/>
  <c r="G187" i="17"/>
  <c r="H187" i="17"/>
  <c r="G188" i="17"/>
  <c r="H190" i="17"/>
  <c r="I190" i="17" s="1"/>
  <c r="G191" i="17"/>
  <c r="H191" i="17"/>
  <c r="G192" i="17"/>
  <c r="H194" i="17"/>
  <c r="G195" i="17"/>
  <c r="H195" i="17"/>
  <c r="G196" i="17"/>
  <c r="H198" i="17"/>
  <c r="H199" i="17"/>
  <c r="G200" i="17"/>
  <c r="I200" i="17" s="1"/>
  <c r="H202" i="17"/>
  <c r="G203" i="17"/>
  <c r="H203" i="17"/>
  <c r="G204" i="17"/>
  <c r="C213" i="17"/>
  <c r="F213" i="17"/>
  <c r="G210" i="17"/>
  <c r="H212" i="17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I306" i="17" s="1"/>
  <c r="H307" i="17"/>
  <c r="G308" i="17"/>
  <c r="H311" i="17"/>
  <c r="D323" i="17"/>
  <c r="F323" i="17"/>
  <c r="G318" i="17"/>
  <c r="I318" i="17" s="1"/>
  <c r="G322" i="17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G25" i="17" s="1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E247" i="17"/>
  <c r="G314" i="17"/>
  <c r="E323" i="17"/>
  <c r="G28" i="17"/>
  <c r="G58" i="17"/>
  <c r="E213" i="17"/>
  <c r="G259" i="17"/>
  <c r="F18" i="17"/>
  <c r="H209" i="17"/>
  <c r="H224" i="17"/>
  <c r="H225" i="17" s="1"/>
  <c r="G228" i="17"/>
  <c r="H230" i="17"/>
  <c r="H317" i="17"/>
  <c r="G276" i="17"/>
  <c r="B278" i="17"/>
  <c r="B21" i="17"/>
  <c r="B25" i="17"/>
  <c r="B62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H140" i="17"/>
  <c r="H170" i="17"/>
  <c r="D213" i="17"/>
  <c r="H208" i="17"/>
  <c r="G284" i="17"/>
  <c r="B286" i="17"/>
  <c r="E138" i="17"/>
  <c r="B138" i="17"/>
  <c r="H70" i="17"/>
  <c r="F263" i="17"/>
  <c r="B268" i="17"/>
  <c r="G267" i="17"/>
  <c r="B252" i="17"/>
  <c r="G249" i="17"/>
  <c r="F278" i="17"/>
  <c r="B312" i="17"/>
  <c r="G288" i="17"/>
  <c r="F312" i="17"/>
  <c r="H251" i="17"/>
  <c r="H257" i="17"/>
  <c r="I257" i="17" s="1"/>
  <c r="H259" i="17"/>
  <c r="H261" i="17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B273" i="17"/>
  <c r="C327" i="17"/>
  <c r="H246" i="17"/>
  <c r="H250" i="17"/>
  <c r="C252" i="17"/>
  <c r="H254" i="17"/>
  <c r="H255" i="17" s="1"/>
  <c r="H258" i="17"/>
  <c r="H260" i="17"/>
  <c r="H262" i="17"/>
  <c r="C268" i="17"/>
  <c r="H271" i="17"/>
  <c r="C273" i="17"/>
  <c r="H275" i="17"/>
  <c r="H277" i="17"/>
  <c r="H285" i="17"/>
  <c r="H289" i="17"/>
  <c r="H291" i="17"/>
  <c r="H293" i="17"/>
  <c r="I293" i="17" s="1"/>
  <c r="H295" i="17"/>
  <c r="I220" i="17" l="1"/>
  <c r="I159" i="17"/>
  <c r="I143" i="17"/>
  <c r="I125" i="17"/>
  <c r="I73" i="17"/>
  <c r="I245" i="17"/>
  <c r="I102" i="17"/>
  <c r="I170" i="17"/>
  <c r="I183" i="17"/>
  <c r="I95" i="17"/>
  <c r="I182" i="17"/>
  <c r="I123" i="17"/>
  <c r="I233" i="17"/>
  <c r="I277" i="17"/>
  <c r="I305" i="17"/>
  <c r="I307" i="17"/>
  <c r="I212" i="17"/>
  <c r="I158" i="17"/>
  <c r="I35" i="17"/>
  <c r="I321" i="17"/>
  <c r="I58" i="17"/>
  <c r="I59" i="17" s="1"/>
  <c r="I210" i="17"/>
  <c r="I54" i="17"/>
  <c r="I309" i="17"/>
  <c r="I173" i="17"/>
  <c r="I163" i="17"/>
  <c r="I105" i="17"/>
  <c r="I97" i="17"/>
  <c r="I211" i="17"/>
  <c r="I251" i="17"/>
  <c r="I262" i="17"/>
  <c r="I37" i="17"/>
  <c r="I295" i="17"/>
  <c r="I298" i="17"/>
  <c r="I53" i="17"/>
  <c r="I201" i="17"/>
  <c r="I34" i="17"/>
  <c r="I289" i="17"/>
  <c r="I322" i="17"/>
  <c r="I311" i="17"/>
  <c r="I162" i="17"/>
  <c r="I131" i="17"/>
  <c r="I106" i="17"/>
  <c r="I189" i="17"/>
  <c r="I234" i="17"/>
  <c r="I204" i="17"/>
  <c r="I78" i="17"/>
  <c r="I261" i="17"/>
  <c r="I180" i="17"/>
  <c r="I146" i="17"/>
  <c r="I86" i="17"/>
  <c r="I76" i="17"/>
  <c r="I29" i="17"/>
  <c r="I239" i="17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25" i="17" s="1"/>
  <c r="I184" i="17"/>
  <c r="I112" i="17"/>
  <c r="I104" i="17"/>
  <c r="I96" i="17"/>
  <c r="I194" i="17"/>
  <c r="I188" i="17"/>
  <c r="I246" i="17"/>
  <c r="I247" i="17" s="1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D65" i="17" s="1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I273" i="17" l="1"/>
  <c r="E65" i="17"/>
  <c r="H63" i="17"/>
  <c r="F65" i="17"/>
  <c r="I286" i="17"/>
  <c r="I206" i="17"/>
  <c r="I327" i="17"/>
  <c r="I323" i="17"/>
  <c r="I47" i="17"/>
  <c r="I252" i="17"/>
  <c r="I278" i="17"/>
  <c r="H264" i="17"/>
  <c r="I56" i="17"/>
  <c r="I63" i="17" s="1"/>
  <c r="I222" i="17"/>
  <c r="G264" i="17"/>
  <c r="I40" i="17"/>
  <c r="G63" i="17"/>
  <c r="I312" i="17"/>
  <c r="I263" i="17"/>
  <c r="E240" i="17"/>
  <c r="E241" i="17" s="1"/>
  <c r="E280" i="17" s="1"/>
  <c r="E331" i="17" s="1"/>
  <c r="G237" i="17"/>
  <c r="B65" i="17"/>
  <c r="B280" i="17" s="1"/>
  <c r="B331" i="17" s="1"/>
  <c r="H41" i="17"/>
  <c r="H65" i="17" s="1"/>
  <c r="H237" i="17"/>
  <c r="H240" i="17" s="1"/>
  <c r="H241" i="17" s="1"/>
  <c r="F240" i="17"/>
  <c r="F241" i="17" s="1"/>
  <c r="I138" i="17"/>
  <c r="I168" i="17"/>
  <c r="D280" i="17"/>
  <c r="D331" i="17" s="1"/>
  <c r="I213" i="17"/>
  <c r="I18" i="17"/>
  <c r="G329" i="17"/>
  <c r="H329" i="17"/>
  <c r="C65" i="17"/>
  <c r="C280" i="17" s="1"/>
  <c r="C331" i="17" s="1"/>
  <c r="G41" i="17"/>
  <c r="F280" i="17" l="1"/>
  <c r="F331" i="17" s="1"/>
  <c r="H280" i="17"/>
  <c r="H331" i="17" s="1"/>
  <c r="I329" i="17"/>
  <c r="I264" i="17"/>
  <c r="I41" i="17"/>
  <c r="I65" i="17" s="1"/>
  <c r="I237" i="17"/>
  <c r="I240" i="17" s="1"/>
  <c r="I241" i="17" s="1"/>
  <c r="G240" i="17"/>
  <c r="G241" i="17" s="1"/>
  <c r="G65" i="17"/>
  <c r="I280" i="17" l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<sst xmlns="http://schemas.openxmlformats.org/spreadsheetml/2006/main" count="776" uniqueCount="695">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</sst>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5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6" fillId="0" borderId="0" xfId="0" applyNumberFormat="1" applyFont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  <sheetName val="FM download (2)"/>
      <sheetName val="Sheet1"/>
      <sheetName val="GAAP (2)"/>
      <sheetName val="Lead (2)"/>
      <sheetName val="NotAssigned (2)"/>
      <sheetName val="931 Q1 (2)"/>
      <sheetName val="APR YTD"/>
      <sheetName val="MAY YTD"/>
      <sheetName val="FM download (3)"/>
      <sheetName val="GAAP (3)"/>
      <sheetName val="Lead (3)"/>
      <sheetName val="NotAssigned (3)"/>
      <sheetName val="931 Q1 (3)"/>
      <sheetName val="APR YTD (2)"/>
      <sheetName val="MAY YTD (2)"/>
      <sheetName val="June 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-71126865.319999993</v>
          </cell>
          <cell r="D3">
            <v>-9155021.5500000007</v>
          </cell>
          <cell r="E3">
            <v>51944319.740000002</v>
          </cell>
          <cell r="F3">
            <v>34100521.520000003</v>
          </cell>
          <cell r="G3">
            <v>17843798.219999999</v>
          </cell>
          <cell r="H3">
            <v>-37026343.799999997</v>
          </cell>
          <cell r="I3">
            <v>8688776.6699999999</v>
          </cell>
          <cell r="K3">
            <v>-28337567.129999999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-70247824.569999993</v>
          </cell>
          <cell r="D4">
            <v>-7695002.5899999999</v>
          </cell>
          <cell r="E4">
            <v>25146383.309999999</v>
          </cell>
          <cell r="F4">
            <v>16346883.32</v>
          </cell>
          <cell r="G4">
            <v>8799499.9900000002</v>
          </cell>
          <cell r="H4">
            <v>-53900941.25</v>
          </cell>
          <cell r="I4">
            <v>1104497.3999999999</v>
          </cell>
          <cell r="K4">
            <v>-52796443.850000001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-214814291.84</v>
          </cell>
          <cell r="D5">
            <v>-49857808.289999999</v>
          </cell>
          <cell r="H5">
            <v>-214814291.84</v>
          </cell>
          <cell r="I5">
            <v>-49857808.289999999</v>
          </cell>
          <cell r="K5">
            <v>-264672100.13</v>
          </cell>
        </row>
        <row r="6">
          <cell r="A6" t="str">
            <v>ZW_SALES_CUSTOMERS</v>
          </cell>
          <cell r="B6" t="str">
            <v>WUTC Sales to Custom</v>
          </cell>
          <cell r="C6">
            <v>-176297388.46000001</v>
          </cell>
          <cell r="D6">
            <v>-44277986.670000002</v>
          </cell>
          <cell r="H6">
            <v>-176297388.46000001</v>
          </cell>
          <cell r="I6">
            <v>-44277986.670000002</v>
          </cell>
          <cell r="K6">
            <v>-220575375.13</v>
          </cell>
        </row>
        <row r="7">
          <cell r="A7" t="str">
            <v>9440000</v>
          </cell>
          <cell r="B7" t="str">
            <v>El Residential Sales</v>
          </cell>
          <cell r="C7">
            <v>-88278069.75</v>
          </cell>
          <cell r="H7">
            <v>-88278069.75</v>
          </cell>
          <cell r="K7">
            <v>-88278069.75</v>
          </cell>
        </row>
        <row r="8">
          <cell r="A8" t="str">
            <v>9442000</v>
          </cell>
          <cell r="B8" t="str">
            <v>El Comm &amp; Ind Sales</v>
          </cell>
          <cell r="C8">
            <v>-86540907.769999996</v>
          </cell>
          <cell r="H8">
            <v>-86540907.769999996</v>
          </cell>
          <cell r="K8">
            <v>-86540907.769999996</v>
          </cell>
        </row>
        <row r="9">
          <cell r="A9" t="str">
            <v>9444000</v>
          </cell>
          <cell r="B9" t="str">
            <v>Publ St &amp; Hghwy Ltng</v>
          </cell>
          <cell r="C9">
            <v>-1478410.94</v>
          </cell>
          <cell r="H9">
            <v>-1478410.94</v>
          </cell>
          <cell r="K9">
            <v>-1478410.94</v>
          </cell>
        </row>
        <row r="10">
          <cell r="A10" t="str">
            <v>9480000</v>
          </cell>
          <cell r="B10" t="str">
            <v>Gs Residential Sales</v>
          </cell>
          <cell r="D10">
            <v>-27422012.620000001</v>
          </cell>
          <cell r="I10">
            <v>-27422012.620000001</v>
          </cell>
          <cell r="K10">
            <v>-27422012.620000001</v>
          </cell>
        </row>
        <row r="11">
          <cell r="A11" t="str">
            <v>9481000</v>
          </cell>
          <cell r="B11" t="str">
            <v>Gs Comm &amp; Ind Sales</v>
          </cell>
          <cell r="D11">
            <v>-15260551.720000001</v>
          </cell>
          <cell r="I11">
            <v>-15260551.720000001</v>
          </cell>
          <cell r="K11">
            <v>-15260551.720000001</v>
          </cell>
        </row>
        <row r="12">
          <cell r="A12" t="str">
            <v>9489300</v>
          </cell>
          <cell r="B12" t="str">
            <v>Rev fr Transp Oth</v>
          </cell>
          <cell r="D12">
            <v>-1595422.33</v>
          </cell>
          <cell r="I12">
            <v>-1595422.33</v>
          </cell>
          <cell r="K12">
            <v>-1595422.33</v>
          </cell>
        </row>
        <row r="13">
          <cell r="A13" t="str">
            <v>ZW_SALES_RESALE</v>
          </cell>
          <cell r="B13" t="str">
            <v>WUTC Sales for Resal</v>
          </cell>
          <cell r="C13">
            <v>-16618.759999999998</v>
          </cell>
          <cell r="H13">
            <v>-16618.759999999998</v>
          </cell>
          <cell r="K13">
            <v>-16618.759999999998</v>
          </cell>
        </row>
        <row r="14">
          <cell r="A14" t="str">
            <v>9447030</v>
          </cell>
          <cell r="B14" t="str">
            <v>Elec Resale-Firm</v>
          </cell>
          <cell r="C14">
            <v>-16618.759999999998</v>
          </cell>
          <cell r="H14">
            <v>-16618.759999999998</v>
          </cell>
          <cell r="K14">
            <v>-16618.759999999998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-26890013.129999999</v>
          </cell>
          <cell r="H15">
            <v>-26890013.129999999</v>
          </cell>
          <cell r="K15">
            <v>-26890013.129999999</v>
          </cell>
        </row>
        <row r="16">
          <cell r="A16" t="str">
            <v>9447010</v>
          </cell>
          <cell r="B16" t="str">
            <v>Elec Resale-Sales</v>
          </cell>
          <cell r="C16">
            <v>-13964896.689999999</v>
          </cell>
          <cell r="H16">
            <v>-13964896.689999999</v>
          </cell>
          <cell r="K16">
            <v>-13964896.689999999</v>
          </cell>
        </row>
        <row r="17">
          <cell r="A17" t="str">
            <v>9447020</v>
          </cell>
          <cell r="B17" t="str">
            <v>Elec Resale-Purch</v>
          </cell>
          <cell r="C17">
            <v>-12925116.439999999</v>
          </cell>
          <cell r="H17">
            <v>-12925116.439999999</v>
          </cell>
          <cell r="K17">
            <v>-12925116.439999999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-11610271.49</v>
          </cell>
          <cell r="D18">
            <v>-5579821.6200000001</v>
          </cell>
          <cell r="H18">
            <v>-11610271.49</v>
          </cell>
          <cell r="I18">
            <v>-5579821.6200000001</v>
          </cell>
          <cell r="K18">
            <v>-17190093.109999999</v>
          </cell>
        </row>
        <row r="19">
          <cell r="A19" t="str">
            <v>9449100</v>
          </cell>
          <cell r="B19" t="str">
            <v>Prov for Elec Rt Ref</v>
          </cell>
          <cell r="C19">
            <v>-88936.82</v>
          </cell>
          <cell r="H19">
            <v>-88936.82</v>
          </cell>
          <cell r="K19">
            <v>-88936.82</v>
          </cell>
        </row>
        <row r="20">
          <cell r="A20" t="str">
            <v>9450000</v>
          </cell>
          <cell r="B20" t="str">
            <v>Elec Forfeited Disc</v>
          </cell>
          <cell r="C20">
            <v>-1791.26</v>
          </cell>
          <cell r="H20">
            <v>-1791.26</v>
          </cell>
          <cell r="K20">
            <v>-1791.26</v>
          </cell>
        </row>
        <row r="21">
          <cell r="A21" t="str">
            <v>9451000</v>
          </cell>
          <cell r="B21" t="str">
            <v>Misc Elec Serv Rev</v>
          </cell>
          <cell r="C21">
            <v>-1277410.5900000001</v>
          </cell>
          <cell r="H21">
            <v>-1277410.5900000001</v>
          </cell>
          <cell r="K21">
            <v>-1277410.5900000001</v>
          </cell>
        </row>
        <row r="22">
          <cell r="A22" t="str">
            <v>9454000</v>
          </cell>
          <cell r="B22" t="str">
            <v>Rent from Elec Prop</v>
          </cell>
          <cell r="C22">
            <v>-1318802.77</v>
          </cell>
          <cell r="H22">
            <v>-1318802.77</v>
          </cell>
          <cell r="K22">
            <v>-1318802.77</v>
          </cell>
        </row>
        <row r="23">
          <cell r="A23" t="str">
            <v>9456100</v>
          </cell>
          <cell r="B23" t="str">
            <v>Rev frm Transm Other</v>
          </cell>
          <cell r="C23">
            <v>-2636449.14</v>
          </cell>
          <cell r="H23">
            <v>-2636449.14</v>
          </cell>
          <cell r="K23">
            <v>-2636449.14</v>
          </cell>
        </row>
        <row r="24">
          <cell r="A24" t="str">
            <v>9456020</v>
          </cell>
          <cell r="B24" t="str">
            <v>Oth Electr Revenues</v>
          </cell>
          <cell r="C24">
            <v>-6286880.9100000001</v>
          </cell>
          <cell r="H24">
            <v>-6286880.9100000001</v>
          </cell>
          <cell r="K24">
            <v>-6286880.9100000001</v>
          </cell>
        </row>
        <row r="25">
          <cell r="A25" t="str">
            <v>9487000</v>
          </cell>
          <cell r="B25" t="str">
            <v>Gas Forfeited Disc</v>
          </cell>
          <cell r="D25">
            <v>16.850000000000001</v>
          </cell>
          <cell r="I25">
            <v>16.850000000000001</v>
          </cell>
          <cell r="K25">
            <v>16.850000000000001</v>
          </cell>
        </row>
        <row r="26">
          <cell r="A26" t="str">
            <v>9488000</v>
          </cell>
          <cell r="B26" t="str">
            <v>Misc Gas Serv Rev</v>
          </cell>
          <cell r="D26">
            <v>-155079.69</v>
          </cell>
          <cell r="I26">
            <v>-155079.69</v>
          </cell>
          <cell r="K26">
            <v>-155079.69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K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-576.1</v>
          </cell>
          <cell r="I28">
            <v>-576.1</v>
          </cell>
          <cell r="K28">
            <v>-576.1</v>
          </cell>
        </row>
        <row r="29">
          <cell r="A29" t="str">
            <v>9495000</v>
          </cell>
          <cell r="B29" t="str">
            <v>Other Gas Revenues</v>
          </cell>
          <cell r="D29">
            <v>-5242404.82</v>
          </cell>
          <cell r="I29">
            <v>-5242404.82</v>
          </cell>
          <cell r="K29">
            <v>-5242404.82</v>
          </cell>
        </row>
        <row r="30">
          <cell r="A30" t="str">
            <v>9496000</v>
          </cell>
          <cell r="B30" t="str">
            <v>Prov for Gas Rt Ref</v>
          </cell>
          <cell r="D30">
            <v>-22339.03</v>
          </cell>
          <cell r="I30">
            <v>-22339.03</v>
          </cell>
          <cell r="K30">
            <v>-22339.03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144566467.27000001</v>
          </cell>
          <cell r="D31">
            <v>42162805.700000003</v>
          </cell>
          <cell r="E31">
            <v>25146383.309999999</v>
          </cell>
          <cell r="F31">
            <v>16346883.32</v>
          </cell>
          <cell r="G31">
            <v>8799499.9900000002</v>
          </cell>
          <cell r="H31">
            <v>160913350.59</v>
          </cell>
          <cell r="I31">
            <v>50962305.689999998</v>
          </cell>
          <cell r="K31">
            <v>211875656.28</v>
          </cell>
        </row>
        <row r="32">
          <cell r="A32" t="str">
            <v>ZW_PRODUCTION_EXP</v>
          </cell>
          <cell r="B32" t="str">
            <v>WUTC Production Expe</v>
          </cell>
          <cell r="C32">
            <v>90609329.060000002</v>
          </cell>
          <cell r="D32">
            <v>13635282.02</v>
          </cell>
          <cell r="H32">
            <v>90609329.060000002</v>
          </cell>
          <cell r="I32">
            <v>13635282.02</v>
          </cell>
          <cell r="K32">
            <v>104244611.08</v>
          </cell>
        </row>
        <row r="33">
          <cell r="A33" t="str">
            <v>ZW_FUEL</v>
          </cell>
          <cell r="B33" t="str">
            <v>WUTC Fuel</v>
          </cell>
          <cell r="C33">
            <v>21870674.899999999</v>
          </cell>
          <cell r="H33">
            <v>21870674.899999999</v>
          </cell>
          <cell r="K33">
            <v>21870674.899999999</v>
          </cell>
        </row>
        <row r="34">
          <cell r="A34" t="str">
            <v>9501000</v>
          </cell>
          <cell r="B34" t="str">
            <v>Stm Op Fuel</v>
          </cell>
          <cell r="C34">
            <v>2541908.58</v>
          </cell>
          <cell r="H34">
            <v>2541908.58</v>
          </cell>
          <cell r="K34">
            <v>2541908.58</v>
          </cell>
        </row>
        <row r="35">
          <cell r="A35" t="str">
            <v>9547000</v>
          </cell>
          <cell r="B35" t="str">
            <v>Oth Pwr Op Fuel</v>
          </cell>
          <cell r="C35">
            <v>19328766.32</v>
          </cell>
          <cell r="H35">
            <v>19328766.32</v>
          </cell>
          <cell r="K35">
            <v>19328766.32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64069883.200000003</v>
          </cell>
          <cell r="D36">
            <v>13635282.02</v>
          </cell>
          <cell r="H36">
            <v>64069883.200000003</v>
          </cell>
          <cell r="I36">
            <v>13635282.02</v>
          </cell>
          <cell r="K36">
            <v>77705165.219999999</v>
          </cell>
        </row>
        <row r="37">
          <cell r="A37" t="str">
            <v>9555010</v>
          </cell>
          <cell r="B37" t="str">
            <v>Purch Pwr-Pur &amp; Int</v>
          </cell>
          <cell r="C37">
            <v>65285030.380000003</v>
          </cell>
          <cell r="H37">
            <v>65285030.380000003</v>
          </cell>
          <cell r="K37">
            <v>65285030.380000003</v>
          </cell>
        </row>
        <row r="38">
          <cell r="A38" t="str">
            <v>9557000</v>
          </cell>
          <cell r="B38" t="str">
            <v>Other Expenses</v>
          </cell>
          <cell r="C38">
            <v>-1215147.18</v>
          </cell>
          <cell r="H38">
            <v>-1215147.18</v>
          </cell>
          <cell r="K38">
            <v>-1215147.18</v>
          </cell>
        </row>
        <row r="39">
          <cell r="A39" t="str">
            <v>9804000</v>
          </cell>
          <cell r="B39" t="str">
            <v>Nat Gas City G Purch</v>
          </cell>
          <cell r="D39">
            <v>23736206.260000002</v>
          </cell>
          <cell r="I39">
            <v>23736206.260000002</v>
          </cell>
          <cell r="K39">
            <v>23736206.260000002</v>
          </cell>
        </row>
        <row r="40">
          <cell r="A40" t="str">
            <v>9805000</v>
          </cell>
          <cell r="B40" t="str">
            <v>Other Gas Purchases</v>
          </cell>
          <cell r="D40">
            <v>61562.5</v>
          </cell>
          <cell r="I40">
            <v>61562.5</v>
          </cell>
          <cell r="K40">
            <v>61562.5</v>
          </cell>
        </row>
        <row r="41">
          <cell r="A41" t="str">
            <v>9805100</v>
          </cell>
          <cell r="B41" t="str">
            <v>Purch Gas Cost Adj</v>
          </cell>
          <cell r="D41">
            <v>-2500103.2599999998</v>
          </cell>
          <cell r="I41">
            <v>-2500103.2599999998</v>
          </cell>
          <cell r="K41">
            <v>-2500103.2599999998</v>
          </cell>
        </row>
        <row r="42">
          <cell r="A42" t="str">
            <v>9808100</v>
          </cell>
          <cell r="B42" t="str">
            <v>Gas Withd fr Storage</v>
          </cell>
          <cell r="D42">
            <v>1099763.04</v>
          </cell>
          <cell r="I42">
            <v>1099763.04</v>
          </cell>
          <cell r="K42">
            <v>1099763.04</v>
          </cell>
        </row>
        <row r="43">
          <cell r="A43" t="str">
            <v>9808200</v>
          </cell>
          <cell r="B43" t="str">
            <v>Gas Deliv to Storage</v>
          </cell>
          <cell r="D43">
            <v>-8762146.5199999996</v>
          </cell>
          <cell r="I43">
            <v>-8762146.5199999996</v>
          </cell>
          <cell r="K43">
            <v>-8762146.5199999996</v>
          </cell>
        </row>
        <row r="44">
          <cell r="A44" t="str">
            <v>ZW_WHEELING</v>
          </cell>
          <cell r="B44" t="str">
            <v>WUTC Wheeling</v>
          </cell>
          <cell r="C44">
            <v>10461281.699999999</v>
          </cell>
          <cell r="H44">
            <v>10461281.699999999</v>
          </cell>
          <cell r="K44">
            <v>10461281.699999999</v>
          </cell>
        </row>
        <row r="45">
          <cell r="A45" t="str">
            <v>9565000</v>
          </cell>
          <cell r="B45" t="str">
            <v>Trm Op Electr by Oth</v>
          </cell>
          <cell r="C45">
            <v>10461281.699999999</v>
          </cell>
          <cell r="H45">
            <v>10461281.699999999</v>
          </cell>
          <cell r="K45">
            <v>10461281.699999999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-5792510.7400000002</v>
          </cell>
          <cell r="H46">
            <v>-5792510.7400000002</v>
          </cell>
          <cell r="K46">
            <v>-5792510.7400000002</v>
          </cell>
        </row>
        <row r="47">
          <cell r="A47" t="str">
            <v>9555020</v>
          </cell>
          <cell r="B47" t="str">
            <v>Purch Pwr-Res Exch</v>
          </cell>
          <cell r="C47">
            <v>-5792510.7400000002</v>
          </cell>
          <cell r="H47">
            <v>-5792510.7400000002</v>
          </cell>
          <cell r="K47">
            <v>-5792510.7400000002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33856413.039999999</v>
          </cell>
          <cell r="D48">
            <v>9545365.6699999999</v>
          </cell>
          <cell r="E48">
            <v>14667288.119999999</v>
          </cell>
          <cell r="F48">
            <v>9413169.4000000004</v>
          </cell>
          <cell r="G48">
            <v>5254118.72</v>
          </cell>
          <cell r="H48">
            <v>43269582.439999998</v>
          </cell>
          <cell r="I48">
            <v>14799484.390000001</v>
          </cell>
          <cell r="K48">
            <v>58069066.829999998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9198500.75</v>
          </cell>
          <cell r="D49">
            <v>694704.59</v>
          </cell>
          <cell r="H49">
            <v>9198500.75</v>
          </cell>
          <cell r="I49">
            <v>694704.59</v>
          </cell>
          <cell r="K49">
            <v>9893205.3399999999</v>
          </cell>
        </row>
        <row r="50">
          <cell r="A50" t="str">
            <v>9500000</v>
          </cell>
          <cell r="B50" t="str">
            <v>Stm Op Supv &amp; Eng</v>
          </cell>
          <cell r="C50">
            <v>107143.32</v>
          </cell>
          <cell r="H50">
            <v>107143.32</v>
          </cell>
          <cell r="K50">
            <v>107143.32</v>
          </cell>
        </row>
        <row r="51">
          <cell r="A51" t="str">
            <v>9502000</v>
          </cell>
          <cell r="B51" t="str">
            <v>Stm Op Steam Exp</v>
          </cell>
          <cell r="C51">
            <v>585749.56000000006</v>
          </cell>
          <cell r="H51">
            <v>585749.56000000006</v>
          </cell>
          <cell r="K51">
            <v>585749.56000000006</v>
          </cell>
        </row>
        <row r="52">
          <cell r="A52" t="str">
            <v>9505000</v>
          </cell>
          <cell r="B52" t="str">
            <v>Stm Op Electric Exp</v>
          </cell>
          <cell r="C52">
            <v>124999.84</v>
          </cell>
          <cell r="H52">
            <v>124999.84</v>
          </cell>
          <cell r="K52">
            <v>124999.84</v>
          </cell>
        </row>
        <row r="53">
          <cell r="A53" t="str">
            <v>9506000</v>
          </cell>
          <cell r="B53" t="str">
            <v>Stm Op Misc Pwr Exp</v>
          </cell>
          <cell r="C53">
            <v>785368.82</v>
          </cell>
          <cell r="H53">
            <v>785368.82</v>
          </cell>
          <cell r="K53">
            <v>785368.82</v>
          </cell>
        </row>
        <row r="54">
          <cell r="A54" t="str">
            <v>9510000</v>
          </cell>
          <cell r="B54" t="str">
            <v>Stm Mn Supv &amp; Eng</v>
          </cell>
          <cell r="C54">
            <v>25196.9</v>
          </cell>
          <cell r="H54">
            <v>25196.9</v>
          </cell>
          <cell r="K54">
            <v>25196.9</v>
          </cell>
        </row>
        <row r="55">
          <cell r="A55" t="str">
            <v>9511000</v>
          </cell>
          <cell r="B55" t="str">
            <v>Stm Mn Structures</v>
          </cell>
          <cell r="C55">
            <v>148336.28</v>
          </cell>
          <cell r="H55">
            <v>148336.28</v>
          </cell>
          <cell r="K55">
            <v>148336.28</v>
          </cell>
        </row>
        <row r="56">
          <cell r="A56" t="str">
            <v>9512000</v>
          </cell>
          <cell r="B56" t="str">
            <v>Stm Mn Boiler Plant</v>
          </cell>
          <cell r="C56">
            <v>1059040.04</v>
          </cell>
          <cell r="H56">
            <v>1059040.04</v>
          </cell>
          <cell r="K56">
            <v>1059040.04</v>
          </cell>
        </row>
        <row r="57">
          <cell r="A57" t="str">
            <v>9513000</v>
          </cell>
          <cell r="B57" t="str">
            <v>Stm Mn Electr Plant</v>
          </cell>
          <cell r="C57">
            <v>725996.91</v>
          </cell>
          <cell r="H57">
            <v>725996.91</v>
          </cell>
          <cell r="K57">
            <v>725996.91</v>
          </cell>
        </row>
        <row r="58">
          <cell r="A58" t="str">
            <v>9514000</v>
          </cell>
          <cell r="B58" t="str">
            <v>Stm Mn Misc Plt Exp</v>
          </cell>
          <cell r="C58">
            <v>188747.8</v>
          </cell>
          <cell r="H58">
            <v>188747.8</v>
          </cell>
          <cell r="K58">
            <v>188747.8</v>
          </cell>
        </row>
        <row r="59">
          <cell r="A59" t="str">
            <v>9535000</v>
          </cell>
          <cell r="B59" t="str">
            <v>Hyd Op Supv &amp; Eng</v>
          </cell>
          <cell r="C59">
            <v>152537.69</v>
          </cell>
          <cell r="H59">
            <v>152537.69</v>
          </cell>
          <cell r="K59">
            <v>152537.69</v>
          </cell>
        </row>
        <row r="60">
          <cell r="A60" t="str">
            <v>9537000</v>
          </cell>
          <cell r="B60" t="str">
            <v>Hyd Op Hydraulic Exp</v>
          </cell>
          <cell r="C60">
            <v>331679.53000000003</v>
          </cell>
          <cell r="H60">
            <v>331679.53000000003</v>
          </cell>
          <cell r="K60">
            <v>331679.53000000003</v>
          </cell>
        </row>
        <row r="61">
          <cell r="A61" t="str">
            <v>9538000</v>
          </cell>
          <cell r="B61" t="str">
            <v>Hyd Op Electric Exp</v>
          </cell>
          <cell r="C61">
            <v>18288.21</v>
          </cell>
          <cell r="H61">
            <v>18288.21</v>
          </cell>
          <cell r="K61">
            <v>18288.21</v>
          </cell>
        </row>
        <row r="62">
          <cell r="A62" t="str">
            <v>9539000</v>
          </cell>
          <cell r="B62" t="str">
            <v>Hyd Op Misc Pwr Exp</v>
          </cell>
          <cell r="C62">
            <v>419240.07</v>
          </cell>
          <cell r="H62">
            <v>419240.07</v>
          </cell>
          <cell r="K62">
            <v>419240.07</v>
          </cell>
        </row>
        <row r="63">
          <cell r="A63" t="str">
            <v>9541000</v>
          </cell>
          <cell r="B63" t="str">
            <v>Hyd Mn Supv &amp; Eng</v>
          </cell>
          <cell r="C63">
            <v>2646.48</v>
          </cell>
          <cell r="H63">
            <v>2646.48</v>
          </cell>
          <cell r="K63">
            <v>2646.48</v>
          </cell>
        </row>
        <row r="64">
          <cell r="A64" t="str">
            <v>9542000</v>
          </cell>
          <cell r="B64" t="str">
            <v>Hyd Mn Structures</v>
          </cell>
          <cell r="C64">
            <v>36159.199999999997</v>
          </cell>
          <cell r="H64">
            <v>36159.199999999997</v>
          </cell>
          <cell r="K64">
            <v>36159.199999999997</v>
          </cell>
        </row>
        <row r="65">
          <cell r="A65" t="str">
            <v>9543000</v>
          </cell>
          <cell r="B65" t="str">
            <v>Hyd Mn Resv Dams</v>
          </cell>
          <cell r="C65">
            <v>26823.17</v>
          </cell>
          <cell r="H65">
            <v>26823.17</v>
          </cell>
          <cell r="K65">
            <v>26823.17</v>
          </cell>
        </row>
        <row r="66">
          <cell r="A66" t="str">
            <v>9544000</v>
          </cell>
          <cell r="B66" t="str">
            <v>Hyd Mn Electr Plant</v>
          </cell>
          <cell r="C66">
            <v>88000.45</v>
          </cell>
          <cell r="H66">
            <v>88000.45</v>
          </cell>
          <cell r="K66">
            <v>88000.45</v>
          </cell>
        </row>
        <row r="67">
          <cell r="A67" t="str">
            <v>9545000</v>
          </cell>
          <cell r="B67" t="str">
            <v>Hyd Mn Misc Plt Exp</v>
          </cell>
          <cell r="C67">
            <v>-62952.93</v>
          </cell>
          <cell r="H67">
            <v>-62952.93</v>
          </cell>
          <cell r="K67">
            <v>-62952.93</v>
          </cell>
        </row>
        <row r="68">
          <cell r="A68" t="str">
            <v>9546000</v>
          </cell>
          <cell r="B68" t="str">
            <v>Oth Pwr Op Sup &amp; Eng</v>
          </cell>
          <cell r="C68">
            <v>361404.73</v>
          </cell>
          <cell r="H68">
            <v>361404.73</v>
          </cell>
          <cell r="K68">
            <v>361404.73</v>
          </cell>
        </row>
        <row r="69">
          <cell r="A69" t="str">
            <v>9548000</v>
          </cell>
          <cell r="B69" t="str">
            <v>Oth Pwr Op Gen Exp</v>
          </cell>
          <cell r="C69">
            <v>1105579.3700000001</v>
          </cell>
          <cell r="H69">
            <v>1105579.3700000001</v>
          </cell>
          <cell r="K69">
            <v>1105579.3700000001</v>
          </cell>
        </row>
        <row r="70">
          <cell r="A70" t="str">
            <v>9549000</v>
          </cell>
          <cell r="B70" t="str">
            <v>Oth Pwr Op Misc Exp</v>
          </cell>
          <cell r="C70">
            <v>301369.95</v>
          </cell>
          <cell r="H70">
            <v>301369.95</v>
          </cell>
          <cell r="K70">
            <v>301369.95</v>
          </cell>
        </row>
        <row r="71">
          <cell r="A71" t="str">
            <v>9550000</v>
          </cell>
          <cell r="B71" t="str">
            <v>Oth Pwr Op Rents</v>
          </cell>
          <cell r="C71">
            <v>670514.26</v>
          </cell>
          <cell r="H71">
            <v>670514.26</v>
          </cell>
          <cell r="K71">
            <v>670514.26</v>
          </cell>
        </row>
        <row r="72">
          <cell r="A72" t="str">
            <v>9551000</v>
          </cell>
          <cell r="B72" t="str">
            <v>Oth Pwr Mn Sup &amp; Eng</v>
          </cell>
          <cell r="C72">
            <v>38063.58</v>
          </cell>
          <cell r="H72">
            <v>38063.58</v>
          </cell>
          <cell r="K72">
            <v>38063.58</v>
          </cell>
        </row>
        <row r="73">
          <cell r="A73" t="str">
            <v>9552000</v>
          </cell>
          <cell r="B73" t="str">
            <v>Oth Pwr Mn Structure</v>
          </cell>
          <cell r="C73">
            <v>65727.67</v>
          </cell>
          <cell r="H73">
            <v>65727.67</v>
          </cell>
          <cell r="K73">
            <v>65727.67</v>
          </cell>
        </row>
        <row r="74">
          <cell r="A74" t="str">
            <v>9553000</v>
          </cell>
          <cell r="B74" t="str">
            <v>Oth Pwr Mn Equipment</v>
          </cell>
          <cell r="C74">
            <v>1757405.86</v>
          </cell>
          <cell r="H74">
            <v>1757405.86</v>
          </cell>
          <cell r="K74">
            <v>1757405.86</v>
          </cell>
        </row>
        <row r="75">
          <cell r="A75" t="str">
            <v>9554000</v>
          </cell>
          <cell r="B75" t="str">
            <v>Oth Pwr Mn Misc Exp</v>
          </cell>
          <cell r="C75">
            <v>135433.99</v>
          </cell>
          <cell r="H75">
            <v>135433.99</v>
          </cell>
          <cell r="K75">
            <v>135433.99</v>
          </cell>
        </row>
        <row r="76">
          <cell r="A76" t="str">
            <v>9717000</v>
          </cell>
          <cell r="B76" t="str">
            <v>Mfd Op Liq Petro Exp</v>
          </cell>
          <cell r="D76">
            <v>16595.2</v>
          </cell>
          <cell r="I76">
            <v>16595.2</v>
          </cell>
          <cell r="K76">
            <v>16595.2</v>
          </cell>
        </row>
        <row r="77">
          <cell r="A77" t="str">
            <v>9807500</v>
          </cell>
          <cell r="B77" t="str">
            <v>Oth Purch Gas Exp</v>
          </cell>
          <cell r="D77">
            <v>191166.91</v>
          </cell>
          <cell r="I77">
            <v>191166.91</v>
          </cell>
          <cell r="K77">
            <v>191166.91</v>
          </cell>
        </row>
        <row r="78">
          <cell r="A78" t="str">
            <v>9812000</v>
          </cell>
          <cell r="B78" t="str">
            <v>Gas Used fr Oth Util</v>
          </cell>
          <cell r="D78">
            <v>-547.66999999999996</v>
          </cell>
          <cell r="I78">
            <v>-547.66999999999996</v>
          </cell>
          <cell r="K78">
            <v>-547.66999999999996</v>
          </cell>
        </row>
        <row r="79">
          <cell r="A79" t="str">
            <v>9813000</v>
          </cell>
          <cell r="B79" t="str">
            <v>Oth Gas Supply Exp</v>
          </cell>
          <cell r="D79">
            <v>43546.92</v>
          </cell>
          <cell r="I79">
            <v>43546.92</v>
          </cell>
          <cell r="K79">
            <v>43546.92</v>
          </cell>
        </row>
        <row r="80">
          <cell r="A80" t="str">
            <v>9814000</v>
          </cell>
          <cell r="B80" t="str">
            <v>UGS Op Supv &amp; Eng</v>
          </cell>
          <cell r="D80">
            <v>14967.06</v>
          </cell>
          <cell r="I80">
            <v>14967.06</v>
          </cell>
          <cell r="K80">
            <v>14967.06</v>
          </cell>
        </row>
        <row r="81">
          <cell r="A81" t="str">
            <v>9816000</v>
          </cell>
          <cell r="B81" t="str">
            <v>UGS Op Wells Expense</v>
          </cell>
          <cell r="D81">
            <v>2214.87</v>
          </cell>
          <cell r="I81">
            <v>2214.87</v>
          </cell>
          <cell r="K81">
            <v>2214.87</v>
          </cell>
        </row>
        <row r="82">
          <cell r="A82" t="str">
            <v>9817000</v>
          </cell>
          <cell r="B82" t="str">
            <v>UGS Op Lines Expesne</v>
          </cell>
          <cell r="D82">
            <v>38.83</v>
          </cell>
          <cell r="I82">
            <v>38.83</v>
          </cell>
          <cell r="K82">
            <v>38.83</v>
          </cell>
        </row>
        <row r="83">
          <cell r="A83" t="str">
            <v>9818000</v>
          </cell>
          <cell r="B83" t="str">
            <v>UGS Op Compr Stn Exp</v>
          </cell>
          <cell r="D83">
            <v>42087.39</v>
          </cell>
          <cell r="I83">
            <v>42087.39</v>
          </cell>
          <cell r="K83">
            <v>42087.39</v>
          </cell>
        </row>
        <row r="84">
          <cell r="A84" t="str">
            <v>9819000</v>
          </cell>
          <cell r="B84" t="str">
            <v>UGS Op Compr Stn F&amp;P</v>
          </cell>
          <cell r="D84">
            <v>9415.67</v>
          </cell>
          <cell r="I84">
            <v>9415.67</v>
          </cell>
          <cell r="K84">
            <v>9415.67</v>
          </cell>
        </row>
        <row r="85">
          <cell r="A85" t="str">
            <v>9824000</v>
          </cell>
          <cell r="B85" t="str">
            <v>UGS Op Other Expense</v>
          </cell>
          <cell r="D85">
            <v>8903.86</v>
          </cell>
          <cell r="I85">
            <v>8903.86</v>
          </cell>
          <cell r="K85">
            <v>8903.86</v>
          </cell>
        </row>
        <row r="86">
          <cell r="A86" t="str">
            <v>9830000</v>
          </cell>
          <cell r="B86" t="str">
            <v>UGS Mn Supv &amp; Eng</v>
          </cell>
          <cell r="D86">
            <v>13166.37</v>
          </cell>
          <cell r="I86">
            <v>13166.37</v>
          </cell>
          <cell r="K86">
            <v>13166.37</v>
          </cell>
        </row>
        <row r="87">
          <cell r="A87" t="str">
            <v>9831000</v>
          </cell>
          <cell r="B87" t="str">
            <v>UGS Mn Stuctures</v>
          </cell>
          <cell r="D87">
            <v>2341.31</v>
          </cell>
          <cell r="I87">
            <v>2341.31</v>
          </cell>
          <cell r="K87">
            <v>2341.31</v>
          </cell>
        </row>
        <row r="88">
          <cell r="A88" t="str">
            <v>9832000</v>
          </cell>
          <cell r="B88" t="str">
            <v>UGS Mn Reserv &amp; Well</v>
          </cell>
          <cell r="D88">
            <v>206989.79</v>
          </cell>
          <cell r="I88">
            <v>206989.79</v>
          </cell>
          <cell r="K88">
            <v>206989.79</v>
          </cell>
        </row>
        <row r="89">
          <cell r="A89" t="str">
            <v>9834000</v>
          </cell>
          <cell r="B89" t="str">
            <v>UGS Mn Compr Stn Eq</v>
          </cell>
          <cell r="D89">
            <v>67556.759999999995</v>
          </cell>
          <cell r="I89">
            <v>67556.759999999995</v>
          </cell>
          <cell r="K89">
            <v>67556.759999999995</v>
          </cell>
        </row>
        <row r="90">
          <cell r="A90" t="str">
            <v>9836000</v>
          </cell>
          <cell r="B90" t="str">
            <v>UGS Mn Purificat Equ</v>
          </cell>
          <cell r="D90">
            <v>104.58</v>
          </cell>
          <cell r="I90">
            <v>104.58</v>
          </cell>
          <cell r="K90">
            <v>104.58</v>
          </cell>
        </row>
        <row r="91">
          <cell r="A91" t="str">
            <v>9837000</v>
          </cell>
          <cell r="B91" t="str">
            <v>UGS Mn Oth Equipment</v>
          </cell>
          <cell r="D91">
            <v>609.85</v>
          </cell>
          <cell r="I91">
            <v>609.85</v>
          </cell>
          <cell r="K91">
            <v>609.85</v>
          </cell>
        </row>
        <row r="92">
          <cell r="A92" t="str">
            <v>9841000</v>
          </cell>
          <cell r="B92" t="str">
            <v>OS Op Labor &amp; Exp</v>
          </cell>
          <cell r="D92">
            <v>75970.460000000006</v>
          </cell>
          <cell r="I92">
            <v>75970.460000000006</v>
          </cell>
          <cell r="K92">
            <v>75970.460000000006</v>
          </cell>
        </row>
        <row r="93">
          <cell r="A93" t="str">
            <v>9844100</v>
          </cell>
          <cell r="B93" t="str">
            <v>LNG Op Supv &amp; Eng</v>
          </cell>
          <cell r="D93">
            <v>-423.57</v>
          </cell>
          <cell r="I93">
            <v>-423.57</v>
          </cell>
          <cell r="K93">
            <v>-423.57</v>
          </cell>
        </row>
        <row r="94">
          <cell r="A94" t="str">
            <v>ZW_TRANSMISSION_EXP</v>
          </cell>
          <cell r="B94" t="str">
            <v>WUTC Transmission Ex</v>
          </cell>
          <cell r="C94">
            <v>2060647.08</v>
          </cell>
          <cell r="H94">
            <v>2060647.08</v>
          </cell>
          <cell r="K94">
            <v>2060647.08</v>
          </cell>
        </row>
        <row r="95">
          <cell r="A95" t="str">
            <v>9560000</v>
          </cell>
          <cell r="B95" t="str">
            <v>Transm Op Supv &amp; Eng</v>
          </cell>
          <cell r="C95">
            <v>267812.34000000003</v>
          </cell>
          <cell r="H95">
            <v>267812.34000000003</v>
          </cell>
          <cell r="K95">
            <v>267812.34000000003</v>
          </cell>
        </row>
        <row r="96">
          <cell r="A96" t="str">
            <v>9561100</v>
          </cell>
          <cell r="B96" t="str">
            <v>Load Disp-Reliabilit</v>
          </cell>
          <cell r="C96">
            <v>3636.85</v>
          </cell>
          <cell r="H96">
            <v>3636.85</v>
          </cell>
          <cell r="K96">
            <v>3636.85</v>
          </cell>
        </row>
        <row r="97">
          <cell r="A97" t="str">
            <v>9561200</v>
          </cell>
          <cell r="B97" t="str">
            <v>Load Disp-Monit &amp; Op</v>
          </cell>
          <cell r="C97">
            <v>198094.83</v>
          </cell>
          <cell r="H97">
            <v>198094.83</v>
          </cell>
          <cell r="K97">
            <v>198094.83</v>
          </cell>
        </row>
        <row r="98">
          <cell r="A98" t="str">
            <v>9561300</v>
          </cell>
          <cell r="B98" t="str">
            <v>Load Disp-Transm Svc</v>
          </cell>
          <cell r="C98">
            <v>82127.56</v>
          </cell>
          <cell r="H98">
            <v>82127.56</v>
          </cell>
          <cell r="K98">
            <v>82127.56</v>
          </cell>
        </row>
        <row r="99">
          <cell r="A99" t="str">
            <v>9561500</v>
          </cell>
          <cell r="B99" t="str">
            <v>Reliab Plng &amp; Stndrd</v>
          </cell>
          <cell r="C99">
            <v>150345.17000000001</v>
          </cell>
          <cell r="H99">
            <v>150345.17000000001</v>
          </cell>
          <cell r="K99">
            <v>150345.17000000001</v>
          </cell>
        </row>
        <row r="100">
          <cell r="A100" t="str">
            <v>9561700</v>
          </cell>
          <cell r="B100" t="str">
            <v>Gen Interconn Study</v>
          </cell>
          <cell r="C100">
            <v>173516.36</v>
          </cell>
          <cell r="H100">
            <v>173516.36</v>
          </cell>
          <cell r="K100">
            <v>173516.36</v>
          </cell>
        </row>
        <row r="101">
          <cell r="A101" t="str">
            <v>9561800</v>
          </cell>
          <cell r="B101" t="str">
            <v>Reliab Plng &amp; SD Svc</v>
          </cell>
          <cell r="C101">
            <v>8058.16</v>
          </cell>
          <cell r="H101">
            <v>8058.16</v>
          </cell>
          <cell r="K101">
            <v>8058.16</v>
          </cell>
        </row>
        <row r="102">
          <cell r="A102" t="str">
            <v>9562000</v>
          </cell>
          <cell r="B102" t="str">
            <v>Trm Op Station Exp</v>
          </cell>
          <cell r="C102">
            <v>100134.98</v>
          </cell>
          <cell r="H102">
            <v>100134.98</v>
          </cell>
          <cell r="K102">
            <v>100134.98</v>
          </cell>
        </row>
        <row r="103">
          <cell r="A103" t="str">
            <v>9563000</v>
          </cell>
          <cell r="B103" t="str">
            <v>Trm Op Ovhd Line Exp</v>
          </cell>
          <cell r="C103">
            <v>20903.86</v>
          </cell>
          <cell r="H103">
            <v>20903.86</v>
          </cell>
          <cell r="K103">
            <v>20903.86</v>
          </cell>
        </row>
        <row r="104">
          <cell r="A104" t="str">
            <v>9566000</v>
          </cell>
          <cell r="B104" t="str">
            <v>Trm Op Misc Expenses</v>
          </cell>
          <cell r="C104">
            <v>210626.44</v>
          </cell>
          <cell r="H104">
            <v>210626.44</v>
          </cell>
          <cell r="K104">
            <v>210626.44</v>
          </cell>
        </row>
        <row r="105">
          <cell r="A105" t="str">
            <v>9567000</v>
          </cell>
          <cell r="B105" t="str">
            <v>Trm Op Rents</v>
          </cell>
          <cell r="C105">
            <v>41093.21</v>
          </cell>
          <cell r="H105">
            <v>41093.21</v>
          </cell>
          <cell r="K105">
            <v>41093.21</v>
          </cell>
        </row>
        <row r="106">
          <cell r="A106" t="str">
            <v>9568000</v>
          </cell>
          <cell r="B106" t="str">
            <v>Trm Mn Supv &amp; Eng</v>
          </cell>
          <cell r="C106">
            <v>2019.29</v>
          </cell>
          <cell r="H106">
            <v>2019.29</v>
          </cell>
          <cell r="K106">
            <v>2019.29</v>
          </cell>
        </row>
        <row r="107">
          <cell r="A107" t="str">
            <v>9569000</v>
          </cell>
          <cell r="B107" t="str">
            <v>Trm Mn Structures</v>
          </cell>
          <cell r="C107">
            <v>57.16</v>
          </cell>
          <cell r="H107">
            <v>57.16</v>
          </cell>
          <cell r="K107">
            <v>57.16</v>
          </cell>
        </row>
        <row r="108">
          <cell r="A108" t="str">
            <v>9569200</v>
          </cell>
          <cell r="B108" t="str">
            <v>Trm Mn Comp Software</v>
          </cell>
          <cell r="C108">
            <v>286.56</v>
          </cell>
          <cell r="H108">
            <v>286.56</v>
          </cell>
          <cell r="K108">
            <v>286.56</v>
          </cell>
        </row>
        <row r="109">
          <cell r="A109" t="str">
            <v>9570000</v>
          </cell>
          <cell r="B109" t="str">
            <v>Trm Mn Station Equip</v>
          </cell>
          <cell r="C109">
            <v>346723.91</v>
          </cell>
          <cell r="H109">
            <v>346723.91</v>
          </cell>
          <cell r="K109">
            <v>346723.91</v>
          </cell>
        </row>
        <row r="110">
          <cell r="A110" t="str">
            <v>9571000</v>
          </cell>
          <cell r="B110" t="str">
            <v>Trm Mn Ovhd Lines</v>
          </cell>
          <cell r="C110">
            <v>441979.89</v>
          </cell>
          <cell r="H110">
            <v>441979.89</v>
          </cell>
          <cell r="K110">
            <v>441979.89</v>
          </cell>
        </row>
        <row r="111">
          <cell r="A111" t="str">
            <v>9572000</v>
          </cell>
          <cell r="B111" t="str">
            <v>Trm Mn Undrgd Lines</v>
          </cell>
          <cell r="C111">
            <v>8592.01</v>
          </cell>
          <cell r="H111">
            <v>8592.01</v>
          </cell>
          <cell r="K111">
            <v>8592.01</v>
          </cell>
        </row>
        <row r="112">
          <cell r="A112" t="str">
            <v>9573000</v>
          </cell>
          <cell r="B112" t="str">
            <v>Trm Mn Misc Transm</v>
          </cell>
          <cell r="C112">
            <v>4638.5</v>
          </cell>
          <cell r="H112">
            <v>4638.5</v>
          </cell>
          <cell r="K112">
            <v>4638.5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6983430.2400000002</v>
          </cell>
          <cell r="D113">
            <v>6226292.04</v>
          </cell>
          <cell r="H113">
            <v>6983430.2400000002</v>
          </cell>
          <cell r="I113">
            <v>6226292.04</v>
          </cell>
          <cell r="K113">
            <v>13209722.279999999</v>
          </cell>
        </row>
        <row r="114">
          <cell r="A114" t="str">
            <v>9580000</v>
          </cell>
          <cell r="B114" t="str">
            <v>Dis Op Supv &amp; Eng</v>
          </cell>
          <cell r="C114">
            <v>197524.21</v>
          </cell>
          <cell r="H114">
            <v>197524.21</v>
          </cell>
          <cell r="K114">
            <v>197524.21</v>
          </cell>
        </row>
        <row r="115">
          <cell r="A115" t="str">
            <v>9581000</v>
          </cell>
          <cell r="B115" t="str">
            <v>Dis Op Load Dispatch</v>
          </cell>
          <cell r="C115">
            <v>150222.04999999999</v>
          </cell>
          <cell r="H115">
            <v>150222.04999999999</v>
          </cell>
          <cell r="K115">
            <v>150222.04999999999</v>
          </cell>
        </row>
        <row r="116">
          <cell r="A116" t="str">
            <v>9582000</v>
          </cell>
          <cell r="B116" t="str">
            <v>Dis Op Station Exp</v>
          </cell>
          <cell r="C116">
            <v>176411.39</v>
          </cell>
          <cell r="H116">
            <v>176411.39</v>
          </cell>
          <cell r="K116">
            <v>176411.39</v>
          </cell>
        </row>
        <row r="117">
          <cell r="A117" t="str">
            <v>9583000</v>
          </cell>
          <cell r="B117" t="str">
            <v>Dis Op Ovhd Line Exp</v>
          </cell>
          <cell r="C117">
            <v>223060.53</v>
          </cell>
          <cell r="H117">
            <v>223060.53</v>
          </cell>
          <cell r="K117">
            <v>223060.53</v>
          </cell>
        </row>
        <row r="118">
          <cell r="A118" t="str">
            <v>9584000</v>
          </cell>
          <cell r="B118" t="str">
            <v>Dis Op Undg Line Exp</v>
          </cell>
          <cell r="C118">
            <v>492136.75</v>
          </cell>
          <cell r="H118">
            <v>492136.75</v>
          </cell>
          <cell r="K118">
            <v>492136.75</v>
          </cell>
        </row>
        <row r="119">
          <cell r="A119" t="str">
            <v>9586000</v>
          </cell>
          <cell r="B119" t="str">
            <v>Dis Op Meter Exp</v>
          </cell>
          <cell r="C119">
            <v>54182.01</v>
          </cell>
          <cell r="H119">
            <v>54182.01</v>
          </cell>
          <cell r="K119">
            <v>54182.01</v>
          </cell>
        </row>
        <row r="120">
          <cell r="A120" t="str">
            <v>9587000</v>
          </cell>
          <cell r="B120" t="str">
            <v>Dis Op Cust Install</v>
          </cell>
          <cell r="C120">
            <v>402663.25</v>
          </cell>
          <cell r="H120">
            <v>402663.25</v>
          </cell>
          <cell r="K120">
            <v>402663.25</v>
          </cell>
        </row>
        <row r="121">
          <cell r="A121" t="str">
            <v>9588000</v>
          </cell>
          <cell r="B121" t="str">
            <v>Dis Op Misc Expenses</v>
          </cell>
          <cell r="C121">
            <v>542342.19999999995</v>
          </cell>
          <cell r="H121">
            <v>542342.19999999995</v>
          </cell>
          <cell r="K121">
            <v>542342.19999999995</v>
          </cell>
        </row>
        <row r="122">
          <cell r="A122" t="str">
            <v>9589000</v>
          </cell>
          <cell r="B122" t="str">
            <v>Dis Op Rents</v>
          </cell>
          <cell r="C122">
            <v>127738.09</v>
          </cell>
          <cell r="H122">
            <v>127738.09</v>
          </cell>
          <cell r="K122">
            <v>127738.09</v>
          </cell>
        </row>
        <row r="123">
          <cell r="A123" t="str">
            <v>9590000</v>
          </cell>
          <cell r="B123" t="str">
            <v>Dis Mn Supv &amp; Eng</v>
          </cell>
          <cell r="C123">
            <v>26353.8</v>
          </cell>
          <cell r="H123">
            <v>26353.8</v>
          </cell>
          <cell r="K123">
            <v>26353.8</v>
          </cell>
        </row>
        <row r="124">
          <cell r="A124" t="str">
            <v>9592000</v>
          </cell>
          <cell r="B124" t="str">
            <v>Dis Mn Station Equip</v>
          </cell>
          <cell r="C124">
            <v>232101.55</v>
          </cell>
          <cell r="H124">
            <v>232101.55</v>
          </cell>
          <cell r="K124">
            <v>232101.55</v>
          </cell>
        </row>
        <row r="125">
          <cell r="A125" t="str">
            <v>9593000</v>
          </cell>
          <cell r="B125" t="str">
            <v>Dis Mn Ovhd Lines</v>
          </cell>
          <cell r="C125">
            <v>3045908.4</v>
          </cell>
          <cell r="H125">
            <v>3045908.4</v>
          </cell>
          <cell r="K125">
            <v>3045908.4</v>
          </cell>
        </row>
        <row r="126">
          <cell r="A126" t="str">
            <v>9594000</v>
          </cell>
          <cell r="B126" t="str">
            <v>Dis Mn Undgrd Lines</v>
          </cell>
          <cell r="C126">
            <v>1040380.02</v>
          </cell>
          <cell r="H126">
            <v>1040380.02</v>
          </cell>
          <cell r="K126">
            <v>1040380.02</v>
          </cell>
        </row>
        <row r="127">
          <cell r="A127" t="str">
            <v>9595000</v>
          </cell>
          <cell r="B127" t="str">
            <v>Dis Mn Line Transfor</v>
          </cell>
          <cell r="C127">
            <v>8063.19</v>
          </cell>
          <cell r="H127">
            <v>8063.19</v>
          </cell>
          <cell r="K127">
            <v>8063.19</v>
          </cell>
        </row>
        <row r="128">
          <cell r="A128" t="str">
            <v>9596000</v>
          </cell>
          <cell r="B128" t="str">
            <v>Dis Mn St Ltng &amp; Sig</v>
          </cell>
          <cell r="C128">
            <v>207457.43</v>
          </cell>
          <cell r="H128">
            <v>207457.43</v>
          </cell>
          <cell r="K128">
            <v>207457.43</v>
          </cell>
        </row>
        <row r="129">
          <cell r="A129" t="str">
            <v>9597000</v>
          </cell>
          <cell r="B129" t="str">
            <v>Dis Mn Meters</v>
          </cell>
          <cell r="C129">
            <v>56885.37</v>
          </cell>
          <cell r="H129">
            <v>56885.37</v>
          </cell>
          <cell r="K129">
            <v>56885.37</v>
          </cell>
        </row>
        <row r="130">
          <cell r="A130" t="str">
            <v>9870000</v>
          </cell>
          <cell r="B130" t="str">
            <v>Dis Op Supv &amp; Eng</v>
          </cell>
          <cell r="D130">
            <v>162325.12</v>
          </cell>
          <cell r="I130">
            <v>162325.12</v>
          </cell>
          <cell r="K130">
            <v>162325.12</v>
          </cell>
        </row>
        <row r="131">
          <cell r="A131" t="str">
            <v>9871000</v>
          </cell>
          <cell r="B131" t="str">
            <v>Dis Op Load Dispatch</v>
          </cell>
          <cell r="D131">
            <v>20860.509999999998</v>
          </cell>
          <cell r="I131">
            <v>20860.509999999998</v>
          </cell>
          <cell r="K131">
            <v>20860.509999999998</v>
          </cell>
        </row>
        <row r="132">
          <cell r="A132" t="str">
            <v>9874000</v>
          </cell>
          <cell r="B132" t="str">
            <v>Dis Op Mains &amp; Serv</v>
          </cell>
          <cell r="D132">
            <v>2765799.9</v>
          </cell>
          <cell r="I132">
            <v>2765799.9</v>
          </cell>
          <cell r="K132">
            <v>2765799.9</v>
          </cell>
        </row>
        <row r="133">
          <cell r="A133" t="str">
            <v>9875000</v>
          </cell>
          <cell r="B133" t="str">
            <v>Dis Op M &amp; R Stn-Gen</v>
          </cell>
          <cell r="D133">
            <v>62964.35</v>
          </cell>
          <cell r="I133">
            <v>62964.35</v>
          </cell>
          <cell r="K133">
            <v>62964.35</v>
          </cell>
        </row>
        <row r="134">
          <cell r="A134" t="str">
            <v>9876000</v>
          </cell>
          <cell r="B134" t="str">
            <v>Dis Op M &amp; R Stn-Ind</v>
          </cell>
          <cell r="D134">
            <v>82858.259999999995</v>
          </cell>
          <cell r="I134">
            <v>82858.259999999995</v>
          </cell>
          <cell r="K134">
            <v>82858.259999999995</v>
          </cell>
        </row>
        <row r="135">
          <cell r="A135" t="str">
            <v>9878000</v>
          </cell>
          <cell r="B135" t="str">
            <v>Dis Op Mtr &amp; Hou Reg</v>
          </cell>
          <cell r="D135">
            <v>40317.24</v>
          </cell>
          <cell r="I135">
            <v>40317.24</v>
          </cell>
          <cell r="K135">
            <v>40317.24</v>
          </cell>
        </row>
        <row r="136">
          <cell r="A136" t="str">
            <v>9879000</v>
          </cell>
          <cell r="B136" t="str">
            <v>Dis Op Cust Install</v>
          </cell>
          <cell r="D136">
            <v>98938.59</v>
          </cell>
          <cell r="I136">
            <v>98938.59</v>
          </cell>
          <cell r="K136">
            <v>98938.59</v>
          </cell>
        </row>
        <row r="137">
          <cell r="A137" t="str">
            <v>9880000</v>
          </cell>
          <cell r="B137" t="str">
            <v>Dis Op Other Expense</v>
          </cell>
          <cell r="D137">
            <v>1233697.3600000001</v>
          </cell>
          <cell r="I137">
            <v>1233697.3600000001</v>
          </cell>
          <cell r="K137">
            <v>1233697.3600000001</v>
          </cell>
        </row>
        <row r="138">
          <cell r="A138" t="str">
            <v>9881000</v>
          </cell>
          <cell r="B138" t="str">
            <v>Dis Op Rents</v>
          </cell>
          <cell r="D138">
            <v>31922.26</v>
          </cell>
          <cell r="I138">
            <v>31922.26</v>
          </cell>
          <cell r="K138">
            <v>31922.26</v>
          </cell>
        </row>
        <row r="139">
          <cell r="A139" t="str">
            <v>9885000</v>
          </cell>
          <cell r="B139" t="str">
            <v>Dis Mn Supv &amp; Eng</v>
          </cell>
          <cell r="D139">
            <v>1899.86</v>
          </cell>
          <cell r="I139">
            <v>1899.86</v>
          </cell>
          <cell r="K139">
            <v>1899.86</v>
          </cell>
        </row>
        <row r="140">
          <cell r="A140" t="str">
            <v>9886000</v>
          </cell>
          <cell r="B140" t="str">
            <v>Dis Mn Structures</v>
          </cell>
          <cell r="D140">
            <v>8968.16</v>
          </cell>
          <cell r="I140">
            <v>8968.16</v>
          </cell>
          <cell r="K140">
            <v>8968.16</v>
          </cell>
        </row>
        <row r="141">
          <cell r="A141" t="str">
            <v>9887000</v>
          </cell>
          <cell r="B141" t="str">
            <v>Dis Mn Mains</v>
          </cell>
          <cell r="D141">
            <v>1003064.75</v>
          </cell>
          <cell r="I141">
            <v>1003064.75</v>
          </cell>
          <cell r="K141">
            <v>1003064.75</v>
          </cell>
        </row>
        <row r="142">
          <cell r="A142" t="str">
            <v>9889000</v>
          </cell>
          <cell r="B142" t="str">
            <v>Dis Mn M &amp; R Stn-Gen</v>
          </cell>
          <cell r="D142">
            <v>122893.19</v>
          </cell>
          <cell r="I142">
            <v>122893.19</v>
          </cell>
          <cell r="K142">
            <v>122893.19</v>
          </cell>
        </row>
        <row r="143">
          <cell r="A143" t="str">
            <v>9890000</v>
          </cell>
          <cell r="B143" t="str">
            <v>Dis Mn M &amp; R Stn-Ind</v>
          </cell>
          <cell r="D143">
            <v>9216.3799999999992</v>
          </cell>
          <cell r="I143">
            <v>9216.3799999999992</v>
          </cell>
          <cell r="K143">
            <v>9216.3799999999992</v>
          </cell>
        </row>
        <row r="144">
          <cell r="A144" t="str">
            <v>9892000</v>
          </cell>
          <cell r="B144" t="str">
            <v>Dis Mn Services</v>
          </cell>
          <cell r="D144">
            <v>502162.78</v>
          </cell>
          <cell r="I144">
            <v>502162.78</v>
          </cell>
          <cell r="K144">
            <v>502162.78</v>
          </cell>
        </row>
        <row r="145">
          <cell r="A145" t="str">
            <v>9893000</v>
          </cell>
          <cell r="B145" t="str">
            <v>Dis Mn Mtr &amp; Hou Reg</v>
          </cell>
          <cell r="D145">
            <v>44812.88</v>
          </cell>
          <cell r="I145">
            <v>44812.88</v>
          </cell>
          <cell r="K145">
            <v>44812.88</v>
          </cell>
        </row>
        <row r="146">
          <cell r="A146" t="str">
            <v>9894000</v>
          </cell>
          <cell r="B146" t="str">
            <v>Dis Mn Other Equipm</v>
          </cell>
          <cell r="D146">
            <v>33590.449999999997</v>
          </cell>
          <cell r="I146">
            <v>33590.449999999997</v>
          </cell>
          <cell r="K146">
            <v>33590.449999999997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2181099.17</v>
          </cell>
          <cell r="D147">
            <v>568471.05000000005</v>
          </cell>
          <cell r="E147">
            <v>2167529.85</v>
          </cell>
          <cell r="F147">
            <v>1267955.78</v>
          </cell>
          <cell r="G147">
            <v>899574.07</v>
          </cell>
          <cell r="H147">
            <v>3449054.95</v>
          </cell>
          <cell r="I147">
            <v>1468045.12</v>
          </cell>
          <cell r="K147">
            <v>4917100.07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20353.37</v>
          </cell>
          <cell r="F148">
            <v>11833.45</v>
          </cell>
          <cell r="G148">
            <v>8519.92</v>
          </cell>
          <cell r="H148">
            <v>11833.45</v>
          </cell>
          <cell r="I148">
            <v>8519.92</v>
          </cell>
          <cell r="K148">
            <v>20353.37</v>
          </cell>
        </row>
        <row r="149">
          <cell r="A149" t="str">
            <v>9902000</v>
          </cell>
          <cell r="B149" t="str">
            <v>Meter Reading Exp</v>
          </cell>
          <cell r="C149">
            <v>917467.04</v>
          </cell>
          <cell r="D149">
            <v>703940.43</v>
          </cell>
          <cell r="E149">
            <v>173851.83</v>
          </cell>
          <cell r="F149">
            <v>108831.25</v>
          </cell>
          <cell r="G149">
            <v>65020.58</v>
          </cell>
          <cell r="H149">
            <v>1026298.29</v>
          </cell>
          <cell r="I149">
            <v>768961.01</v>
          </cell>
          <cell r="K149">
            <v>1795259.3</v>
          </cell>
        </row>
        <row r="150">
          <cell r="A150" t="str">
            <v>9902100</v>
          </cell>
          <cell r="B150" t="str">
            <v>Meter Reading Exp-E</v>
          </cell>
          <cell r="C150">
            <v>7916.14</v>
          </cell>
          <cell r="H150">
            <v>7916.14</v>
          </cell>
          <cell r="K150">
            <v>7916.14</v>
          </cell>
        </row>
        <row r="151">
          <cell r="A151" t="str">
            <v>9902200</v>
          </cell>
          <cell r="B151" t="str">
            <v>Meter Reading Exp-G</v>
          </cell>
          <cell r="D151">
            <v>3706.83</v>
          </cell>
          <cell r="I151">
            <v>3706.83</v>
          </cell>
          <cell r="K151">
            <v>3706.83</v>
          </cell>
        </row>
        <row r="152">
          <cell r="A152" t="str">
            <v>9903000</v>
          </cell>
          <cell r="B152" t="str">
            <v>Customer Rec &amp; Coll</v>
          </cell>
          <cell r="C152">
            <v>525673.18999999994</v>
          </cell>
          <cell r="D152">
            <v>14265.31</v>
          </cell>
          <cell r="E152">
            <v>1973324.65</v>
          </cell>
          <cell r="F152">
            <v>1147291.08</v>
          </cell>
          <cell r="G152">
            <v>826033.57</v>
          </cell>
          <cell r="H152">
            <v>1672964.27</v>
          </cell>
          <cell r="I152">
            <v>840298.88</v>
          </cell>
          <cell r="K152">
            <v>2513263.15</v>
          </cell>
        </row>
        <row r="153">
          <cell r="A153" t="str">
            <v>9903100</v>
          </cell>
          <cell r="B153" t="str">
            <v>Cust Rec Col Exp-E</v>
          </cell>
          <cell r="C153">
            <v>46157.09</v>
          </cell>
          <cell r="H153">
            <v>46157.09</v>
          </cell>
          <cell r="K153">
            <v>46157.09</v>
          </cell>
        </row>
        <row r="154">
          <cell r="A154" t="str">
            <v>9903200</v>
          </cell>
          <cell r="B154" t="str">
            <v>Cust Rec Col Exp-G</v>
          </cell>
          <cell r="D154">
            <v>15981.2</v>
          </cell>
          <cell r="I154">
            <v>15981.2</v>
          </cell>
          <cell r="K154">
            <v>15981.2</v>
          </cell>
        </row>
        <row r="155">
          <cell r="A155" t="str">
            <v>9904000</v>
          </cell>
          <cell r="B155" t="str">
            <v>Uncollectible Accts</v>
          </cell>
          <cell r="C155">
            <v>683885.71</v>
          </cell>
          <cell r="D155">
            <v>-169422.72</v>
          </cell>
          <cell r="H155">
            <v>683885.71</v>
          </cell>
          <cell r="I155">
            <v>-169422.72</v>
          </cell>
          <cell r="K155">
            <v>514462.99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2100577.5299999998</v>
          </cell>
          <cell r="D156">
            <v>308773.15000000002</v>
          </cell>
          <cell r="E156">
            <v>753800.21</v>
          </cell>
          <cell r="F156">
            <v>440311.34</v>
          </cell>
          <cell r="G156">
            <v>313488.87</v>
          </cell>
          <cell r="H156">
            <v>2540888.87</v>
          </cell>
          <cell r="I156">
            <v>622262.02</v>
          </cell>
          <cell r="K156">
            <v>3163150.89</v>
          </cell>
        </row>
        <row r="157">
          <cell r="A157" t="str">
            <v>9908010</v>
          </cell>
          <cell r="B157" t="str">
            <v>Customer Serv Exp</v>
          </cell>
          <cell r="C157">
            <v>1997052.51</v>
          </cell>
          <cell r="D157">
            <v>200137.08</v>
          </cell>
          <cell r="E157">
            <v>258202.07</v>
          </cell>
          <cell r="F157">
            <v>152170.62</v>
          </cell>
          <cell r="G157">
            <v>106031.45</v>
          </cell>
          <cell r="H157">
            <v>2149223.13</v>
          </cell>
          <cell r="I157">
            <v>306168.53000000003</v>
          </cell>
          <cell r="K157">
            <v>2455391.66</v>
          </cell>
        </row>
        <row r="158">
          <cell r="A158" t="str">
            <v>9909000</v>
          </cell>
          <cell r="B158" t="str">
            <v>Infor &amp; Inst Adv Exp</v>
          </cell>
          <cell r="C158">
            <v>20262.560000000001</v>
          </cell>
          <cell r="D158">
            <v>108636.07</v>
          </cell>
          <cell r="E158">
            <v>514009.69</v>
          </cell>
          <cell r="F158">
            <v>298845.21000000002</v>
          </cell>
          <cell r="G158">
            <v>215164.48</v>
          </cell>
          <cell r="H158">
            <v>319107.77</v>
          </cell>
          <cell r="I158">
            <v>323800.55</v>
          </cell>
          <cell r="K158">
            <v>642908.31999999995</v>
          </cell>
        </row>
        <row r="159">
          <cell r="A159" t="str">
            <v>9912000</v>
          </cell>
          <cell r="B159" t="str">
            <v>Demonstr &amp; Sell Exp</v>
          </cell>
          <cell r="C159">
            <v>83262.460000000006</v>
          </cell>
          <cell r="D159">
            <v>0</v>
          </cell>
          <cell r="E159">
            <v>-18411.55</v>
          </cell>
          <cell r="F159">
            <v>-10704.49</v>
          </cell>
          <cell r="G159">
            <v>-7707.06</v>
          </cell>
          <cell r="H159">
            <v>72557.97</v>
          </cell>
          <cell r="I159">
            <v>-7707.06</v>
          </cell>
          <cell r="K159">
            <v>64850.91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6243835.4100000001</v>
          </cell>
          <cell r="D160">
            <v>632900.85</v>
          </cell>
          <cell r="H160">
            <v>6243835.4100000001</v>
          </cell>
          <cell r="I160">
            <v>632900.85</v>
          </cell>
          <cell r="K160">
            <v>6876736.2599999998</v>
          </cell>
        </row>
        <row r="161">
          <cell r="A161" t="str">
            <v>9908020</v>
          </cell>
          <cell r="B161" t="str">
            <v>Conserv Amortization</v>
          </cell>
          <cell r="C161">
            <v>6243835.4100000001</v>
          </cell>
          <cell r="D161">
            <v>632900.85</v>
          </cell>
          <cell r="H161">
            <v>6243835.4100000001</v>
          </cell>
          <cell r="I161">
            <v>632900.85</v>
          </cell>
          <cell r="K161">
            <v>6876736.2599999998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5088322.8600000003</v>
          </cell>
          <cell r="D162">
            <v>1114223.99</v>
          </cell>
          <cell r="E162">
            <v>11745958.060000001</v>
          </cell>
          <cell r="F162">
            <v>7704902.2800000003</v>
          </cell>
          <cell r="G162">
            <v>4041055.78</v>
          </cell>
          <cell r="H162">
            <v>12793225.140000001</v>
          </cell>
          <cell r="I162">
            <v>5155279.7699999996</v>
          </cell>
          <cell r="K162">
            <v>17948504.91</v>
          </cell>
        </row>
        <row r="163">
          <cell r="A163" t="str">
            <v>9920000</v>
          </cell>
          <cell r="B163" t="str">
            <v>Admin &amp; Gen Salaries</v>
          </cell>
          <cell r="C163">
            <v>638196.47999999998</v>
          </cell>
          <cell r="D163">
            <v>17650.5</v>
          </cell>
          <cell r="E163">
            <v>6589207.5</v>
          </cell>
          <cell r="F163">
            <v>4365360.5</v>
          </cell>
          <cell r="G163">
            <v>2223847</v>
          </cell>
          <cell r="H163">
            <v>5003556.9800000004</v>
          </cell>
          <cell r="I163">
            <v>2241497.5</v>
          </cell>
          <cell r="K163">
            <v>7245054.4800000004</v>
          </cell>
        </row>
        <row r="164">
          <cell r="A164" t="str">
            <v>9921000</v>
          </cell>
          <cell r="B164" t="str">
            <v>Office Suppies &amp; Exp</v>
          </cell>
          <cell r="C164">
            <v>24806.49</v>
          </cell>
          <cell r="D164">
            <v>9498.73</v>
          </cell>
          <cell r="E164">
            <v>857476.48</v>
          </cell>
          <cell r="F164">
            <v>568078.46</v>
          </cell>
          <cell r="G164">
            <v>289398.02</v>
          </cell>
          <cell r="H164">
            <v>592884.94999999995</v>
          </cell>
          <cell r="I164">
            <v>298896.75</v>
          </cell>
          <cell r="K164">
            <v>891781.7</v>
          </cell>
        </row>
        <row r="165">
          <cell r="A165" t="str">
            <v>9922000</v>
          </cell>
          <cell r="B165" t="str">
            <v>Admin Exp Transf-Cr</v>
          </cell>
          <cell r="C165">
            <v>-18058.22</v>
          </cell>
          <cell r="D165">
            <v>-9199.4599999999991</v>
          </cell>
          <cell r="E165">
            <v>-3272730.04</v>
          </cell>
          <cell r="F165">
            <v>-2168183.63</v>
          </cell>
          <cell r="G165">
            <v>-1104546.4099999999</v>
          </cell>
          <cell r="H165">
            <v>-2186241.85</v>
          </cell>
          <cell r="I165">
            <v>-1113745.8700000001</v>
          </cell>
          <cell r="K165">
            <v>-3299987.72</v>
          </cell>
        </row>
        <row r="166">
          <cell r="A166" t="str">
            <v>9923000</v>
          </cell>
          <cell r="B166" t="str">
            <v>Outside Svc Employed</v>
          </cell>
          <cell r="C166">
            <v>613686.67000000004</v>
          </cell>
          <cell r="D166">
            <v>-240347.04</v>
          </cell>
          <cell r="E166">
            <v>1814007.29</v>
          </cell>
          <cell r="F166">
            <v>1201779.82</v>
          </cell>
          <cell r="G166">
            <v>612227.47</v>
          </cell>
          <cell r="H166">
            <v>1815466.49</v>
          </cell>
          <cell r="I166">
            <v>371880.43</v>
          </cell>
          <cell r="K166">
            <v>2187346.92</v>
          </cell>
        </row>
        <row r="167">
          <cell r="A167" t="str">
            <v>9924000</v>
          </cell>
          <cell r="B167" t="str">
            <v>Property Insurance</v>
          </cell>
          <cell r="C167">
            <v>377874.46</v>
          </cell>
          <cell r="D167">
            <v>-532.32000000000005</v>
          </cell>
          <cell r="E167">
            <v>-22902.13</v>
          </cell>
          <cell r="F167">
            <v>-13645.1</v>
          </cell>
          <cell r="G167">
            <v>-9257.0300000000007</v>
          </cell>
          <cell r="H167">
            <v>364229.36</v>
          </cell>
          <cell r="I167">
            <v>-9789.35</v>
          </cell>
          <cell r="K167">
            <v>354440.01</v>
          </cell>
        </row>
        <row r="168">
          <cell r="A168" t="str">
            <v>9925000</v>
          </cell>
          <cell r="B168" t="str">
            <v>Injuries and Damages</v>
          </cell>
          <cell r="C168">
            <v>71791.16</v>
          </cell>
          <cell r="D168">
            <v>128098.54</v>
          </cell>
          <cell r="E168">
            <v>600716.9</v>
          </cell>
          <cell r="F168">
            <v>349256.76</v>
          </cell>
          <cell r="G168">
            <v>251460.14</v>
          </cell>
          <cell r="H168">
            <v>421047.92</v>
          </cell>
          <cell r="I168">
            <v>379558.68</v>
          </cell>
          <cell r="K168">
            <v>800606.6</v>
          </cell>
        </row>
        <row r="169">
          <cell r="A169" t="str">
            <v>9926000</v>
          </cell>
          <cell r="B169" t="str">
            <v>Employee Pen &amp; Ben</v>
          </cell>
          <cell r="C169">
            <v>2297166.46</v>
          </cell>
          <cell r="D169">
            <v>875897.67</v>
          </cell>
          <cell r="E169">
            <v>1717953.68</v>
          </cell>
          <cell r="F169">
            <v>1108529.06</v>
          </cell>
          <cell r="G169">
            <v>609424.62</v>
          </cell>
          <cell r="H169">
            <v>3405695.52</v>
          </cell>
          <cell r="I169">
            <v>1485322.29</v>
          </cell>
          <cell r="K169">
            <v>4891017.8099999996</v>
          </cell>
        </row>
        <row r="170">
          <cell r="A170" t="str">
            <v>9928000</v>
          </cell>
          <cell r="B170" t="str">
            <v>Reg Commission Exp</v>
          </cell>
          <cell r="C170">
            <v>708689.27</v>
          </cell>
          <cell r="D170">
            <v>106454.15</v>
          </cell>
          <cell r="E170">
            <v>44833.82</v>
          </cell>
          <cell r="F170">
            <v>29702.400000000001</v>
          </cell>
          <cell r="G170">
            <v>15131.42</v>
          </cell>
          <cell r="H170">
            <v>738391.67</v>
          </cell>
          <cell r="I170">
            <v>121585.57</v>
          </cell>
          <cell r="K170">
            <v>859977.24</v>
          </cell>
        </row>
        <row r="171">
          <cell r="A171" t="str">
            <v>9930200</v>
          </cell>
          <cell r="B171" t="str">
            <v>Misc General Exp</v>
          </cell>
          <cell r="C171">
            <v>240346.42</v>
          </cell>
          <cell r="D171">
            <v>118777.49</v>
          </cell>
          <cell r="E171">
            <v>771873.09</v>
          </cell>
          <cell r="F171">
            <v>511365.95</v>
          </cell>
          <cell r="G171">
            <v>260507.14</v>
          </cell>
          <cell r="H171">
            <v>751712.37</v>
          </cell>
          <cell r="I171">
            <v>379284.63</v>
          </cell>
          <cell r="K171">
            <v>1130997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838872.34</v>
          </cell>
          <cell r="F172">
            <v>555752.93000000005</v>
          </cell>
          <cell r="G172">
            <v>283119.40999999997</v>
          </cell>
          <cell r="H172">
            <v>600299.18000000005</v>
          </cell>
          <cell r="I172">
            <v>283119.40999999997</v>
          </cell>
          <cell r="K172">
            <v>883418.59</v>
          </cell>
        </row>
        <row r="173">
          <cell r="A173" t="str">
            <v>9932000</v>
          </cell>
          <cell r="B173" t="str">
            <v>Gas Maint of Gen Plt</v>
          </cell>
          <cell r="D173">
            <v>107925.73</v>
          </cell>
          <cell r="I173">
            <v>107925.73</v>
          </cell>
          <cell r="K173">
            <v>107925.73</v>
          </cell>
        </row>
        <row r="174">
          <cell r="A174" t="str">
            <v>9935000</v>
          </cell>
          <cell r="B174" t="str">
            <v>Ele Maint of Gen Plt</v>
          </cell>
          <cell r="C174">
            <v>89277.42</v>
          </cell>
          <cell r="D174">
            <v>0</v>
          </cell>
          <cell r="E174">
            <v>1806649.13</v>
          </cell>
          <cell r="F174">
            <v>1196905.1299999999</v>
          </cell>
          <cell r="G174">
            <v>609744</v>
          </cell>
          <cell r="H174">
            <v>1286182.55</v>
          </cell>
          <cell r="I174">
            <v>609744</v>
          </cell>
          <cell r="K174">
            <v>1895926.55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-2243778.73</v>
          </cell>
          <cell r="D175">
            <v>12389015.42</v>
          </cell>
          <cell r="E175">
            <v>9855399.8599999994</v>
          </cell>
          <cell r="F175">
            <v>6529202.4100000001</v>
          </cell>
          <cell r="G175">
            <v>3326197.45</v>
          </cell>
          <cell r="H175">
            <v>4285423.68</v>
          </cell>
          <cell r="I175">
            <v>15715212.869999999</v>
          </cell>
          <cell r="K175">
            <v>20000636.550000001</v>
          </cell>
        </row>
        <row r="176">
          <cell r="A176" t="str">
            <v>ZW_DEPRECIATION</v>
          </cell>
          <cell r="B176" t="str">
            <v>WUTC Depreciation</v>
          </cell>
          <cell r="C176">
            <v>29434339.98</v>
          </cell>
          <cell r="D176">
            <v>10997795.289999999</v>
          </cell>
          <cell r="E176">
            <v>2237040.23</v>
          </cell>
          <cell r="F176">
            <v>1482039.15</v>
          </cell>
          <cell r="G176">
            <v>755001.08</v>
          </cell>
          <cell r="H176">
            <v>30916379.129999999</v>
          </cell>
          <cell r="I176">
            <v>11752796.369999999</v>
          </cell>
          <cell r="K176">
            <v>42669175.5</v>
          </cell>
        </row>
        <row r="177">
          <cell r="A177" t="str">
            <v>9403000</v>
          </cell>
          <cell r="B177" t="str">
            <v>Depreciation Expense</v>
          </cell>
          <cell r="C177">
            <v>28635149.370000001</v>
          </cell>
          <cell r="D177">
            <v>10984342.98</v>
          </cell>
          <cell r="E177">
            <v>2232593.65</v>
          </cell>
          <cell r="F177">
            <v>1479093.29</v>
          </cell>
          <cell r="G177">
            <v>753500.36</v>
          </cell>
          <cell r="H177">
            <v>30114242.66</v>
          </cell>
          <cell r="I177">
            <v>11737843.34</v>
          </cell>
          <cell r="K177">
            <v>41852086</v>
          </cell>
        </row>
        <row r="178">
          <cell r="A178" t="str">
            <v>9403100</v>
          </cell>
          <cell r="B178" t="str">
            <v>Dep Exp Asset Retire</v>
          </cell>
          <cell r="C178">
            <v>799190.61</v>
          </cell>
          <cell r="D178">
            <v>13452.31</v>
          </cell>
          <cell r="E178">
            <v>4446.58</v>
          </cell>
          <cell r="F178">
            <v>2945.86</v>
          </cell>
          <cell r="G178">
            <v>1500.72</v>
          </cell>
          <cell r="H178">
            <v>802136.47</v>
          </cell>
          <cell r="I178">
            <v>14953.03</v>
          </cell>
          <cell r="K178">
            <v>817089.5</v>
          </cell>
        </row>
        <row r="179">
          <cell r="A179" t="str">
            <v>ZW_AMORTIZATION</v>
          </cell>
          <cell r="B179" t="str">
            <v>WUTC Amortization</v>
          </cell>
          <cell r="C179">
            <v>2629239.66</v>
          </cell>
          <cell r="D179">
            <v>540224.96</v>
          </cell>
          <cell r="E179">
            <v>8270196.6299999999</v>
          </cell>
          <cell r="F179">
            <v>5479005.2699999996</v>
          </cell>
          <cell r="G179">
            <v>2791191.36</v>
          </cell>
          <cell r="H179">
            <v>8108244.9299999997</v>
          </cell>
          <cell r="I179">
            <v>3331416.32</v>
          </cell>
          <cell r="K179">
            <v>11439661.25</v>
          </cell>
        </row>
        <row r="180">
          <cell r="A180" t="str">
            <v>9404000</v>
          </cell>
          <cell r="B180" t="str">
            <v>Amort of Limitd-Term</v>
          </cell>
          <cell r="C180">
            <v>1323485.45</v>
          </cell>
          <cell r="D180">
            <v>0</v>
          </cell>
          <cell r="E180">
            <v>8268943.3200000003</v>
          </cell>
          <cell r="F180">
            <v>5478174.9500000002</v>
          </cell>
          <cell r="G180">
            <v>2790768.37</v>
          </cell>
          <cell r="H180">
            <v>6801660.4000000004</v>
          </cell>
          <cell r="I180">
            <v>2790768.37</v>
          </cell>
          <cell r="K180">
            <v>9592428.7699999996</v>
          </cell>
        </row>
        <row r="181">
          <cell r="A181" t="str">
            <v>9406000</v>
          </cell>
          <cell r="B181" t="str">
            <v>Amor of Plnt Acq Adj</v>
          </cell>
          <cell r="C181">
            <v>1001403.67</v>
          </cell>
          <cell r="H181">
            <v>1001403.67</v>
          </cell>
          <cell r="K181">
            <v>1001403.67</v>
          </cell>
        </row>
        <row r="182">
          <cell r="A182" t="str">
            <v>9411000</v>
          </cell>
          <cell r="B182" t="str">
            <v>Accretion Expense</v>
          </cell>
          <cell r="C182">
            <v>304350.53999999998</v>
          </cell>
          <cell r="D182">
            <v>20602.169999999998</v>
          </cell>
          <cell r="E182">
            <v>1253.31</v>
          </cell>
          <cell r="F182">
            <v>830.32</v>
          </cell>
          <cell r="G182">
            <v>422.99</v>
          </cell>
          <cell r="H182">
            <v>305180.86</v>
          </cell>
          <cell r="I182">
            <v>21025.16</v>
          </cell>
          <cell r="K182">
            <v>326206.02</v>
          </cell>
        </row>
        <row r="183">
          <cell r="A183" t="str">
            <v>9404300</v>
          </cell>
          <cell r="B183" t="str">
            <v>Amort of Lim-Ter Gas</v>
          </cell>
          <cell r="D183">
            <v>519622.79</v>
          </cell>
          <cell r="I183">
            <v>519622.79</v>
          </cell>
          <cell r="K183">
            <v>519622.79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1820536</v>
          </cell>
          <cell r="H184">
            <v>1820536</v>
          </cell>
          <cell r="K184">
            <v>1820536</v>
          </cell>
        </row>
        <row r="185">
          <cell r="A185" t="str">
            <v>9407000</v>
          </cell>
          <cell r="B185" t="str">
            <v>Amor of Prop Loss Un</v>
          </cell>
          <cell r="C185">
            <v>1820536</v>
          </cell>
          <cell r="H185">
            <v>1820536</v>
          </cell>
          <cell r="K185">
            <v>1820536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-1112555.72</v>
          </cell>
          <cell r="D186">
            <v>850995.17</v>
          </cell>
          <cell r="E186">
            <v>-651837</v>
          </cell>
          <cell r="F186">
            <v>-431842.01</v>
          </cell>
          <cell r="G186">
            <v>-219994.99</v>
          </cell>
          <cell r="H186">
            <v>-1544397.73</v>
          </cell>
          <cell r="I186">
            <v>631000.18000000005</v>
          </cell>
          <cell r="K186">
            <v>-913397.55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K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-1581456.51</v>
          </cell>
          <cell r="D188">
            <v>99372</v>
          </cell>
          <cell r="E188">
            <v>-651837</v>
          </cell>
          <cell r="F188">
            <v>-431842.01</v>
          </cell>
          <cell r="G188">
            <v>-219994.99</v>
          </cell>
          <cell r="H188">
            <v>-2013298.52</v>
          </cell>
          <cell r="I188">
            <v>-120622.99</v>
          </cell>
          <cell r="K188">
            <v>-2133921.5099999998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H189">
            <v>-540510</v>
          </cell>
          <cell r="K189">
            <v>-540510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K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-35015338.649999999</v>
          </cell>
          <cell r="H191">
            <v>-35015338.649999999</v>
          </cell>
          <cell r="K191">
            <v>-35015338.649999999</v>
          </cell>
        </row>
        <row r="192">
          <cell r="A192" t="str">
            <v>9421010</v>
          </cell>
          <cell r="B192" t="str">
            <v>Msc NonOp FAS 133 Gn</v>
          </cell>
          <cell r="C192">
            <v>-33142709.440000001</v>
          </cell>
          <cell r="H192">
            <v>-33142709.440000001</v>
          </cell>
          <cell r="K192">
            <v>-33142709.440000001</v>
          </cell>
        </row>
        <row r="193">
          <cell r="A193" t="str">
            <v>9426510</v>
          </cell>
          <cell r="B193" t="str">
            <v>FAS 133 Loss</v>
          </cell>
          <cell r="C193">
            <v>-1872629.21</v>
          </cell>
          <cell r="H193">
            <v>-1872629.21</v>
          </cell>
          <cell r="K193">
            <v>-1872629.21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18191288.93</v>
          </cell>
          <cell r="D194">
            <v>5057854.75</v>
          </cell>
          <cell r="E194">
            <v>623695.32999999996</v>
          </cell>
          <cell r="F194">
            <v>404511.51</v>
          </cell>
          <cell r="G194">
            <v>219183.82</v>
          </cell>
          <cell r="H194">
            <v>18595800.440000001</v>
          </cell>
          <cell r="I194">
            <v>5277038.57</v>
          </cell>
          <cell r="K194">
            <v>23872839.010000002</v>
          </cell>
        </row>
        <row r="195">
          <cell r="A195" t="str">
            <v>9408100</v>
          </cell>
          <cell r="B195" t="str">
            <v>Other Taxes-Utl Oper</v>
          </cell>
          <cell r="C195">
            <v>18191288.93</v>
          </cell>
          <cell r="D195">
            <v>5057854.75</v>
          </cell>
          <cell r="E195">
            <v>623695.32999999996</v>
          </cell>
          <cell r="F195">
            <v>404511.51</v>
          </cell>
          <cell r="G195">
            <v>219183.82</v>
          </cell>
          <cell r="H195">
            <v>18595800.440000001</v>
          </cell>
          <cell r="I195">
            <v>5277038.57</v>
          </cell>
          <cell r="K195">
            <v>23872839.010000002</v>
          </cell>
        </row>
        <row r="196">
          <cell r="A196" t="str">
            <v>ZW_INCOME_TAXES</v>
          </cell>
          <cell r="B196" t="str">
            <v>WUTC Income Taxes</v>
          </cell>
          <cell r="C196">
            <v>-3803439.56</v>
          </cell>
          <cell r="D196">
            <v>2147776.12</v>
          </cell>
          <cell r="H196">
            <v>-3803439.56</v>
          </cell>
          <cell r="I196">
            <v>2147776.12</v>
          </cell>
          <cell r="K196">
            <v>-1655663.44</v>
          </cell>
        </row>
        <row r="197">
          <cell r="A197" t="str">
            <v>9409110</v>
          </cell>
          <cell r="B197" t="str">
            <v>State Income Taxes</v>
          </cell>
          <cell r="C197">
            <v>-7253.64</v>
          </cell>
          <cell r="H197">
            <v>-7253.64</v>
          </cell>
          <cell r="K197">
            <v>-7253.64</v>
          </cell>
        </row>
        <row r="198">
          <cell r="A198" t="str">
            <v>9409120</v>
          </cell>
          <cell r="B198" t="str">
            <v>Federal Income Taxes</v>
          </cell>
          <cell r="C198">
            <v>-3796185.92</v>
          </cell>
          <cell r="D198">
            <v>2147776.12</v>
          </cell>
          <cell r="H198">
            <v>-3796185.92</v>
          </cell>
          <cell r="I198">
            <v>2147776.12</v>
          </cell>
          <cell r="K198">
            <v>-1648409.8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7956654.5300000003</v>
          </cell>
          <cell r="D199">
            <v>-612488.28</v>
          </cell>
          <cell r="H199">
            <v>7956654.5300000003</v>
          </cell>
          <cell r="I199">
            <v>-612488.28</v>
          </cell>
          <cell r="K199">
            <v>7344166.25</v>
          </cell>
        </row>
        <row r="200">
          <cell r="A200" t="str">
            <v>9410100</v>
          </cell>
          <cell r="B200" t="str">
            <v>Prov Def Taxes-Utl</v>
          </cell>
          <cell r="C200">
            <v>14215350.23</v>
          </cell>
          <cell r="D200">
            <v>6931986.1100000003</v>
          </cell>
          <cell r="H200">
            <v>14215350.23</v>
          </cell>
          <cell r="I200">
            <v>6931986.1100000003</v>
          </cell>
          <cell r="K200">
            <v>21147336.34</v>
          </cell>
        </row>
        <row r="201">
          <cell r="A201" t="str">
            <v>9411100</v>
          </cell>
          <cell r="B201" t="str">
            <v>Prov Def Tx-Cr Util</v>
          </cell>
          <cell r="C201">
            <v>-6258695.7000000002</v>
          </cell>
          <cell r="D201">
            <v>-7544474.3899999997</v>
          </cell>
          <cell r="H201">
            <v>-6258695.7000000002</v>
          </cell>
          <cell r="I201">
            <v>-7544474.3899999997</v>
          </cell>
          <cell r="K201">
            <v>-13803170.09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-879040.75</v>
          </cell>
          <cell r="D202">
            <v>-1460018.96</v>
          </cell>
          <cell r="E202">
            <v>26797936.43</v>
          </cell>
          <cell r="F202">
            <v>17753638.199999999</v>
          </cell>
          <cell r="G202">
            <v>9044298.2300000004</v>
          </cell>
          <cell r="H202">
            <v>16874597.449999999</v>
          </cell>
          <cell r="I202">
            <v>7584279.2699999996</v>
          </cell>
          <cell r="K202">
            <v>24458876.719999999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-1309154.4099999999</v>
          </cell>
          <cell r="D203">
            <v>-892449.18</v>
          </cell>
          <cell r="E203">
            <v>6440671.3499999996</v>
          </cell>
          <cell r="F203">
            <v>4266944.8600000003</v>
          </cell>
          <cell r="G203">
            <v>2173726.4900000002</v>
          </cell>
          <cell r="H203">
            <v>2957790.45</v>
          </cell>
          <cell r="I203">
            <v>1281277.31</v>
          </cell>
          <cell r="K203">
            <v>4239067.76</v>
          </cell>
        </row>
        <row r="204">
          <cell r="A204" t="str">
            <v>9408200</v>
          </cell>
          <cell r="B204" t="str">
            <v>Other Taxes-Oth Inc</v>
          </cell>
          <cell r="C204">
            <v>33231.68</v>
          </cell>
          <cell r="D204">
            <v>0</v>
          </cell>
          <cell r="E204">
            <v>91.96</v>
          </cell>
          <cell r="F204">
            <v>60.92</v>
          </cell>
          <cell r="G204">
            <v>31.04</v>
          </cell>
          <cell r="H204">
            <v>33292.6</v>
          </cell>
          <cell r="I204">
            <v>31.04</v>
          </cell>
          <cell r="K204">
            <v>33323.64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7076311.9199999999</v>
          </cell>
          <cell r="F205">
            <v>4688056.6500000004</v>
          </cell>
          <cell r="G205">
            <v>2388255.27</v>
          </cell>
          <cell r="H205">
            <v>4688056.6500000004</v>
          </cell>
          <cell r="I205">
            <v>2388255.27</v>
          </cell>
          <cell r="K205">
            <v>7076311.9199999999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-222796.58</v>
          </cell>
          <cell r="F206">
            <v>-147602.73000000001</v>
          </cell>
          <cell r="G206">
            <v>-75193.850000000006</v>
          </cell>
          <cell r="H206">
            <v>-147602.73000000001</v>
          </cell>
          <cell r="I206">
            <v>-75193.850000000006</v>
          </cell>
          <cell r="K206">
            <v>-222796.58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34753.660000000003</v>
          </cell>
          <cell r="F207">
            <v>23024.3</v>
          </cell>
          <cell r="G207">
            <v>11729.36</v>
          </cell>
          <cell r="H207">
            <v>23024.3</v>
          </cell>
          <cell r="I207">
            <v>11729.36</v>
          </cell>
          <cell r="K207">
            <v>34753.660000000003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18130.88</v>
          </cell>
          <cell r="F208">
            <v>12011.76</v>
          </cell>
          <cell r="G208">
            <v>6119.12</v>
          </cell>
          <cell r="H208">
            <v>12011.76</v>
          </cell>
          <cell r="I208">
            <v>6119.12</v>
          </cell>
          <cell r="K208">
            <v>18130.88</v>
          </cell>
        </row>
        <row r="209">
          <cell r="A209" t="str">
            <v>9416200</v>
          </cell>
          <cell r="B209" t="str">
            <v>Exp fr Merch &amp; Job-G</v>
          </cell>
          <cell r="D209">
            <v>3004.96</v>
          </cell>
          <cell r="I209">
            <v>3004.96</v>
          </cell>
          <cell r="K209">
            <v>3004.96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-1693.07</v>
          </cell>
          <cell r="E210">
            <v>-3763567.86</v>
          </cell>
          <cell r="F210">
            <v>-2493363.71</v>
          </cell>
          <cell r="G210">
            <v>-1270204.1499999999</v>
          </cell>
          <cell r="H210">
            <v>-2493363.71</v>
          </cell>
          <cell r="I210">
            <v>-1271897.22</v>
          </cell>
          <cell r="K210">
            <v>-3765260.93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3030435.01</v>
          </cell>
          <cell r="F211">
            <v>2007663.18</v>
          </cell>
          <cell r="G211">
            <v>1022771.83</v>
          </cell>
          <cell r="H211">
            <v>2007663.18</v>
          </cell>
          <cell r="I211">
            <v>1022771.83</v>
          </cell>
          <cell r="K211">
            <v>3030435.01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282783.86</v>
          </cell>
          <cell r="F212">
            <v>187344.31</v>
          </cell>
          <cell r="G212">
            <v>95439.55</v>
          </cell>
          <cell r="H212">
            <v>187344.31</v>
          </cell>
          <cell r="I212">
            <v>95439.55</v>
          </cell>
          <cell r="K212">
            <v>282783.86</v>
          </cell>
        </row>
        <row r="213">
          <cell r="A213" t="str">
            <v>9419000</v>
          </cell>
          <cell r="B213" t="str">
            <v>Inter &amp; Dividend Inc</v>
          </cell>
          <cell r="C213">
            <v>209028.96</v>
          </cell>
          <cell r="D213">
            <v>36519.620000000003</v>
          </cell>
          <cell r="E213">
            <v>-460354.7</v>
          </cell>
          <cell r="F213">
            <v>-304984.98</v>
          </cell>
          <cell r="G213">
            <v>-155369.72</v>
          </cell>
          <cell r="H213">
            <v>-95956.02</v>
          </cell>
          <cell r="I213">
            <v>-118850.1</v>
          </cell>
          <cell r="K213">
            <v>-214806.12</v>
          </cell>
        </row>
        <row r="214">
          <cell r="A214" t="str">
            <v>9419100</v>
          </cell>
          <cell r="B214" t="str">
            <v>Allow for Oth FUDC</v>
          </cell>
          <cell r="C214">
            <v>-1171318.8999999999</v>
          </cell>
          <cell r="D214">
            <v>-933819.47</v>
          </cell>
          <cell r="E214">
            <v>305368.33</v>
          </cell>
          <cell r="F214">
            <v>202306.52</v>
          </cell>
          <cell r="G214">
            <v>103061.81</v>
          </cell>
          <cell r="H214">
            <v>-969012.38</v>
          </cell>
          <cell r="I214">
            <v>-830757.66</v>
          </cell>
          <cell r="K214">
            <v>-1799770.04</v>
          </cell>
        </row>
        <row r="215">
          <cell r="A215" t="str">
            <v>9421020</v>
          </cell>
          <cell r="B215" t="str">
            <v>Misc NonOper Income</v>
          </cell>
          <cell r="C215">
            <v>-6772.26</v>
          </cell>
          <cell r="D215">
            <v>-50</v>
          </cell>
          <cell r="E215">
            <v>-13.48</v>
          </cell>
          <cell r="F215">
            <v>-8.93</v>
          </cell>
          <cell r="G215">
            <v>-4.55</v>
          </cell>
          <cell r="H215">
            <v>-6781.19</v>
          </cell>
          <cell r="I215">
            <v>-54.55</v>
          </cell>
          <cell r="K215">
            <v>-6835.74</v>
          </cell>
        </row>
        <row r="216">
          <cell r="A216" t="str">
            <v>9421030</v>
          </cell>
          <cell r="B216" t="str">
            <v>Misc NonOp Inc-AFUDC</v>
          </cell>
          <cell r="C216">
            <v>-373323.89</v>
          </cell>
          <cell r="H216">
            <v>-373323.89</v>
          </cell>
          <cell r="K216">
            <v>-373323.89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11250</v>
          </cell>
          <cell r="F217">
            <v>7453.13</v>
          </cell>
          <cell r="G217">
            <v>3796.87</v>
          </cell>
          <cell r="H217">
            <v>7453.13</v>
          </cell>
          <cell r="I217">
            <v>3796.87</v>
          </cell>
          <cell r="K217">
            <v>11250</v>
          </cell>
        </row>
        <row r="218">
          <cell r="A218" t="str">
            <v>9426200</v>
          </cell>
          <cell r="B218" t="str">
            <v>Life insurance</v>
          </cell>
          <cell r="C218">
            <v>0</v>
          </cell>
          <cell r="D218">
            <v>0</v>
          </cell>
          <cell r="E218">
            <v>-1068392.67</v>
          </cell>
          <cell r="F218">
            <v>-707810.14</v>
          </cell>
          <cell r="G218">
            <v>-360582.53</v>
          </cell>
          <cell r="H218">
            <v>-707810.14</v>
          </cell>
          <cell r="I218">
            <v>-360582.53</v>
          </cell>
          <cell r="K218">
            <v>-1068392.67</v>
          </cell>
        </row>
        <row r="219">
          <cell r="A219" t="str">
            <v>9426300</v>
          </cell>
          <cell r="B219" t="str">
            <v>Penalties</v>
          </cell>
          <cell r="C219">
            <v>0</v>
          </cell>
          <cell r="D219">
            <v>0</v>
          </cell>
          <cell r="E219">
            <v>-32500</v>
          </cell>
          <cell r="F219">
            <v>-21531.25</v>
          </cell>
          <cell r="G219">
            <v>-10968.75</v>
          </cell>
          <cell r="H219">
            <v>-21531.25</v>
          </cell>
          <cell r="I219">
            <v>-10968.75</v>
          </cell>
          <cell r="K219">
            <v>-32500</v>
          </cell>
        </row>
        <row r="220">
          <cell r="A220" t="str">
            <v>9426400</v>
          </cell>
          <cell r="B220" t="str">
            <v>Exp Civic Politi Act</v>
          </cell>
          <cell r="C220">
            <v>0</v>
          </cell>
          <cell r="D220">
            <v>3588.78</v>
          </cell>
          <cell r="E220">
            <v>409423.19</v>
          </cell>
          <cell r="F220">
            <v>271242.88</v>
          </cell>
          <cell r="G220">
            <v>138180.31</v>
          </cell>
          <cell r="H220">
            <v>271242.88</v>
          </cell>
          <cell r="I220">
            <v>141769.09</v>
          </cell>
          <cell r="K220">
            <v>413011.97</v>
          </cell>
        </row>
        <row r="221">
          <cell r="A221" t="str">
            <v>9426520</v>
          </cell>
          <cell r="B221" t="str">
            <v>Other Deductions</v>
          </cell>
          <cell r="C221">
            <v>0</v>
          </cell>
          <cell r="D221">
            <v>0</v>
          </cell>
          <cell r="E221">
            <v>819747.83</v>
          </cell>
          <cell r="F221">
            <v>543082.94999999995</v>
          </cell>
          <cell r="G221">
            <v>276664.88</v>
          </cell>
          <cell r="H221">
            <v>543082.94999999995</v>
          </cell>
          <cell r="I221">
            <v>276664.88</v>
          </cell>
          <cell r="K221">
            <v>819747.83</v>
          </cell>
        </row>
        <row r="222">
          <cell r="A222" t="str">
            <v>ZW_INTEREST</v>
          </cell>
          <cell r="B222" t="str">
            <v>WUTC Interest</v>
          </cell>
          <cell r="C222">
            <v>430113.66</v>
          </cell>
          <cell r="D222">
            <v>-567569.78</v>
          </cell>
          <cell r="E222">
            <v>20357265.079999998</v>
          </cell>
          <cell r="F222">
            <v>13486693.34</v>
          </cell>
          <cell r="G222">
            <v>6870571.7400000002</v>
          </cell>
          <cell r="H222">
            <v>13916807</v>
          </cell>
          <cell r="I222">
            <v>6303001.96</v>
          </cell>
          <cell r="K222">
            <v>20219808.960000001</v>
          </cell>
        </row>
        <row r="223">
          <cell r="A223" t="str">
            <v>9427000</v>
          </cell>
          <cell r="B223" t="str">
            <v>Interest on LT Debt</v>
          </cell>
          <cell r="C223">
            <v>0</v>
          </cell>
          <cell r="D223">
            <v>0</v>
          </cell>
          <cell r="E223">
            <v>18932069.5</v>
          </cell>
          <cell r="F223">
            <v>12542496.050000001</v>
          </cell>
          <cell r="G223">
            <v>6389573.4500000002</v>
          </cell>
          <cell r="H223">
            <v>12542496.050000001</v>
          </cell>
          <cell r="I223">
            <v>6389573.4500000002</v>
          </cell>
          <cell r="K223">
            <v>18932069.5</v>
          </cell>
        </row>
        <row r="224">
          <cell r="A224" t="str">
            <v>9428000</v>
          </cell>
          <cell r="B224" t="str">
            <v>Amort Debt Disp&amp;Exp</v>
          </cell>
          <cell r="C224">
            <v>0</v>
          </cell>
          <cell r="D224">
            <v>0</v>
          </cell>
          <cell r="E224">
            <v>206805.33</v>
          </cell>
          <cell r="F224">
            <v>137013.73000000001</v>
          </cell>
          <cell r="G224">
            <v>69791.600000000006</v>
          </cell>
          <cell r="H224">
            <v>137013.73000000001</v>
          </cell>
          <cell r="I224">
            <v>69791.600000000006</v>
          </cell>
          <cell r="K224">
            <v>206805.33</v>
          </cell>
        </row>
        <row r="225">
          <cell r="A225" t="str">
            <v>9428100</v>
          </cell>
          <cell r="B225" t="str">
            <v>Amort Lss Reacq Debt</v>
          </cell>
          <cell r="C225">
            <v>505.3</v>
          </cell>
          <cell r="D225">
            <v>296.77</v>
          </cell>
          <cell r="E225">
            <v>181389.08</v>
          </cell>
          <cell r="F225">
            <v>120170.28</v>
          </cell>
          <cell r="G225">
            <v>61218.8</v>
          </cell>
          <cell r="H225">
            <v>120675.58</v>
          </cell>
          <cell r="I225">
            <v>61515.57</v>
          </cell>
          <cell r="K225">
            <v>182191.15</v>
          </cell>
        </row>
        <row r="226">
          <cell r="A226" t="str">
            <v>9431000</v>
          </cell>
          <cell r="B226" t="str">
            <v>Oth Interest Expense</v>
          </cell>
          <cell r="C226">
            <v>1127521.9099999999</v>
          </cell>
          <cell r="D226">
            <v>11161.11</v>
          </cell>
          <cell r="E226">
            <v>772949.13</v>
          </cell>
          <cell r="F226">
            <v>512078.8</v>
          </cell>
          <cell r="G226">
            <v>260870.33</v>
          </cell>
          <cell r="H226">
            <v>1639600.71</v>
          </cell>
          <cell r="I226">
            <v>272031.44</v>
          </cell>
          <cell r="K226">
            <v>1911632.15</v>
          </cell>
        </row>
        <row r="227">
          <cell r="A227" t="str">
            <v>9432000</v>
          </cell>
          <cell r="B227" t="str">
            <v>Allow for Borr FUDC</v>
          </cell>
          <cell r="C227">
            <v>-697913.55</v>
          </cell>
          <cell r="D227">
            <v>-579027.66</v>
          </cell>
          <cell r="E227">
            <v>264052.03999999998</v>
          </cell>
          <cell r="F227">
            <v>174934.48</v>
          </cell>
          <cell r="G227">
            <v>89117.56</v>
          </cell>
          <cell r="H227">
            <v>-522979.07</v>
          </cell>
          <cell r="I227">
            <v>-489910.1</v>
          </cell>
          <cell r="K227">
            <v>-1012889.17</v>
          </cell>
        </row>
        <row r="228">
          <cell r="A228" t="str">
            <v>Not Assigned Reg Account (s)</v>
          </cell>
          <cell r="B228" t="str">
            <v/>
          </cell>
          <cell r="C228">
            <v>0</v>
          </cell>
          <cell r="D228">
            <v>-0.02</v>
          </cell>
          <cell r="H228">
            <v>0</v>
          </cell>
          <cell r="I228">
            <v>-0.02</v>
          </cell>
          <cell r="J228">
            <v>-26666049.309999999</v>
          </cell>
          <cell r="K228">
            <v>-26666049.329999998</v>
          </cell>
        </row>
        <row r="229">
          <cell r="A229" t="str">
            <v>#</v>
          </cell>
          <cell r="B229" t="str">
            <v>PSE/Not assigned</v>
          </cell>
          <cell r="J229">
            <v>-55003616.460000001</v>
          </cell>
          <cell r="K229">
            <v>-55003616.460000001</v>
          </cell>
        </row>
        <row r="230">
          <cell r="A230" t="str">
            <v>9101000</v>
          </cell>
          <cell r="B230" t="str">
            <v>Plant in Service</v>
          </cell>
          <cell r="J230">
            <v>62558127.049999997</v>
          </cell>
          <cell r="K230">
            <v>62558127.049999997</v>
          </cell>
        </row>
        <row r="231">
          <cell r="A231" t="str">
            <v>9101100</v>
          </cell>
          <cell r="B231" t="str">
            <v>Property-Cap Leases</v>
          </cell>
          <cell r="J231">
            <v>45320153.810000002</v>
          </cell>
          <cell r="K231">
            <v>45320153.810000002</v>
          </cell>
        </row>
        <row r="232">
          <cell r="A232" t="str">
            <v>9105000</v>
          </cell>
          <cell r="B232" t="str">
            <v>Plant Held for Futur</v>
          </cell>
          <cell r="J232">
            <v>21813.32</v>
          </cell>
          <cell r="K232">
            <v>21813.32</v>
          </cell>
        </row>
        <row r="233">
          <cell r="A233" t="str">
            <v>9106000</v>
          </cell>
          <cell r="B233" t="str">
            <v>Const not Classified</v>
          </cell>
          <cell r="J233">
            <v>-14435023.640000001</v>
          </cell>
          <cell r="K233">
            <v>-14435023.640000001</v>
          </cell>
        </row>
        <row r="234">
          <cell r="A234" t="str">
            <v>9107000</v>
          </cell>
          <cell r="B234" t="str">
            <v>Const Work in Prog</v>
          </cell>
          <cell r="J234">
            <v>31290985.710000001</v>
          </cell>
          <cell r="K234">
            <v>31290985.710000001</v>
          </cell>
        </row>
        <row r="235">
          <cell r="A235" t="str">
            <v>9108000</v>
          </cell>
          <cell r="B235" t="str">
            <v>Accum Prov Depreciat</v>
          </cell>
          <cell r="J235">
            <v>-36143215.649999999</v>
          </cell>
          <cell r="K235">
            <v>-36143215.649999999</v>
          </cell>
        </row>
        <row r="236">
          <cell r="A236" t="str">
            <v>9111000</v>
          </cell>
          <cell r="B236" t="str">
            <v>Accum Prov Amortizat</v>
          </cell>
          <cell r="J236">
            <v>-8425571.8699999992</v>
          </cell>
          <cell r="K236">
            <v>-8425571.8699999992</v>
          </cell>
        </row>
        <row r="237">
          <cell r="A237" t="str">
            <v>9115000</v>
          </cell>
          <cell r="B237" t="str">
            <v>Amort of Plt Acq Adj</v>
          </cell>
          <cell r="J237">
            <v>-701199.43</v>
          </cell>
          <cell r="K237">
            <v>-701199.43</v>
          </cell>
        </row>
        <row r="238">
          <cell r="A238" t="str">
            <v>9121000</v>
          </cell>
          <cell r="B238" t="str">
            <v>Nonutility Property</v>
          </cell>
          <cell r="J238">
            <v>-9536.17</v>
          </cell>
          <cell r="K238">
            <v>-9536.17</v>
          </cell>
        </row>
        <row r="239">
          <cell r="A239" t="str">
            <v>9122000</v>
          </cell>
          <cell r="B239" t="str">
            <v>Deprec &amp; Amort-Non</v>
          </cell>
          <cell r="J239">
            <v>-0.88</v>
          </cell>
          <cell r="K239">
            <v>-0.88</v>
          </cell>
        </row>
        <row r="240">
          <cell r="A240" t="str">
            <v>9123100</v>
          </cell>
          <cell r="B240" t="str">
            <v>Invsmnt in Subs Comp</v>
          </cell>
          <cell r="J240">
            <v>642216.14</v>
          </cell>
          <cell r="K240">
            <v>642216.14</v>
          </cell>
        </row>
        <row r="241">
          <cell r="A241" t="str">
            <v>9124000</v>
          </cell>
          <cell r="B241" t="str">
            <v>Other Investments</v>
          </cell>
          <cell r="J241">
            <v>1049824.67</v>
          </cell>
          <cell r="K241">
            <v>1049824.67</v>
          </cell>
        </row>
        <row r="242">
          <cell r="A242" t="str">
            <v>9128000</v>
          </cell>
          <cell r="B242" t="str">
            <v>Other Special Funds</v>
          </cell>
          <cell r="J242">
            <v>13.89</v>
          </cell>
          <cell r="K242">
            <v>13.89</v>
          </cell>
        </row>
        <row r="243">
          <cell r="A243" t="str">
            <v>9131000</v>
          </cell>
          <cell r="B243" t="str">
            <v>Cash</v>
          </cell>
          <cell r="J243">
            <v>11022802.99</v>
          </cell>
          <cell r="K243">
            <v>11022802.99</v>
          </cell>
        </row>
        <row r="244">
          <cell r="A244" t="str">
            <v>9134000</v>
          </cell>
          <cell r="B244" t="str">
            <v>Other Special Dep</v>
          </cell>
          <cell r="J244">
            <v>-1900920.39</v>
          </cell>
          <cell r="K244">
            <v>-1900920.39</v>
          </cell>
        </row>
        <row r="245">
          <cell r="A245" t="str">
            <v>9135000</v>
          </cell>
          <cell r="B245" t="str">
            <v>Working Funds</v>
          </cell>
          <cell r="J245">
            <v>1312977.76</v>
          </cell>
          <cell r="K245">
            <v>1312977.76</v>
          </cell>
        </row>
        <row r="246">
          <cell r="A246" t="str">
            <v>9142000</v>
          </cell>
          <cell r="B246" t="str">
            <v>Cust Accounts Receiv</v>
          </cell>
          <cell r="J246">
            <v>-14012548.24</v>
          </cell>
          <cell r="K246">
            <v>-14012548.24</v>
          </cell>
        </row>
        <row r="247">
          <cell r="A247" t="str">
            <v>9143000</v>
          </cell>
          <cell r="B247" t="str">
            <v>Oth Accounts Receiv</v>
          </cell>
          <cell r="J247">
            <v>6425648.3899999997</v>
          </cell>
          <cell r="K247">
            <v>6425648.3899999997</v>
          </cell>
        </row>
        <row r="248">
          <cell r="A248" t="str">
            <v>9144000</v>
          </cell>
          <cell r="B248" t="str">
            <v>Accum Prov Uncollect</v>
          </cell>
          <cell r="J248">
            <v>-5198643.5199999996</v>
          </cell>
          <cell r="K248">
            <v>-5198643.5199999996</v>
          </cell>
        </row>
        <row r="249">
          <cell r="A249" t="str">
            <v>9146000</v>
          </cell>
          <cell r="B249" t="str">
            <v>Accts Rec Assoc Comp</v>
          </cell>
          <cell r="J249">
            <v>-3123276.98</v>
          </cell>
          <cell r="K249">
            <v>-3123276.98</v>
          </cell>
        </row>
        <row r="250">
          <cell r="A250" t="str">
            <v>9151000</v>
          </cell>
          <cell r="B250" t="str">
            <v>Fuel Stock</v>
          </cell>
          <cell r="J250">
            <v>1198319.94</v>
          </cell>
          <cell r="K250">
            <v>1198319.94</v>
          </cell>
        </row>
        <row r="251">
          <cell r="A251" t="str">
            <v>9154000</v>
          </cell>
          <cell r="B251" t="str">
            <v>Plnt Mat &amp; Oper Supp</v>
          </cell>
          <cell r="J251">
            <v>-800607.48</v>
          </cell>
          <cell r="K251">
            <v>-800607.48</v>
          </cell>
        </row>
        <row r="252">
          <cell r="A252" t="str">
            <v>9156000</v>
          </cell>
          <cell r="B252" t="str">
            <v>Oth Mat &amp; Oper Supp</v>
          </cell>
          <cell r="J252">
            <v>-53264.79</v>
          </cell>
          <cell r="K252">
            <v>-53264.79</v>
          </cell>
        </row>
        <row r="253">
          <cell r="A253" t="str">
            <v>9163000</v>
          </cell>
          <cell r="B253" t="str">
            <v>Stores Exp Undistrib</v>
          </cell>
          <cell r="J253">
            <v>-359624.3</v>
          </cell>
          <cell r="K253">
            <v>-359624.3</v>
          </cell>
        </row>
        <row r="254">
          <cell r="A254" t="str">
            <v>9164100</v>
          </cell>
          <cell r="B254" t="str">
            <v>Gas Stored-Current</v>
          </cell>
          <cell r="J254">
            <v>7668659.0899999999</v>
          </cell>
          <cell r="K254">
            <v>7668659.0899999999</v>
          </cell>
        </row>
        <row r="255">
          <cell r="A255" t="str">
            <v>9164200</v>
          </cell>
          <cell r="B255" t="str">
            <v>Liquef Nat Gas Store</v>
          </cell>
          <cell r="J255">
            <v>-6275.61</v>
          </cell>
          <cell r="K255">
            <v>-6275.61</v>
          </cell>
        </row>
        <row r="256">
          <cell r="A256" t="str">
            <v>9165000</v>
          </cell>
          <cell r="B256" t="str">
            <v>Prepayments</v>
          </cell>
          <cell r="J256">
            <v>-1381426.47</v>
          </cell>
          <cell r="K256">
            <v>-1381426.47</v>
          </cell>
        </row>
        <row r="257">
          <cell r="A257" t="str">
            <v>9173000</v>
          </cell>
          <cell r="B257" t="str">
            <v>Accrued Utility Rev</v>
          </cell>
          <cell r="J257">
            <v>464079.79</v>
          </cell>
          <cell r="K257">
            <v>464079.79</v>
          </cell>
        </row>
        <row r="258">
          <cell r="A258" t="str">
            <v>9174000</v>
          </cell>
          <cell r="B258" t="str">
            <v>Misc Cur &amp; Acc Asst</v>
          </cell>
          <cell r="J258">
            <v>-1959108.55</v>
          </cell>
          <cell r="K258">
            <v>-1959108.55</v>
          </cell>
        </row>
        <row r="259">
          <cell r="A259" t="str">
            <v>9175000</v>
          </cell>
          <cell r="B259" t="str">
            <v>LT Deriv Instr Asset</v>
          </cell>
          <cell r="J259">
            <v>6788038.1699999999</v>
          </cell>
          <cell r="K259">
            <v>6788038.1699999999</v>
          </cell>
        </row>
        <row r="260">
          <cell r="A260" t="str">
            <v>9175100</v>
          </cell>
          <cell r="B260" t="str">
            <v>Deriv Instrum Assets</v>
          </cell>
          <cell r="J260">
            <v>51760669.609999999</v>
          </cell>
          <cell r="K260">
            <v>51760669.609999999</v>
          </cell>
        </row>
        <row r="261">
          <cell r="A261" t="str">
            <v>9181000</v>
          </cell>
          <cell r="B261" t="str">
            <v>Unamortiz Debt Exp</v>
          </cell>
          <cell r="J261">
            <v>-167842.65</v>
          </cell>
          <cell r="K261">
            <v>-167842.65</v>
          </cell>
        </row>
        <row r="262">
          <cell r="A262" t="str">
            <v>9182100</v>
          </cell>
          <cell r="B262" t="str">
            <v>Extraord Prop Losses</v>
          </cell>
          <cell r="J262">
            <v>-1107809.52</v>
          </cell>
          <cell r="K262">
            <v>-1107809.52</v>
          </cell>
        </row>
        <row r="263">
          <cell r="A263" t="str">
            <v>9182300</v>
          </cell>
          <cell r="B263" t="str">
            <v>Oth Regulatory Asset</v>
          </cell>
          <cell r="J263">
            <v>-16804034.969999999</v>
          </cell>
          <cell r="K263">
            <v>-16804034.969999999</v>
          </cell>
        </row>
        <row r="264">
          <cell r="A264" t="str">
            <v>9184000</v>
          </cell>
          <cell r="B264" t="str">
            <v>Clearing Accounts</v>
          </cell>
          <cell r="J264">
            <v>-2146893.52</v>
          </cell>
          <cell r="K264">
            <v>-2146893.52</v>
          </cell>
        </row>
        <row r="265">
          <cell r="A265" t="str">
            <v>9185000</v>
          </cell>
          <cell r="B265" t="str">
            <v>Temporary Facilities</v>
          </cell>
          <cell r="J265">
            <v>14390.27</v>
          </cell>
          <cell r="K265">
            <v>14390.27</v>
          </cell>
        </row>
        <row r="266">
          <cell r="A266" t="str">
            <v>9186000</v>
          </cell>
          <cell r="B266" t="str">
            <v>Misc Deferred Debits</v>
          </cell>
          <cell r="J266">
            <v>30363981.710000001</v>
          </cell>
          <cell r="K266">
            <v>30363981.710000001</v>
          </cell>
        </row>
        <row r="267">
          <cell r="A267" t="str">
            <v>9187000</v>
          </cell>
          <cell r="B267" t="str">
            <v>Defrrd Loss frm Disp</v>
          </cell>
          <cell r="J267">
            <v>175190.03</v>
          </cell>
          <cell r="K267">
            <v>175190.03</v>
          </cell>
        </row>
        <row r="268">
          <cell r="A268" t="str">
            <v>9189000</v>
          </cell>
          <cell r="B268" t="str">
            <v>Unamor Loss Reac Dbt</v>
          </cell>
          <cell r="J268">
            <v>-182191.15</v>
          </cell>
          <cell r="K268">
            <v>-182191.15</v>
          </cell>
        </row>
        <row r="269">
          <cell r="A269" t="str">
            <v>9190000</v>
          </cell>
          <cell r="B269" t="str">
            <v>Accum Defrrd Inc Tax</v>
          </cell>
          <cell r="J269">
            <v>5993868.7699999996</v>
          </cell>
          <cell r="K269">
            <v>5993868.7699999996</v>
          </cell>
        </row>
        <row r="270">
          <cell r="A270" t="str">
            <v>9191000</v>
          </cell>
          <cell r="B270" t="str">
            <v>Unrecov Purch Gas</v>
          </cell>
          <cell r="J270">
            <v>2689905.68</v>
          </cell>
          <cell r="K270">
            <v>2689905.68</v>
          </cell>
        </row>
        <row r="271">
          <cell r="A271" t="str">
            <v>9216000</v>
          </cell>
          <cell r="B271" t="str">
            <v>Unappro Ret Earnings</v>
          </cell>
          <cell r="J271">
            <v>-282783.86</v>
          </cell>
          <cell r="K271">
            <v>-282783.86</v>
          </cell>
        </row>
        <row r="272">
          <cell r="A272" t="str">
            <v>9216100</v>
          </cell>
          <cell r="B272" t="str">
            <v>Unappro Subs Earning</v>
          </cell>
          <cell r="J272">
            <v>282783.86</v>
          </cell>
          <cell r="K272">
            <v>282783.86</v>
          </cell>
        </row>
        <row r="273">
          <cell r="A273" t="str">
            <v>9219000</v>
          </cell>
          <cell r="B273" t="str">
            <v>Accum Oth Compr Inc</v>
          </cell>
          <cell r="J273">
            <v>-1518101.51</v>
          </cell>
          <cell r="K273">
            <v>-1518101.51</v>
          </cell>
        </row>
        <row r="274">
          <cell r="A274" t="str">
            <v>9226000</v>
          </cell>
          <cell r="B274" t="str">
            <v>Unarmot Disc LT Debt</v>
          </cell>
          <cell r="J274">
            <v>-38962.68</v>
          </cell>
          <cell r="K274">
            <v>-38962.68</v>
          </cell>
        </row>
        <row r="275">
          <cell r="A275" t="str">
            <v>9227000</v>
          </cell>
          <cell r="B275" t="str">
            <v>Oblig Undr Cap Ls-Nc</v>
          </cell>
          <cell r="J275">
            <v>-44333782.960000001</v>
          </cell>
          <cell r="K275">
            <v>-44333782.960000001</v>
          </cell>
        </row>
        <row r="276">
          <cell r="A276" t="str">
            <v>9228200</v>
          </cell>
          <cell r="B276" t="str">
            <v>Accum Prov Inj &amp; Dam</v>
          </cell>
          <cell r="J276">
            <v>-90000</v>
          </cell>
          <cell r="K276">
            <v>-90000</v>
          </cell>
        </row>
        <row r="277">
          <cell r="A277" t="str">
            <v>9228300</v>
          </cell>
          <cell r="B277" t="str">
            <v>Accum Prov Pen &amp; Ben</v>
          </cell>
          <cell r="J277">
            <v>-353681.28</v>
          </cell>
          <cell r="K277">
            <v>-353681.28</v>
          </cell>
        </row>
        <row r="278">
          <cell r="A278" t="str">
            <v>9228400</v>
          </cell>
          <cell r="B278" t="str">
            <v>Accum Prov Misc Oper</v>
          </cell>
          <cell r="J278">
            <v>418085.65</v>
          </cell>
          <cell r="K278">
            <v>418085.65</v>
          </cell>
        </row>
        <row r="279">
          <cell r="A279" t="str">
            <v>9230000</v>
          </cell>
          <cell r="B279" t="str">
            <v>Asset Retirem Obliga</v>
          </cell>
          <cell r="J279">
            <v>972172.51</v>
          </cell>
          <cell r="K279">
            <v>972172.51</v>
          </cell>
        </row>
        <row r="280">
          <cell r="A280" t="str">
            <v>9231000</v>
          </cell>
          <cell r="B280" t="str">
            <v>Notes Payable</v>
          </cell>
          <cell r="J280">
            <v>-69000000</v>
          </cell>
          <cell r="K280">
            <v>-69000000</v>
          </cell>
        </row>
        <row r="281">
          <cell r="A281" t="str">
            <v>9232000</v>
          </cell>
          <cell r="B281" t="str">
            <v>Accounts Payable</v>
          </cell>
          <cell r="J281">
            <v>-16904886.949999999</v>
          </cell>
          <cell r="K281">
            <v>-16904886.949999999</v>
          </cell>
        </row>
        <row r="282">
          <cell r="A282" t="str">
            <v>9234000</v>
          </cell>
          <cell r="B282" t="str">
            <v>Accts Payable Assoc</v>
          </cell>
          <cell r="J282">
            <v>-13913176.67</v>
          </cell>
          <cell r="K282">
            <v>-13913176.67</v>
          </cell>
        </row>
        <row r="283">
          <cell r="A283" t="str">
            <v>9235000</v>
          </cell>
          <cell r="B283" t="str">
            <v>Customer Deposits</v>
          </cell>
          <cell r="J283">
            <v>507971.86</v>
          </cell>
          <cell r="K283">
            <v>507971.86</v>
          </cell>
        </row>
        <row r="284">
          <cell r="A284" t="str">
            <v>9236000</v>
          </cell>
          <cell r="B284" t="str">
            <v>Taxes Accrued</v>
          </cell>
          <cell r="J284">
            <v>-7319448.9299999997</v>
          </cell>
          <cell r="K284">
            <v>-7319448.9299999997</v>
          </cell>
        </row>
        <row r="285">
          <cell r="A285" t="str">
            <v>9237000</v>
          </cell>
          <cell r="B285" t="str">
            <v>Interest Accrued</v>
          </cell>
          <cell r="J285">
            <v>9726124.6199999992</v>
          </cell>
          <cell r="K285">
            <v>9726124.6199999992</v>
          </cell>
        </row>
        <row r="286">
          <cell r="A286" t="str">
            <v>9241000</v>
          </cell>
          <cell r="B286" t="str">
            <v>Tax Collect Payable</v>
          </cell>
          <cell r="J286">
            <v>-969843.43</v>
          </cell>
          <cell r="K286">
            <v>-969843.43</v>
          </cell>
        </row>
        <row r="287">
          <cell r="A287" t="str">
            <v>9242000</v>
          </cell>
          <cell r="B287" t="str">
            <v>Misc Cur &amp; Acc Liab</v>
          </cell>
          <cell r="J287">
            <v>71026.86</v>
          </cell>
          <cell r="K287">
            <v>71026.86</v>
          </cell>
        </row>
        <row r="288">
          <cell r="A288" t="str">
            <v>9243000</v>
          </cell>
          <cell r="B288" t="str">
            <v>Oblig Under Cap Leas</v>
          </cell>
          <cell r="J288">
            <v>-953407.03</v>
          </cell>
          <cell r="K288">
            <v>-953407.03</v>
          </cell>
        </row>
        <row r="289">
          <cell r="A289" t="str">
            <v>9244000</v>
          </cell>
          <cell r="B289" t="str">
            <v>LT Deriv Instr Liab</v>
          </cell>
          <cell r="J289">
            <v>1606721.47</v>
          </cell>
          <cell r="K289">
            <v>1606721.47</v>
          </cell>
        </row>
        <row r="290">
          <cell r="A290" t="str">
            <v>9244100</v>
          </cell>
          <cell r="B290" t="str">
            <v>Deriv Instrum Liab</v>
          </cell>
          <cell r="J290">
            <v>-2133111.13</v>
          </cell>
          <cell r="K290">
            <v>-2133111.13</v>
          </cell>
        </row>
        <row r="291">
          <cell r="A291" t="str">
            <v>9252000</v>
          </cell>
          <cell r="B291" t="str">
            <v>Customer Adv Constr</v>
          </cell>
          <cell r="J291">
            <v>-1375876.78</v>
          </cell>
          <cell r="K291">
            <v>-1375876.78</v>
          </cell>
        </row>
        <row r="292">
          <cell r="A292" t="str">
            <v>9253000</v>
          </cell>
          <cell r="B292" t="str">
            <v>Oth Deferred Credits</v>
          </cell>
          <cell r="J292">
            <v>-16324714.869999999</v>
          </cell>
          <cell r="K292">
            <v>-16324714.869999999</v>
          </cell>
        </row>
        <row r="293">
          <cell r="A293" t="str">
            <v>9254000</v>
          </cell>
          <cell r="B293" t="str">
            <v>Oth Regulatory Liab</v>
          </cell>
          <cell r="J293">
            <v>13693999.890000001</v>
          </cell>
          <cell r="K293">
            <v>13693999.890000001</v>
          </cell>
        </row>
        <row r="294">
          <cell r="A294" t="str">
            <v>9256000</v>
          </cell>
          <cell r="B294" t="str">
            <v>Defrrd Gns from Disp</v>
          </cell>
          <cell r="J294">
            <v>14269.25</v>
          </cell>
          <cell r="K294">
            <v>14269.25</v>
          </cell>
        </row>
        <row r="295">
          <cell r="A295" t="str">
            <v>9282000</v>
          </cell>
          <cell r="B295" t="str">
            <v>Acc Defrd Inc Tax-Pr</v>
          </cell>
          <cell r="J295">
            <v>-2595260.48</v>
          </cell>
          <cell r="K295">
            <v>-2595260.48</v>
          </cell>
        </row>
        <row r="296">
          <cell r="A296" t="str">
            <v>9283000</v>
          </cell>
          <cell r="B296" t="str">
            <v>Acc Defrd Inc Tax-Ot</v>
          </cell>
          <cell r="J296">
            <v>-16011393.27</v>
          </cell>
          <cell r="K296">
            <v>-16011393.27</v>
          </cell>
        </row>
        <row r="297">
          <cell r="A297" t="str">
            <v>9438000</v>
          </cell>
          <cell r="B297" t="str">
            <v>Divid Declrd-Common</v>
          </cell>
          <cell r="J297">
            <v>37320191.990000002</v>
          </cell>
          <cell r="K297">
            <v>37320191.990000002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0.01</v>
          </cell>
          <cell r="K298">
            <v>0.01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9991210</v>
          </cell>
          <cell r="B300" t="str">
            <v>CO-Nonutility Proper</v>
          </cell>
          <cell r="J300">
            <v>0</v>
          </cell>
          <cell r="K300">
            <v>0</v>
          </cell>
        </row>
        <row r="301">
          <cell r="A301" t="str">
            <v>9991430</v>
          </cell>
          <cell r="B301" t="str">
            <v>CO-Other Accts Rcvbl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K301">
            <v>0</v>
          </cell>
        </row>
        <row r="302">
          <cell r="A302" t="str">
            <v>9991650</v>
          </cell>
          <cell r="B302" t="str">
            <v>CO-Prepayments</v>
          </cell>
          <cell r="C302">
            <v>0</v>
          </cell>
          <cell r="H302">
            <v>0</v>
          </cell>
          <cell r="K302">
            <v>0</v>
          </cell>
        </row>
        <row r="303">
          <cell r="A303" t="str">
            <v>9991821</v>
          </cell>
          <cell r="B303" t="str">
            <v>CO-Extraord prop los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9991823</v>
          </cell>
          <cell r="B304" t="str">
            <v>CO-Other Reg Assets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-0.02</v>
          </cell>
          <cell r="H305">
            <v>0</v>
          </cell>
          <cell r="I305">
            <v>-0.02</v>
          </cell>
          <cell r="K305">
            <v>-0.02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K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K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-40150223.009999998</v>
          </cell>
          <cell r="K313">
            <v>-40150223.009999998</v>
          </cell>
        </row>
        <row r="314">
          <cell r="A314" t="str">
            <v>9999991</v>
          </cell>
          <cell r="B314" t="str">
            <v>P&amp;L Sheet Offset</v>
          </cell>
          <cell r="J314">
            <v>40150223.009999998</v>
          </cell>
          <cell r="K314">
            <v>40150223.009999998</v>
          </cell>
        </row>
        <row r="315">
          <cell r="A315" t="str">
            <v>9999992</v>
          </cell>
          <cell r="B315" t="str">
            <v>Inter Payable Offset</v>
          </cell>
          <cell r="J315">
            <v>11812655.869999999</v>
          </cell>
          <cell r="K315">
            <v>11812655.869999999</v>
          </cell>
        </row>
        <row r="316">
          <cell r="A316" t="str">
            <v>9999993</v>
          </cell>
          <cell r="B316" t="str">
            <v>Inter Receiv Offset</v>
          </cell>
          <cell r="J316">
            <v>-11812655.869999999</v>
          </cell>
          <cell r="K316">
            <v>-11812655.869999999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7" activePane="bottomRight" state="frozen"/>
      <selection activeCell="C45" sqref="C45"/>
      <selection pane="topRight" activeCell="C45" sqref="C45"/>
      <selection pane="bottomLeft" activeCell="C45" sqref="C45"/>
      <selection pane="bottomRight" activeCell="C45" sqref="C45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694</v>
      </c>
      <c r="B3" s="40"/>
      <c r="C3" s="40"/>
      <c r="D3" s="40"/>
    </row>
    <row r="4" spans="1:4" x14ac:dyDescent="0.3">
      <c r="A4" s="160"/>
      <c r="B4" s="39"/>
      <c r="C4" s="39"/>
      <c r="D4" s="39"/>
    </row>
    <row r="5" spans="1:4" x14ac:dyDescent="0.3">
      <c r="A5" s="156"/>
      <c r="B5" s="156"/>
      <c r="C5" s="156"/>
      <c r="D5" s="156"/>
    </row>
    <row r="6" spans="1:4" x14ac:dyDescent="0.3">
      <c r="A6" s="156" t="s">
        <v>693</v>
      </c>
      <c r="B6" s="156"/>
      <c r="C6" s="156"/>
      <c r="D6" s="156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176297388.45999998</v>
      </c>
      <c r="C9" s="28">
        <f>+'Unallocated Detail'!H18</f>
        <v>44277986.670000002</v>
      </c>
      <c r="D9" s="18">
        <f>SUM(B9:C9)</f>
        <v>220575375.13</v>
      </c>
    </row>
    <row r="10" spans="1:4" x14ac:dyDescent="0.3">
      <c r="A10" s="26" t="s">
        <v>26</v>
      </c>
      <c r="B10" s="32">
        <f>+'Unallocated Detail'!G21</f>
        <v>16618.759999999998</v>
      </c>
      <c r="C10" s="32">
        <f>+'Unallocated Detail'!H21</f>
        <v>0</v>
      </c>
      <c r="D10" s="9">
        <f>SUM(B10:C10)</f>
        <v>16618.759999999998</v>
      </c>
    </row>
    <row r="11" spans="1:4" x14ac:dyDescent="0.3">
      <c r="A11" s="26" t="s">
        <v>25</v>
      </c>
      <c r="B11" s="32">
        <f>+'Unallocated Detail'!G25</f>
        <v>26890013.129999999</v>
      </c>
      <c r="C11" s="32">
        <f>+'Unallocated Detail'!H25</f>
        <v>0</v>
      </c>
      <c r="D11" s="9">
        <f>SUM(B11:C11)</f>
        <v>26890013.129999999</v>
      </c>
    </row>
    <row r="12" spans="1:4" x14ac:dyDescent="0.3">
      <c r="A12" s="26" t="s">
        <v>24</v>
      </c>
      <c r="B12" s="31">
        <f>+'Unallocated Detail'!G40</f>
        <v>11610271.490000002</v>
      </c>
      <c r="C12" s="30">
        <f>+'Unallocated Detail'!H40</f>
        <v>5579821.6200000001</v>
      </c>
      <c r="D12" s="35">
        <f>SUM(B12:C12)</f>
        <v>17190093.110000003</v>
      </c>
    </row>
    <row r="13" spans="1:4" x14ac:dyDescent="0.3">
      <c r="A13" s="26" t="s">
        <v>23</v>
      </c>
      <c r="B13" s="19">
        <f>SUM(B9:B12)</f>
        <v>214814291.83999997</v>
      </c>
      <c r="C13" s="19">
        <f>SUM(C9:C12)</f>
        <v>49857808.289999999</v>
      </c>
      <c r="D13" s="18">
        <f>SUM(D9:D12)</f>
        <v>264672100.13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21870674.899999999</v>
      </c>
      <c r="C18" s="28">
        <f>+'Unallocated Detail'!H47</f>
        <v>0</v>
      </c>
      <c r="D18" s="18">
        <f>B18+C18</f>
        <v>21870674.899999999</v>
      </c>
    </row>
    <row r="19" spans="1:4" x14ac:dyDescent="0.3">
      <c r="A19" s="26" t="s">
        <v>21</v>
      </c>
      <c r="B19" s="32">
        <f>+'Unallocated Detail'!G56</f>
        <v>64069883.200000003</v>
      </c>
      <c r="C19" s="32">
        <f>+'Unallocated Detail'!H56</f>
        <v>13635282.02</v>
      </c>
      <c r="D19" s="27">
        <f>B19+C19</f>
        <v>77705165.219999999</v>
      </c>
    </row>
    <row r="20" spans="1:4" x14ac:dyDescent="0.3">
      <c r="A20" s="26" t="s">
        <v>20</v>
      </c>
      <c r="B20" s="32">
        <f>+'Unallocated Detail'!G59</f>
        <v>10461281.699999999</v>
      </c>
      <c r="C20" s="32">
        <f>+'Unallocated Detail'!H59</f>
        <v>0</v>
      </c>
      <c r="D20" s="27">
        <f>B20+C20</f>
        <v>10461281.699999999</v>
      </c>
    </row>
    <row r="21" spans="1:4" x14ac:dyDescent="0.3">
      <c r="A21" s="26" t="s">
        <v>19</v>
      </c>
      <c r="B21" s="31">
        <f>+'Unallocated Detail'!G62</f>
        <v>-5792510.7400000002</v>
      </c>
      <c r="C21" s="30">
        <f>+'Unallocated Detail'!H62</f>
        <v>0</v>
      </c>
      <c r="D21" s="29">
        <f>B21+C21</f>
        <v>-5792510.7400000002</v>
      </c>
    </row>
    <row r="22" spans="1:4" x14ac:dyDescent="0.3">
      <c r="A22" s="26" t="s">
        <v>18</v>
      </c>
      <c r="B22" s="19">
        <f>SUM(B18:B21)</f>
        <v>90609329.060000002</v>
      </c>
      <c r="C22" s="19">
        <f>SUM(C18:C21)</f>
        <v>13635282.02</v>
      </c>
      <c r="D22" s="18">
        <f>SUM(D18:D21)</f>
        <v>104244611.08000001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9198500.75</v>
      </c>
      <c r="C24" s="28">
        <f>+'Unallocated Detail'!H138</f>
        <v>694704.59</v>
      </c>
      <c r="D24" s="18">
        <f t="shared" ref="D24:D37" si="0">B24+C24</f>
        <v>9893205.3399999999</v>
      </c>
    </row>
    <row r="25" spans="1:4" x14ac:dyDescent="0.3">
      <c r="A25" s="26" t="s">
        <v>16</v>
      </c>
      <c r="B25" s="25">
        <f>+'Unallocated Detail'!G168</f>
        <v>2060647.0799999998</v>
      </c>
      <c r="C25" s="25">
        <f>+'Unallocated Detail'!H168</f>
        <v>0</v>
      </c>
      <c r="D25" s="27">
        <f t="shared" si="0"/>
        <v>2060647.0799999998</v>
      </c>
    </row>
    <row r="26" spans="1:4" x14ac:dyDescent="0.3">
      <c r="A26" s="26" t="s">
        <v>15</v>
      </c>
      <c r="B26" s="25">
        <f>+'Unallocated Detail'!G206</f>
        <v>6983430.2400000002</v>
      </c>
      <c r="C26" s="25">
        <f>+'Unallocated Detail'!H206</f>
        <v>6226292.040000001</v>
      </c>
      <c r="D26" s="27">
        <f t="shared" si="0"/>
        <v>13209722.280000001</v>
      </c>
    </row>
    <row r="27" spans="1:4" x14ac:dyDescent="0.3">
      <c r="A27" s="26" t="s">
        <v>14</v>
      </c>
      <c r="B27" s="25">
        <f>+'Unallocated Detail'!G213</f>
        <v>3449054.9499999997</v>
      </c>
      <c r="C27" s="25">
        <f>+'Unallocated Detail'!H213</f>
        <v>1468045.1199999999</v>
      </c>
      <c r="D27" s="27">
        <f t="shared" si="0"/>
        <v>4917100.0699999994</v>
      </c>
    </row>
    <row r="28" spans="1:4" x14ac:dyDescent="0.3">
      <c r="A28" s="26" t="s">
        <v>13</v>
      </c>
      <c r="B28" s="25">
        <f>+'Unallocated Detail'!G222</f>
        <v>2540888.87</v>
      </c>
      <c r="C28" s="25">
        <f>+'Unallocated Detail'!H222</f>
        <v>622262.02</v>
      </c>
      <c r="D28" s="27">
        <f t="shared" si="0"/>
        <v>3163150.89</v>
      </c>
    </row>
    <row r="29" spans="1:4" x14ac:dyDescent="0.3">
      <c r="A29" s="26" t="s">
        <v>12</v>
      </c>
      <c r="B29" s="25">
        <f>+'Unallocated Detail'!G225</f>
        <v>6243835.4100000001</v>
      </c>
      <c r="C29" s="25">
        <f>+'Unallocated Detail'!H225</f>
        <v>632900.85</v>
      </c>
      <c r="D29" s="27">
        <f t="shared" si="0"/>
        <v>6876736.2599999998</v>
      </c>
    </row>
    <row r="30" spans="1:4" x14ac:dyDescent="0.3">
      <c r="A30" s="26" t="s">
        <v>11</v>
      </c>
      <c r="B30" s="25">
        <f>+'Unallocated Detail'!G240</f>
        <v>12806409.671750002</v>
      </c>
      <c r="C30" s="25">
        <f>+'Unallocated Detail'!H240</f>
        <v>5161996.4182500001</v>
      </c>
      <c r="D30" s="27">
        <f t="shared" si="0"/>
        <v>17968406.090000004</v>
      </c>
    </row>
    <row r="31" spans="1:4" x14ac:dyDescent="0.3">
      <c r="A31" s="26" t="s">
        <v>10</v>
      </c>
      <c r="B31" s="25">
        <f>+'Unallocated Detail'!G247</f>
        <v>30916379.129999999</v>
      </c>
      <c r="C31" s="25">
        <f>+'Unallocated Detail'!H247</f>
        <v>11752796.369999999</v>
      </c>
      <c r="D31" s="27">
        <f t="shared" si="0"/>
        <v>42669175.5</v>
      </c>
    </row>
    <row r="32" spans="1:4" x14ac:dyDescent="0.3">
      <c r="A32" s="26" t="s">
        <v>9</v>
      </c>
      <c r="B32" s="25">
        <f>+'Unallocated Detail'!G252</f>
        <v>8095060.3982500006</v>
      </c>
      <c r="C32" s="25">
        <f>+'Unallocated Detail'!H252</f>
        <v>3324699.6717500002</v>
      </c>
      <c r="D32" s="27">
        <f t="shared" si="0"/>
        <v>11419760.07</v>
      </c>
    </row>
    <row r="33" spans="1:4" x14ac:dyDescent="0.3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3">
      <c r="A34" s="17" t="s">
        <v>7</v>
      </c>
      <c r="B34" s="25">
        <f>+'Unallocated Detail'!G263</f>
        <v>-1544397.73</v>
      </c>
      <c r="C34" s="25">
        <f>+'Unallocated Detail'!H263</f>
        <v>631000.18000000005</v>
      </c>
      <c r="D34" s="24">
        <f t="shared" si="0"/>
        <v>-913397.54999999993</v>
      </c>
    </row>
    <row r="35" spans="1:4" x14ac:dyDescent="0.3">
      <c r="A35" s="17" t="s">
        <v>687</v>
      </c>
      <c r="B35" s="25">
        <f>+'Unallocated Detail'!G268</f>
        <v>18595800.440000001</v>
      </c>
      <c r="C35" s="25">
        <f>+'Unallocated Detail'!H268</f>
        <v>5277038.57</v>
      </c>
      <c r="D35" s="24">
        <f t="shared" si="0"/>
        <v>23872839.010000002</v>
      </c>
    </row>
    <row r="36" spans="1:4" x14ac:dyDescent="0.3">
      <c r="A36" s="17" t="s">
        <v>688</v>
      </c>
      <c r="B36" s="25">
        <f>+'Unallocated Detail'!G273</f>
        <v>-3803439.56</v>
      </c>
      <c r="C36" s="25">
        <f>+'Unallocated Detail'!H273</f>
        <v>2147776.12</v>
      </c>
      <c r="D36" s="24">
        <f t="shared" si="0"/>
        <v>-1655663.44</v>
      </c>
    </row>
    <row r="37" spans="1:4" x14ac:dyDescent="0.3">
      <c r="A37" s="17" t="s">
        <v>689</v>
      </c>
      <c r="B37" s="23">
        <f>+'Unallocated Detail'!G278</f>
        <v>7956654.5300000003</v>
      </c>
      <c r="C37" s="22">
        <f>+'Unallocated Detail'!H278</f>
        <v>-612488.27999999933</v>
      </c>
      <c r="D37" s="21">
        <f t="shared" si="0"/>
        <v>7344166.2500000009</v>
      </c>
    </row>
    <row r="38" spans="1:4" x14ac:dyDescent="0.3">
      <c r="A38" s="20" t="s">
        <v>690</v>
      </c>
      <c r="B38" s="19">
        <f>SUM(B22:B37)</f>
        <v>195928689.24000001</v>
      </c>
      <c r="C38" s="19">
        <f>SUM(C22:C37)</f>
        <v>50962305.689999998</v>
      </c>
      <c r="D38" s="18">
        <f>SUM(D22:D37)</f>
        <v>246890994.92999998</v>
      </c>
    </row>
    <row r="39" spans="1:4" x14ac:dyDescent="0.3">
      <c r="A39" s="17"/>
      <c r="B39" s="16"/>
      <c r="C39" s="16"/>
      <c r="D39" s="15"/>
    </row>
    <row r="40" spans="1:4" ht="17.399999999999999" x14ac:dyDescent="0.55000000000000004">
      <c r="A40" s="14" t="s">
        <v>6</v>
      </c>
      <c r="B40" s="13">
        <f>B13-B38</f>
        <v>18885602.599999964</v>
      </c>
      <c r="C40" s="13">
        <f>C13-C38</f>
        <v>-1104497.3999999985</v>
      </c>
      <c r="D40" s="12">
        <f>D13-D38</f>
        <v>17781105.200000018</v>
      </c>
    </row>
    <row r="41" spans="1:4" x14ac:dyDescent="0.3">
      <c r="A41" s="11"/>
      <c r="B41" s="10"/>
      <c r="C41" s="10"/>
      <c r="D41" s="9"/>
    </row>
    <row r="42" spans="1:4" x14ac:dyDescent="0.3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H46" sqref="H46:H50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"/>
    <col min="8" max="8" width="12.33203125" style="4" bestFit="1" customWidth="1"/>
    <col min="9" max="16384" width="9.109375" style="4"/>
  </cols>
  <sheetData>
    <row r="1" spans="1:6" ht="18" customHeight="1" x14ac:dyDescent="0.3">
      <c r="A1" s="40" t="s">
        <v>330</v>
      </c>
      <c r="B1" s="58"/>
      <c r="C1" s="58"/>
      <c r="D1" s="58"/>
      <c r="E1" s="58"/>
      <c r="F1" s="58"/>
    </row>
    <row r="2" spans="1:6" ht="18" customHeight="1" x14ac:dyDescent="0.3">
      <c r="A2" s="40" t="s">
        <v>332</v>
      </c>
      <c r="B2" s="58"/>
      <c r="C2" s="58"/>
      <c r="D2" s="58"/>
      <c r="E2" s="58"/>
      <c r="F2" s="58"/>
    </row>
    <row r="3" spans="1:6" ht="18" customHeight="1" x14ac:dyDescent="0.3">
      <c r="A3" s="40" t="str">
        <f>Allocated!A3</f>
        <v>FOR THE MONTH ENDED June 30, 2021</v>
      </c>
      <c r="B3" s="58"/>
      <c r="C3" s="58"/>
      <c r="D3" s="58"/>
      <c r="E3" s="58"/>
      <c r="F3" s="58"/>
    </row>
    <row r="4" spans="1:6" ht="12" customHeight="1" x14ac:dyDescent="0.3"/>
    <row r="5" spans="1:6" ht="18" customHeight="1" x14ac:dyDescent="0.3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3">
      <c r="A6" s="55" t="s">
        <v>28</v>
      </c>
      <c r="B6" s="54"/>
      <c r="C6" s="54"/>
      <c r="D6" s="54"/>
      <c r="E6" s="54"/>
      <c r="F6" s="53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176297388.45999998</v>
      </c>
      <c r="C8" s="19">
        <f>+'Unallocated Detail'!C18</f>
        <v>44277986.670000002</v>
      </c>
      <c r="D8" s="19">
        <f>+'Unallocated Detail'!D18</f>
        <v>0</v>
      </c>
      <c r="E8" s="19">
        <v>0</v>
      </c>
      <c r="F8" s="18">
        <f>SUM(B8:E8)</f>
        <v>220575375.13</v>
      </c>
    </row>
    <row r="9" spans="1:6" ht="18" customHeight="1" x14ac:dyDescent="0.3">
      <c r="A9" s="17" t="s">
        <v>26</v>
      </c>
      <c r="B9" s="122">
        <f>+'Unallocated Detail'!B21</f>
        <v>16618.759999999998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16618.759999999998</v>
      </c>
    </row>
    <row r="10" spans="1:6" ht="18" customHeight="1" x14ac:dyDescent="0.3">
      <c r="A10" s="17" t="s">
        <v>25</v>
      </c>
      <c r="B10" s="122">
        <f>+'Unallocated Detail'!B25</f>
        <v>26890013.129999999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26890013.129999999</v>
      </c>
    </row>
    <row r="11" spans="1:6" ht="18" customHeight="1" x14ac:dyDescent="0.3">
      <c r="A11" s="17" t="s">
        <v>24</v>
      </c>
      <c r="B11" s="31">
        <f>+'Unallocated Detail'!B40</f>
        <v>11610271.490000002</v>
      </c>
      <c r="C11" s="52">
        <f>+'Unallocated Detail'!C40</f>
        <v>5579821.6200000001</v>
      </c>
      <c r="D11" s="52">
        <f>+'Unallocated Detail'!D40</f>
        <v>0</v>
      </c>
      <c r="E11" s="30">
        <v>0</v>
      </c>
      <c r="F11" s="29">
        <f>SUM(B11:E11)</f>
        <v>17190093.110000003</v>
      </c>
    </row>
    <row r="12" spans="1:6" ht="18" customHeight="1" x14ac:dyDescent="0.3">
      <c r="A12" s="17" t="s">
        <v>23</v>
      </c>
      <c r="B12" s="19">
        <f>SUM(B8:B11)</f>
        <v>214814291.83999997</v>
      </c>
      <c r="C12" s="19">
        <f>SUM(C8:C11)</f>
        <v>49857808.289999999</v>
      </c>
      <c r="D12" s="19">
        <f>SUM(D8:D11)</f>
        <v>0</v>
      </c>
      <c r="E12" s="19">
        <f>SUM(E8:E11)</f>
        <v>0</v>
      </c>
      <c r="F12" s="18">
        <f>SUM(F8:F11)</f>
        <v>264672100.13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21870674.899999999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21870674.899999999</v>
      </c>
    </row>
    <row r="18" spans="1:6" ht="18" customHeight="1" x14ac:dyDescent="0.3">
      <c r="A18" s="17" t="s">
        <v>21</v>
      </c>
      <c r="B18" s="122">
        <f>+'Unallocated Detail'!B56</f>
        <v>64069883.200000003</v>
      </c>
      <c r="C18" s="122">
        <f>+'Unallocated Detail'!C56</f>
        <v>13635282.02</v>
      </c>
      <c r="D18" s="122">
        <f>+'Unallocated Detail'!D56</f>
        <v>0</v>
      </c>
      <c r="E18" s="50">
        <v>0</v>
      </c>
      <c r="F18" s="27">
        <f>SUM(B18:E18)</f>
        <v>77705165.219999999</v>
      </c>
    </row>
    <row r="19" spans="1:6" ht="18" customHeight="1" x14ac:dyDescent="0.3">
      <c r="A19" s="17" t="s">
        <v>20</v>
      </c>
      <c r="B19" s="122">
        <f>+'Unallocated Detail'!B59</f>
        <v>10461281.699999999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10461281.699999999</v>
      </c>
    </row>
    <row r="20" spans="1:6" ht="18" customHeight="1" x14ac:dyDescent="0.3">
      <c r="A20" s="17" t="s">
        <v>19</v>
      </c>
      <c r="B20" s="31">
        <f>+'Unallocated Detail'!B62</f>
        <v>-5792510.7400000002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-5792510.7400000002</v>
      </c>
    </row>
    <row r="21" spans="1:6" ht="18" customHeight="1" x14ac:dyDescent="0.3">
      <c r="A21" s="17" t="s">
        <v>18</v>
      </c>
      <c r="B21" s="19">
        <f>SUM(B17:B20)</f>
        <v>90609329.060000002</v>
      </c>
      <c r="C21" s="19">
        <f>SUM(C17:C20)</f>
        <v>13635282.02</v>
      </c>
      <c r="D21" s="19">
        <f>SUM(D17:D20)</f>
        <v>0</v>
      </c>
      <c r="E21" s="19">
        <f>SUM(E17:E20)</f>
        <v>0</v>
      </c>
      <c r="F21" s="18">
        <f>SUM(F17:F20)</f>
        <v>104244611.08000001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9198500.75</v>
      </c>
      <c r="C23" s="19">
        <f>+'Unallocated Detail'!C138</f>
        <v>694704.59</v>
      </c>
      <c r="D23" s="19">
        <f>+'Unallocated Detail'!D138</f>
        <v>0</v>
      </c>
      <c r="E23" s="19">
        <v>0</v>
      </c>
      <c r="F23" s="18">
        <f t="shared" ref="F23:F36" si="0">SUM(B23:E23)</f>
        <v>9893205.3399999999</v>
      </c>
    </row>
    <row r="24" spans="1:6" ht="18" customHeight="1" x14ac:dyDescent="0.3">
      <c r="A24" s="17" t="s">
        <v>16</v>
      </c>
      <c r="B24" s="51">
        <f>+'Unallocated Detail'!B168</f>
        <v>2060647.0799999998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2060647.0799999998</v>
      </c>
    </row>
    <row r="25" spans="1:6" ht="18" customHeight="1" x14ac:dyDescent="0.3">
      <c r="A25" s="17" t="s">
        <v>15</v>
      </c>
      <c r="B25" s="51">
        <f>+'Unallocated Detail'!B206</f>
        <v>6983430.2400000002</v>
      </c>
      <c r="C25" s="33">
        <f>+'Unallocated Detail'!C206</f>
        <v>6226292.040000001</v>
      </c>
      <c r="D25" s="33">
        <f>+'Unallocated Detail'!D206</f>
        <v>0</v>
      </c>
      <c r="E25" s="50">
        <v>0</v>
      </c>
      <c r="F25" s="27">
        <f t="shared" si="0"/>
        <v>13209722.280000001</v>
      </c>
    </row>
    <row r="26" spans="1:6" ht="18" customHeight="1" x14ac:dyDescent="0.3">
      <c r="A26" s="26" t="s">
        <v>14</v>
      </c>
      <c r="B26" s="51">
        <f>+'Unallocated Detail'!B213</f>
        <v>2181099.17</v>
      </c>
      <c r="C26" s="33">
        <f>+'Unallocated Detail'!C213</f>
        <v>568471.05000000005</v>
      </c>
      <c r="D26" s="33">
        <f>+'Unallocated Detail'!D213</f>
        <v>2167529.85</v>
      </c>
      <c r="E26" s="50">
        <v>0</v>
      </c>
      <c r="F26" s="27">
        <f t="shared" si="0"/>
        <v>4917100.07</v>
      </c>
    </row>
    <row r="27" spans="1:6" ht="18" customHeight="1" x14ac:dyDescent="0.3">
      <c r="A27" s="17" t="s">
        <v>13</v>
      </c>
      <c r="B27" s="51">
        <f>+'Unallocated Detail'!B222</f>
        <v>2100577.5300000003</v>
      </c>
      <c r="C27" s="33">
        <f>+'Unallocated Detail'!C222</f>
        <v>308773.15000000002</v>
      </c>
      <c r="D27" s="33">
        <f>+'Unallocated Detail'!D222</f>
        <v>753800.21</v>
      </c>
      <c r="E27" s="50">
        <v>0</v>
      </c>
      <c r="F27" s="27">
        <f t="shared" si="0"/>
        <v>3163150.89</v>
      </c>
    </row>
    <row r="28" spans="1:6" ht="18" customHeight="1" x14ac:dyDescent="0.3">
      <c r="A28" s="17" t="s">
        <v>12</v>
      </c>
      <c r="B28" s="51">
        <f>+'Unallocated Detail'!B225</f>
        <v>6243835.4100000001</v>
      </c>
      <c r="C28" s="33">
        <f>+'Unallocated Detail'!C225</f>
        <v>632900.85</v>
      </c>
      <c r="D28" s="33">
        <f>+'Unallocated Detail'!D225</f>
        <v>0</v>
      </c>
      <c r="E28" s="50">
        <v>0</v>
      </c>
      <c r="F28" s="27">
        <f t="shared" si="0"/>
        <v>6876736.2599999998</v>
      </c>
    </row>
    <row r="29" spans="1:6" ht="18" customHeight="1" x14ac:dyDescent="0.3">
      <c r="A29" s="26" t="s">
        <v>11</v>
      </c>
      <c r="B29" s="51">
        <f>+'Unallocated Detail'!B240</f>
        <v>5088322.8599999994</v>
      </c>
      <c r="C29" s="33">
        <f>+'Unallocated Detail'!C240</f>
        <v>1114223.99</v>
      </c>
      <c r="D29" s="33">
        <f>+'Unallocated Detail'!D240</f>
        <v>11765859.240000002</v>
      </c>
      <c r="E29" s="50">
        <v>0</v>
      </c>
      <c r="F29" s="27">
        <f t="shared" si="0"/>
        <v>17968406.090000004</v>
      </c>
    </row>
    <row r="30" spans="1:6" ht="18" customHeight="1" x14ac:dyDescent="0.3">
      <c r="A30" s="17" t="s">
        <v>10</v>
      </c>
      <c r="B30" s="51">
        <f>+'Unallocated Detail'!B247</f>
        <v>29434339.98</v>
      </c>
      <c r="C30" s="33">
        <f>+'Unallocated Detail'!C247</f>
        <v>10997795.290000001</v>
      </c>
      <c r="D30" s="33">
        <f>+'Unallocated Detail'!D247</f>
        <v>2237040.23</v>
      </c>
      <c r="E30" s="50">
        <v>0</v>
      </c>
      <c r="F30" s="27">
        <f t="shared" si="0"/>
        <v>42669175.5</v>
      </c>
    </row>
    <row r="31" spans="1:6" ht="18" customHeight="1" x14ac:dyDescent="0.3">
      <c r="A31" s="17" t="s">
        <v>9</v>
      </c>
      <c r="B31" s="51">
        <f>+'Unallocated Detail'!B252</f>
        <v>2629239.66</v>
      </c>
      <c r="C31" s="33">
        <f>+'Unallocated Detail'!C252</f>
        <v>540224.96</v>
      </c>
      <c r="D31" s="33">
        <f>+'Unallocated Detail'!D252</f>
        <v>8250295.4500000002</v>
      </c>
      <c r="E31" s="50">
        <v>0</v>
      </c>
      <c r="F31" s="27">
        <f t="shared" si="0"/>
        <v>11419760.07</v>
      </c>
    </row>
    <row r="32" spans="1:6" ht="18" customHeight="1" x14ac:dyDescent="0.3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3">
      <c r="A33" s="26" t="s">
        <v>7</v>
      </c>
      <c r="B33" s="51">
        <f>+'Unallocated Detail'!B263</f>
        <v>-1112555.72</v>
      </c>
      <c r="C33" s="33">
        <f>+'Unallocated Detail'!C263</f>
        <v>850995.17</v>
      </c>
      <c r="D33" s="33">
        <f>+'Unallocated Detail'!D263</f>
        <v>-651837</v>
      </c>
      <c r="E33" s="50">
        <v>0</v>
      </c>
      <c r="F33" s="27">
        <f t="shared" si="0"/>
        <v>-913397.54999999993</v>
      </c>
    </row>
    <row r="34" spans="1:6" ht="18" customHeight="1" x14ac:dyDescent="0.3">
      <c r="A34" s="17" t="s">
        <v>687</v>
      </c>
      <c r="B34" s="51">
        <f>+'Unallocated Detail'!B268</f>
        <v>18191288.93</v>
      </c>
      <c r="C34" s="33">
        <f>+'Unallocated Detail'!C268</f>
        <v>5057854.75</v>
      </c>
      <c r="D34" s="33">
        <f>+'Unallocated Detail'!D268</f>
        <v>623695.32999999996</v>
      </c>
      <c r="E34" s="50">
        <v>0</v>
      </c>
      <c r="F34" s="27">
        <f t="shared" si="0"/>
        <v>23872839.009999998</v>
      </c>
    </row>
    <row r="35" spans="1:6" ht="18" customHeight="1" x14ac:dyDescent="0.3">
      <c r="A35" s="17" t="s">
        <v>688</v>
      </c>
      <c r="B35" s="51">
        <f>+'Unallocated Detail'!B273</f>
        <v>-3803439.56</v>
      </c>
      <c r="C35" s="50">
        <f>+'Unallocated Detail'!C273</f>
        <v>2147776.12</v>
      </c>
      <c r="D35" s="50">
        <f>+'Unallocated Detail'!D273</f>
        <v>0</v>
      </c>
      <c r="E35" s="50">
        <v>0</v>
      </c>
      <c r="F35" s="27">
        <f t="shared" si="0"/>
        <v>-1655663.44</v>
      </c>
    </row>
    <row r="36" spans="1:6" ht="18" customHeight="1" x14ac:dyDescent="0.3">
      <c r="A36" s="17" t="s">
        <v>689</v>
      </c>
      <c r="B36" s="31">
        <f>+'Unallocated Detail'!B278</f>
        <v>7956654.5300000003</v>
      </c>
      <c r="C36" s="52">
        <f>+'Unallocated Detail'!C278</f>
        <v>-612488.27999999933</v>
      </c>
      <c r="D36" s="52">
        <f>+'Unallocated Detail'!D278</f>
        <v>0</v>
      </c>
      <c r="E36" s="30">
        <v>0</v>
      </c>
      <c r="F36" s="29">
        <f t="shared" si="0"/>
        <v>7344166.2500000009</v>
      </c>
    </row>
    <row r="37" spans="1:6" ht="18" customHeight="1" x14ac:dyDescent="0.3">
      <c r="A37" s="20" t="s">
        <v>690</v>
      </c>
      <c r="B37" s="19">
        <f>SUM(B21:B36)</f>
        <v>179581805.91999999</v>
      </c>
      <c r="C37" s="19">
        <f>SUM(C21:C36)</f>
        <v>42162805.699999996</v>
      </c>
      <c r="D37" s="19">
        <f>SUM(D21:D36)</f>
        <v>25146383.309999999</v>
      </c>
      <c r="E37" s="19">
        <f>SUM(E21:E36)</f>
        <v>0</v>
      </c>
      <c r="F37" s="18">
        <f>SUM(F21:F36)</f>
        <v>246890994.92999998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35232485.919999987</v>
      </c>
      <c r="C39" s="19">
        <f>C12-C37</f>
        <v>7695002.5900000036</v>
      </c>
      <c r="D39" s="19">
        <f>D12-D37</f>
        <v>-25146383.309999999</v>
      </c>
      <c r="E39" s="19">
        <f>E12-E37</f>
        <v>0</v>
      </c>
      <c r="F39" s="159">
        <f>F12-F37</f>
        <v>17781105.200000018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-35015338.649999999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-35015338.649999999</v>
      </c>
    </row>
    <row r="43" spans="1:6" ht="18" customHeight="1" x14ac:dyDescent="0.3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4239067.76</v>
      </c>
      <c r="F43" s="89">
        <f>SUM(B43:E43)</f>
        <v>4239067.76</v>
      </c>
    </row>
    <row r="44" spans="1:6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20219808.959999993</v>
      </c>
      <c r="F44" s="27">
        <f>SUM(B44:E44)</f>
        <v>20219808.959999993</v>
      </c>
    </row>
    <row r="45" spans="1:6" ht="18" customHeight="1" x14ac:dyDescent="0.3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-35015338.649999999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24458876.719999991</v>
      </c>
      <c r="F46" s="19">
        <f t="shared" si="1"/>
        <v>-10556461.930000007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8" t="s">
        <v>0</v>
      </c>
      <c r="B48" s="47">
        <f>B39-B46</f>
        <v>70247824.569999993</v>
      </c>
      <c r="C48" s="47">
        <f>C39-C46</f>
        <v>7695002.5900000036</v>
      </c>
      <c r="D48" s="47">
        <f>D39-D46</f>
        <v>-25146383.309999999</v>
      </c>
      <c r="E48" s="47">
        <f>E39-E46</f>
        <v>-24458876.719999991</v>
      </c>
      <c r="F48" s="46">
        <f>F39-F46</f>
        <v>28337567.130000025</v>
      </c>
    </row>
    <row r="49" spans="1:6" ht="9.9" customHeight="1" x14ac:dyDescent="0.3">
      <c r="A49" s="45"/>
      <c r="B49" s="44"/>
      <c r="C49" s="44"/>
      <c r="D49" s="44"/>
      <c r="E49" s="44"/>
      <c r="F49" s="4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8" activePane="bottomRight" state="frozen"/>
      <selection activeCell="C45" sqref="C45"/>
      <selection pane="topRight" activeCell="C45" sqref="C45"/>
      <selection pane="bottomLeft" activeCell="C45" sqref="C45"/>
      <selection pane="bottomRight" activeCell="C45" sqref="C45"/>
    </sheetView>
  </sheetViews>
  <sheetFormatPr defaultColWidth="8.88671875" defaultRowHeight="13.2" x14ac:dyDescent="0.25"/>
  <cols>
    <col min="1" max="1" width="5.44140625" style="79" customWidth="1"/>
    <col min="2" max="2" width="45.77734375" style="79" customWidth="1"/>
    <col min="3" max="3" width="17.33203125" style="79" customWidth="1"/>
    <col min="4" max="4" width="21.6640625" style="79" customWidth="1"/>
    <col min="5" max="5" width="17.109375" style="79" customWidth="1"/>
    <col min="6" max="6" width="13.88671875" style="79" customWidth="1"/>
    <col min="7" max="7" width="13.6640625" style="79" customWidth="1"/>
    <col min="8" max="8" width="16.33203125" style="79" customWidth="1"/>
    <col min="9" max="9" width="8.88671875" style="79" customWidth="1"/>
    <col min="10" max="16384" width="8.88671875" style="79"/>
  </cols>
  <sheetData>
    <row r="1" spans="1:8" ht="15.9" customHeight="1" x14ac:dyDescent="0.25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" customHeight="1" x14ac:dyDescent="0.25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" customHeight="1" x14ac:dyDescent="0.25">
      <c r="B3" s="80" t="str">
        <f>Allocated!A3</f>
        <v>FOR THE MONTH ENDED June 30, 2021</v>
      </c>
      <c r="C3" s="80"/>
      <c r="D3" s="80"/>
      <c r="E3" s="80"/>
      <c r="F3" s="80"/>
      <c r="G3" s="80"/>
      <c r="H3" s="80"/>
    </row>
    <row r="4" spans="1:8" ht="15" customHeight="1" x14ac:dyDescent="0.25">
      <c r="A4" s="157"/>
      <c r="B4" s="157"/>
      <c r="C4" s="157"/>
      <c r="D4" s="157"/>
      <c r="E4" s="157"/>
      <c r="F4" s="157"/>
      <c r="G4" s="157"/>
      <c r="H4" s="157"/>
    </row>
    <row r="5" spans="1:8" ht="15.9" customHeight="1" x14ac:dyDescent="0.25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5"/>
    <row r="7" spans="1:8" ht="52.8" x14ac:dyDescent="0.25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" customHeight="1" x14ac:dyDescent="0.25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" customHeight="1" x14ac:dyDescent="0.25">
      <c r="A9" s="108"/>
      <c r="B9" s="90" t="s">
        <v>344</v>
      </c>
      <c r="C9" s="91">
        <f>+'Unallocated Detail'!E208</f>
        <v>11833.45</v>
      </c>
      <c r="D9" s="91">
        <f>+'Unallocated Detail'!F208</f>
        <v>8519.92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20353.370000000003</v>
      </c>
    </row>
    <row r="10" spans="1:8" ht="15.9" customHeight="1" x14ac:dyDescent="0.25">
      <c r="A10" s="108" t="s">
        <v>345</v>
      </c>
      <c r="B10" s="90" t="s">
        <v>346</v>
      </c>
      <c r="C10" s="105">
        <f>+'Unallocated Detail'!E209</f>
        <v>108831.25</v>
      </c>
      <c r="D10" s="105">
        <f>+'Unallocated Detail'!F209</f>
        <v>65020.58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173851.83000000002</v>
      </c>
    </row>
    <row r="11" spans="1:8" ht="15.9" customHeight="1" x14ac:dyDescent="0.25">
      <c r="A11" s="108" t="s">
        <v>345</v>
      </c>
      <c r="B11" s="90" t="s">
        <v>347</v>
      </c>
      <c r="C11" s="105">
        <f>+'Unallocated Detail'!E210</f>
        <v>1147291.08</v>
      </c>
      <c r="D11" s="105">
        <f>+'Unallocated Detail'!F210</f>
        <v>826033.57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1973324.65</v>
      </c>
    </row>
    <row r="12" spans="1:8" ht="15.9" customHeight="1" x14ac:dyDescent="0.25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" customHeight="1" x14ac:dyDescent="0.25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" customHeight="1" x14ac:dyDescent="0.25">
      <c r="A14" s="108" t="s">
        <v>345</v>
      </c>
      <c r="B14" s="85" t="s">
        <v>349</v>
      </c>
      <c r="C14" s="105">
        <f>SUM(C9:C13)</f>
        <v>1267955.78</v>
      </c>
      <c r="D14" s="105">
        <f>SUM(D9:D13)</f>
        <v>899574.07</v>
      </c>
      <c r="E14" s="94"/>
      <c r="F14" s="97"/>
      <c r="G14" s="98"/>
      <c r="H14" s="107">
        <f>SUM(H9:H13)</f>
        <v>2167529.85</v>
      </c>
    </row>
    <row r="15" spans="1:8" ht="15.9" customHeight="1" x14ac:dyDescent="0.25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" customHeight="1" x14ac:dyDescent="0.25">
      <c r="A16" s="108"/>
      <c r="B16" s="90" t="s">
        <v>350</v>
      </c>
      <c r="C16" s="105">
        <f>+'Unallocated Detail'!E215</f>
        <v>152170.62</v>
      </c>
      <c r="D16" s="105">
        <f>+'Unallocated Detail'!F215</f>
        <v>106031.45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258202.07</v>
      </c>
    </row>
    <row r="17" spans="1:8" ht="15.9" customHeight="1" x14ac:dyDescent="0.25">
      <c r="A17" s="108" t="s">
        <v>345</v>
      </c>
      <c r="B17" s="90" t="s">
        <v>351</v>
      </c>
      <c r="C17" s="105">
        <f>+'Unallocated Detail'!E216</f>
        <v>298845.21000000002</v>
      </c>
      <c r="D17" s="105">
        <f>+'Unallocated Detail'!F216</f>
        <v>215164.48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514009.69000000006</v>
      </c>
    </row>
    <row r="18" spans="1:8" ht="15.9" customHeight="1" x14ac:dyDescent="0.25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" customHeight="1" x14ac:dyDescent="0.25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" customHeight="1" x14ac:dyDescent="0.25">
      <c r="A20" s="108" t="s">
        <v>345</v>
      </c>
      <c r="B20" s="90" t="s">
        <v>354</v>
      </c>
      <c r="C20" s="105">
        <f>+'Unallocated Detail'!E219</f>
        <v>-10704.49</v>
      </c>
      <c r="D20" s="105">
        <f>+'Unallocated Detail'!F219</f>
        <v>-7707.06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-18411.55</v>
      </c>
    </row>
    <row r="21" spans="1:8" ht="15.9" customHeight="1" x14ac:dyDescent="0.25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" customHeight="1" x14ac:dyDescent="0.25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" customHeight="1" x14ac:dyDescent="0.25">
      <c r="A23" s="108" t="s">
        <v>345</v>
      </c>
      <c r="B23" s="85" t="s">
        <v>349</v>
      </c>
      <c r="C23" s="105">
        <f>SUM(C16:C21)</f>
        <v>440311.34</v>
      </c>
      <c r="D23" s="105">
        <f>SUM(D16:D21)</f>
        <v>313488.87</v>
      </c>
      <c r="E23" s="94"/>
      <c r="F23" s="97"/>
      <c r="G23" s="98"/>
      <c r="H23" s="107">
        <f>SUM(H16:H21)</f>
        <v>753800.21</v>
      </c>
    </row>
    <row r="24" spans="1:8" ht="15.9" customHeight="1" x14ac:dyDescent="0.25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" customHeight="1" x14ac:dyDescent="0.25">
      <c r="A25" s="108"/>
      <c r="B25" s="90" t="s">
        <v>357</v>
      </c>
      <c r="C25" s="105">
        <f>+'Unallocated Detail'!E227</f>
        <v>4365360.5</v>
      </c>
      <c r="D25" s="105">
        <f>+'Unallocated Detail'!F227</f>
        <v>2223847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6589207.5</v>
      </c>
    </row>
    <row r="26" spans="1:8" ht="15.9" customHeight="1" x14ac:dyDescent="0.25">
      <c r="A26" s="108"/>
      <c r="B26" s="90" t="s">
        <v>358</v>
      </c>
      <c r="C26" s="105">
        <f>+'Unallocated Detail'!E228</f>
        <v>568078.46</v>
      </c>
      <c r="D26" s="105">
        <f>+'Unallocated Detail'!F228</f>
        <v>289398.02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857476.48</v>
      </c>
    </row>
    <row r="27" spans="1:8" ht="15.9" customHeight="1" x14ac:dyDescent="0.25">
      <c r="A27" s="108" t="s">
        <v>345</v>
      </c>
      <c r="B27" s="90" t="s">
        <v>359</v>
      </c>
      <c r="C27" s="105">
        <f>+'Unallocated Detail'!E229</f>
        <v>-2168183.63</v>
      </c>
      <c r="D27" s="105">
        <f>+'Unallocated Detail'!F229</f>
        <v>-1104546.4099999999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-3272730.04</v>
      </c>
    </row>
    <row r="28" spans="1:8" ht="15.9" customHeight="1" x14ac:dyDescent="0.25">
      <c r="A28" s="108" t="s">
        <v>345</v>
      </c>
      <c r="B28" s="90" t="s">
        <v>360</v>
      </c>
      <c r="C28" s="105">
        <f>+'Unallocated Detail'!E230</f>
        <v>1201779.82</v>
      </c>
      <c r="D28" s="105">
        <f>+'Unallocated Detail'!F230</f>
        <v>612227.47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1814007.29</v>
      </c>
    </row>
    <row r="29" spans="1:8" ht="15.9" customHeight="1" x14ac:dyDescent="0.25">
      <c r="A29" s="108" t="s">
        <v>345</v>
      </c>
      <c r="B29" s="90" t="s">
        <v>361</v>
      </c>
      <c r="C29" s="105">
        <f>+'Unallocated Detail'!E231</f>
        <v>-13645.1</v>
      </c>
      <c r="D29" s="105">
        <f>+'Unallocated Detail'!F231</f>
        <v>-9257.0300000000007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-22902.13</v>
      </c>
    </row>
    <row r="30" spans="1:8" ht="15.9" customHeight="1" x14ac:dyDescent="0.25">
      <c r="A30" s="108" t="s">
        <v>345</v>
      </c>
      <c r="B30" s="90" t="s">
        <v>362</v>
      </c>
      <c r="C30" s="105">
        <f>+'Unallocated Detail'!E232</f>
        <v>349256.76</v>
      </c>
      <c r="D30" s="105">
        <f>+'Unallocated Detail'!F232</f>
        <v>251460.14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600716.9</v>
      </c>
    </row>
    <row r="31" spans="1:8" ht="15.9" customHeight="1" x14ac:dyDescent="0.25">
      <c r="A31" s="108" t="s">
        <v>345</v>
      </c>
      <c r="B31" s="90" t="s">
        <v>363</v>
      </c>
      <c r="C31" s="105">
        <f>+'Unallocated Detail'!E233</f>
        <v>1108529.06</v>
      </c>
      <c r="D31" s="105">
        <f>+'Unallocated Detail'!F233</f>
        <v>609424.62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1717953.6800000002</v>
      </c>
    </row>
    <row r="32" spans="1:8" ht="15.9" customHeight="1" x14ac:dyDescent="0.25">
      <c r="A32" s="108"/>
      <c r="B32" s="90" t="s">
        <v>364</v>
      </c>
      <c r="C32" s="105">
        <f>+'Unallocated Detail'!E234</f>
        <v>29702.400000000001</v>
      </c>
      <c r="D32" s="105">
        <f>+'Unallocated Detail'!F234</f>
        <v>15131.42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44833.82</v>
      </c>
    </row>
    <row r="33" spans="1:8" ht="15.9" customHeight="1" x14ac:dyDescent="0.25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" customHeight="1" x14ac:dyDescent="0.25">
      <c r="A34" s="108" t="s">
        <v>345</v>
      </c>
      <c r="B34" s="90" t="s">
        <v>366</v>
      </c>
      <c r="C34" s="105">
        <f>+'Unallocated Detail'!E236</f>
        <v>511365.95</v>
      </c>
      <c r="D34" s="105">
        <f>+'Unallocated Detail'!F236</f>
        <v>260507.14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771873.09000000008</v>
      </c>
    </row>
    <row r="35" spans="1:8" ht="15.9" customHeight="1" x14ac:dyDescent="0.25">
      <c r="A35" s="108" t="s">
        <v>345</v>
      </c>
      <c r="B35" s="90" t="s">
        <v>367</v>
      </c>
      <c r="C35" s="105">
        <f>+'Unallocated Detail'!E237</f>
        <v>568937.46175000002</v>
      </c>
      <c r="D35" s="105">
        <f>+'Unallocated Detail'!F237</f>
        <v>289836.05825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858773.52</v>
      </c>
    </row>
    <row r="36" spans="1:8" ht="15.9" customHeight="1" x14ac:dyDescent="0.25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" customHeight="1" x14ac:dyDescent="0.25">
      <c r="A37" s="108"/>
      <c r="B37" s="90" t="s">
        <v>369</v>
      </c>
      <c r="C37" s="95">
        <f>+'Unallocated Detail'!E239</f>
        <v>1196905.1299999999</v>
      </c>
      <c r="D37" s="95">
        <f>+'Unallocated Detail'!F239</f>
        <v>609744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1806649.13</v>
      </c>
    </row>
    <row r="38" spans="1:8" ht="15.9" customHeight="1" x14ac:dyDescent="0.25">
      <c r="A38" s="108" t="s">
        <v>345</v>
      </c>
      <c r="B38" s="85" t="s">
        <v>349</v>
      </c>
      <c r="C38" s="105">
        <f>SUM(C25:C37)</f>
        <v>7718086.8117500013</v>
      </c>
      <c r="D38" s="105">
        <f>SUM(D25:D37)</f>
        <v>4047772.4282499999</v>
      </c>
      <c r="E38" s="94"/>
      <c r="F38" s="97"/>
      <c r="G38" s="98"/>
      <c r="H38" s="107">
        <f>SUM(H25:H37)</f>
        <v>11765859.240000002</v>
      </c>
    </row>
    <row r="39" spans="1:8" ht="15.9" customHeight="1" x14ac:dyDescent="0.25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" customHeight="1" x14ac:dyDescent="0.25">
      <c r="A40" s="108"/>
      <c r="B40" s="90" t="s">
        <v>371</v>
      </c>
      <c r="C40" s="105">
        <f>+'Unallocated Detail'!E245</f>
        <v>1479093.29</v>
      </c>
      <c r="D40" s="105">
        <f>+'Unallocated Detail'!F245</f>
        <v>753500.36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2232593.65</v>
      </c>
    </row>
    <row r="41" spans="1:8" ht="15.9" customHeight="1" x14ac:dyDescent="0.25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" customHeight="1" x14ac:dyDescent="0.25">
      <c r="A42" s="108"/>
      <c r="B42" s="85" t="s">
        <v>349</v>
      </c>
      <c r="C42" s="105">
        <f>SUM(C40:C41)</f>
        <v>1482039.1500000001</v>
      </c>
      <c r="D42" s="105">
        <f>SUM(D40:D41)</f>
        <v>755001.08</v>
      </c>
      <c r="E42" s="94"/>
      <c r="F42" s="98"/>
      <c r="G42" s="98"/>
      <c r="H42" s="107">
        <f>SUM(H40:H41)</f>
        <v>2237040.23</v>
      </c>
    </row>
    <row r="43" spans="1:8" ht="15.9" customHeight="1" x14ac:dyDescent="0.25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" customHeight="1" x14ac:dyDescent="0.25">
      <c r="A44" s="108"/>
      <c r="B44" s="90" t="s">
        <v>373</v>
      </c>
      <c r="C44" s="105">
        <f>+'Unallocated Detail'!E249</f>
        <v>5464990.4182500001</v>
      </c>
      <c r="D44" s="105">
        <f>+'Unallocated Detail'!F249</f>
        <v>2784051.72175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8249042.1400000006</v>
      </c>
    </row>
    <row r="45" spans="1:8" ht="15.9" customHeight="1" x14ac:dyDescent="0.25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" customHeight="1" x14ac:dyDescent="0.25">
      <c r="A46" s="108"/>
      <c r="B46" s="99" t="s">
        <v>375</v>
      </c>
      <c r="C46" s="95">
        <f>+'Unallocated Detail'!E251</f>
        <v>830.32</v>
      </c>
      <c r="D46" s="95">
        <f>+'Unallocated Detail'!F251</f>
        <v>422.99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1253.31</v>
      </c>
    </row>
    <row r="47" spans="1:8" ht="15.9" customHeight="1" x14ac:dyDescent="0.25">
      <c r="A47" s="108" t="s">
        <v>345</v>
      </c>
      <c r="B47" s="85" t="s">
        <v>349</v>
      </c>
      <c r="C47" s="105">
        <f>SUM(C44:C46)</f>
        <v>5465820.7382500004</v>
      </c>
      <c r="D47" s="105">
        <f>SUM(D44:D46)</f>
        <v>2784474.7117500002</v>
      </c>
      <c r="E47" s="94"/>
      <c r="F47" s="98"/>
      <c r="G47" s="98"/>
      <c r="H47" s="100">
        <f>SUM(H44:H46)</f>
        <v>8250295.4500000002</v>
      </c>
    </row>
    <row r="48" spans="1:8" ht="15.9" customHeight="1" x14ac:dyDescent="0.25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" customHeight="1" x14ac:dyDescent="0.25">
      <c r="A49" s="108"/>
      <c r="B49" s="99" t="s">
        <v>660</v>
      </c>
      <c r="C49" s="95">
        <f>+'Unallocated Detail'!E258</f>
        <v>-431842.01</v>
      </c>
      <c r="D49" s="95">
        <f>+'Unallocated Detail'!F258</f>
        <v>-219994.99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-651837</v>
      </c>
    </row>
    <row r="50" spans="1:8" ht="15.9" customHeight="1" x14ac:dyDescent="0.25">
      <c r="A50" s="108" t="s">
        <v>345</v>
      </c>
      <c r="B50" s="85" t="s">
        <v>349</v>
      </c>
      <c r="C50" s="105">
        <f>C49</f>
        <v>-431842.01</v>
      </c>
      <c r="D50" s="105">
        <f>D49</f>
        <v>-219994.99</v>
      </c>
      <c r="E50" s="94"/>
      <c r="F50" s="98"/>
      <c r="G50" s="98"/>
      <c r="H50" s="100">
        <f>SUM(H49)</f>
        <v>-651837</v>
      </c>
    </row>
    <row r="51" spans="1:8" ht="15.9" customHeight="1" x14ac:dyDescent="0.25">
      <c r="A51" s="108"/>
      <c r="B51" s="85"/>
      <c r="C51" s="105"/>
      <c r="D51" s="105"/>
      <c r="E51" s="94"/>
      <c r="F51" s="98"/>
      <c r="G51" s="98"/>
      <c r="H51" s="107"/>
    </row>
    <row r="52" spans="1:8" ht="15.9" customHeight="1" x14ac:dyDescent="0.25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" customHeight="1" x14ac:dyDescent="0.25">
      <c r="A53" s="108"/>
      <c r="B53" s="99" t="s">
        <v>680</v>
      </c>
      <c r="C53" s="95">
        <f>+'Unallocated Detail'!E267</f>
        <v>404511.51</v>
      </c>
      <c r="D53" s="95">
        <f>+'Unallocated Detail'!F267</f>
        <v>219183.82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623695.33000000007</v>
      </c>
    </row>
    <row r="54" spans="1:8" ht="15.9" customHeight="1" x14ac:dyDescent="0.25">
      <c r="A54" s="108" t="s">
        <v>345</v>
      </c>
      <c r="B54" s="85" t="s">
        <v>349</v>
      </c>
      <c r="C54" s="105">
        <f>C53</f>
        <v>404511.51</v>
      </c>
      <c r="D54" s="105">
        <f>D53</f>
        <v>219183.82</v>
      </c>
      <c r="E54" s="94"/>
      <c r="F54" s="98"/>
      <c r="G54" s="98"/>
      <c r="H54" s="100">
        <f>SUM(H53)</f>
        <v>623695.33000000007</v>
      </c>
    </row>
    <row r="55" spans="1:8" ht="15.9" customHeight="1" x14ac:dyDescent="0.25">
      <c r="A55" s="108"/>
      <c r="B55" s="85"/>
      <c r="C55" s="105"/>
      <c r="D55" s="105"/>
      <c r="E55" s="94"/>
      <c r="F55" s="98"/>
      <c r="G55" s="98"/>
      <c r="H55" s="107"/>
    </row>
    <row r="56" spans="1:8" ht="15.9" customHeight="1" x14ac:dyDescent="0.25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" customHeight="1" x14ac:dyDescent="0.25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" customHeight="1" x14ac:dyDescent="0.25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" customHeight="1" x14ac:dyDescent="0.25">
      <c r="A59" s="104"/>
      <c r="B59" s="102"/>
      <c r="C59" s="105"/>
      <c r="D59" s="105"/>
      <c r="E59" s="94"/>
      <c r="F59" s="98"/>
      <c r="G59" s="98"/>
      <c r="H59" s="107"/>
    </row>
    <row r="60" spans="1:8" ht="15.9" customHeight="1" x14ac:dyDescent="0.25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" customHeight="1" x14ac:dyDescent="0.25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" customHeight="1" x14ac:dyDescent="0.25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" customHeight="1" x14ac:dyDescent="0.25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" customHeight="1" x14ac:dyDescent="0.25">
      <c r="A64" s="108"/>
      <c r="B64" s="85"/>
      <c r="C64" s="105"/>
      <c r="D64" s="105"/>
      <c r="E64" s="113"/>
      <c r="F64" s="98"/>
      <c r="G64" s="98"/>
      <c r="H64" s="107"/>
    </row>
    <row r="65" spans="1:8" ht="15.9" customHeight="1" x14ac:dyDescent="0.55000000000000004">
      <c r="A65" s="110" t="s">
        <v>376</v>
      </c>
      <c r="B65" s="111"/>
      <c r="C65" s="114">
        <f>C63+C58+C54+C50+C47+C42+C38+C23+C14</f>
        <v>16346883.320000002</v>
      </c>
      <c r="D65" s="114">
        <f>D63+D58+D54+D50+D47+D42+D38+D23+D14</f>
        <v>8799499.9900000002</v>
      </c>
      <c r="E65" s="115"/>
      <c r="F65" s="115"/>
      <c r="G65" s="116"/>
      <c r="H65" s="114">
        <f>H63+H58+H54+H50+H47+H42+H38+H23+H14</f>
        <v>25146383.310000002</v>
      </c>
    </row>
    <row r="66" spans="1:8" ht="15.9" customHeight="1" x14ac:dyDescent="0.25">
      <c r="C66" s="117"/>
      <c r="D66" s="117"/>
      <c r="E66" s="117"/>
      <c r="F66" s="117"/>
    </row>
    <row r="67" spans="1:8" ht="15.9" customHeight="1" x14ac:dyDescent="0.25"/>
    <row r="68" spans="1:8" x14ac:dyDescent="0.25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5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5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5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5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5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5">
      <c r="C74" s="117"/>
      <c r="D74" s="117"/>
      <c r="E74" s="117"/>
      <c r="F74" s="117"/>
    </row>
    <row r="75" spans="1:8" ht="15.9" customHeight="1" x14ac:dyDescent="0.25">
      <c r="A75" s="132"/>
      <c r="C75" s="125"/>
      <c r="D75" s="125"/>
      <c r="E75" s="125"/>
      <c r="F75" s="125"/>
      <c r="G75" s="125"/>
      <c r="H75" s="125"/>
    </row>
    <row r="76" spans="1:8" ht="15.9" customHeight="1" x14ac:dyDescent="0.25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23" activePane="bottomRight" state="frozen"/>
      <selection activeCell="C45" sqref="C45"/>
      <selection pane="topRight" activeCell="C45" sqref="C45"/>
      <selection pane="bottomLeft" activeCell="C45" sqref="C45"/>
      <selection pane="bottomRight" activeCell="A6" sqref="A6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32.109375" style="137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3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3">
      <c r="A3" s="40" t="str">
        <f>Allocated!A3</f>
        <v>FOR THE MONTH ENDED June 30,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3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3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3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3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3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3">
      <c r="A12" s="64" t="s">
        <v>34</v>
      </c>
      <c r="B12" s="134">
        <v>88278069.75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88278069.75</v>
      </c>
      <c r="H12" s="134">
        <f>C12+F12</f>
        <v>0</v>
      </c>
      <c r="I12" s="134">
        <f>SUM(G12:H12)</f>
        <v>88278069.75</v>
      </c>
      <c r="J12" s="142" t="s">
        <v>389</v>
      </c>
    </row>
    <row r="13" spans="1:10" x14ac:dyDescent="0.3">
      <c r="A13" s="64" t="s">
        <v>35</v>
      </c>
      <c r="B13" s="63">
        <v>86540907.769999996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86540907.769999996</v>
      </c>
      <c r="H13" s="63">
        <f t="shared" si="0"/>
        <v>0</v>
      </c>
      <c r="I13" s="63">
        <f t="shared" ref="I13:I17" si="1">SUM(G13:H13)</f>
        <v>86540907.769999996</v>
      </c>
      <c r="J13" s="142" t="s">
        <v>390</v>
      </c>
    </row>
    <row r="14" spans="1:10" x14ac:dyDescent="0.3">
      <c r="A14" s="64" t="s">
        <v>36</v>
      </c>
      <c r="B14" s="63">
        <v>1478410.94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1478410.94</v>
      </c>
      <c r="H14" s="63">
        <f t="shared" si="0"/>
        <v>0</v>
      </c>
      <c r="I14" s="63">
        <f t="shared" si="1"/>
        <v>1478410.94</v>
      </c>
      <c r="J14" s="142" t="s">
        <v>391</v>
      </c>
    </row>
    <row r="15" spans="1:10" x14ac:dyDescent="0.3">
      <c r="A15" s="64" t="s">
        <v>37</v>
      </c>
      <c r="B15" s="63">
        <v>0</v>
      </c>
      <c r="C15" s="63">
        <v>27422012.620000001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27422012.620000001</v>
      </c>
      <c r="I15" s="63">
        <f t="shared" si="1"/>
        <v>27422012.620000001</v>
      </c>
      <c r="J15" s="142" t="s">
        <v>392</v>
      </c>
    </row>
    <row r="16" spans="1:10" x14ac:dyDescent="0.3">
      <c r="A16" s="64" t="s">
        <v>38</v>
      </c>
      <c r="B16" s="63">
        <v>0</v>
      </c>
      <c r="C16" s="63">
        <v>15260551.720000001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15260551.720000001</v>
      </c>
      <c r="I16" s="63">
        <f t="shared" si="1"/>
        <v>15260551.720000001</v>
      </c>
      <c r="J16" s="142" t="s">
        <v>393</v>
      </c>
    </row>
    <row r="17" spans="1:11" x14ac:dyDescent="0.3">
      <c r="A17" s="64" t="s">
        <v>39</v>
      </c>
      <c r="B17" s="61">
        <v>0</v>
      </c>
      <c r="C17" s="61">
        <v>1595422.33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1595422.33</v>
      </c>
      <c r="I17" s="61">
        <f t="shared" si="1"/>
        <v>1595422.33</v>
      </c>
      <c r="J17" s="142" t="s">
        <v>394</v>
      </c>
    </row>
    <row r="18" spans="1:11" x14ac:dyDescent="0.3">
      <c r="A18" s="64" t="s">
        <v>40</v>
      </c>
      <c r="B18" s="63">
        <f>SUM(B12:B17)</f>
        <v>176297388.45999998</v>
      </c>
      <c r="C18" s="63">
        <f t="shared" ref="C18:I18" si="2">SUM(C12:C17)</f>
        <v>44277986.670000002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176297388.45999998</v>
      </c>
      <c r="H18" s="63">
        <f t="shared" si="2"/>
        <v>44277986.670000002</v>
      </c>
      <c r="I18" s="63">
        <f t="shared" si="2"/>
        <v>220575375.13</v>
      </c>
      <c r="J18" s="143" t="s">
        <v>388</v>
      </c>
    </row>
    <row r="19" spans="1:1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3">
      <c r="A20" s="64" t="s">
        <v>42</v>
      </c>
      <c r="B20" s="61">
        <v>16618.759999999998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16618.759999999998</v>
      </c>
      <c r="H20" s="61">
        <f>C20+F20</f>
        <v>0</v>
      </c>
      <c r="I20" s="61">
        <f>SUM(G20:H20)</f>
        <v>16618.759999999998</v>
      </c>
      <c r="J20" s="142" t="s">
        <v>396</v>
      </c>
    </row>
    <row r="21" spans="1:11" x14ac:dyDescent="0.3">
      <c r="A21" s="64" t="s">
        <v>43</v>
      </c>
      <c r="B21" s="63">
        <f>SUM(B20)</f>
        <v>16618.759999999998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16618.759999999998</v>
      </c>
      <c r="H21" s="63">
        <f t="shared" si="3"/>
        <v>0</v>
      </c>
      <c r="I21" s="63">
        <f t="shared" si="3"/>
        <v>16618.759999999998</v>
      </c>
      <c r="J21" s="143" t="s">
        <v>395</v>
      </c>
    </row>
    <row r="22" spans="1:11" x14ac:dyDescent="0.3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3">
      <c r="A23" s="64" t="s">
        <v>45</v>
      </c>
      <c r="B23" s="63">
        <v>13964896.689999999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13964896.689999999</v>
      </c>
      <c r="H23" s="63">
        <f>C23+F23</f>
        <v>0</v>
      </c>
      <c r="I23" s="63">
        <f t="shared" ref="I23:I24" si="4">SUM(G23:H23)</f>
        <v>13964896.689999999</v>
      </c>
      <c r="J23" s="142" t="s">
        <v>398</v>
      </c>
      <c r="K23" s="5"/>
    </row>
    <row r="24" spans="1:11" x14ac:dyDescent="0.3">
      <c r="A24" s="64" t="s">
        <v>46</v>
      </c>
      <c r="B24" s="61">
        <v>12925116.439999999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12925116.439999999</v>
      </c>
      <c r="H24" s="61">
        <f>C24+F24</f>
        <v>0</v>
      </c>
      <c r="I24" s="61">
        <f t="shared" si="4"/>
        <v>12925116.439999999</v>
      </c>
      <c r="J24" s="142" t="s">
        <v>399</v>
      </c>
    </row>
    <row r="25" spans="1:11" x14ac:dyDescent="0.3">
      <c r="A25" s="64" t="s">
        <v>47</v>
      </c>
      <c r="B25" s="63">
        <f>SUM(B23:B24)</f>
        <v>26890013.129999999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26890013.129999999</v>
      </c>
      <c r="H25" s="63">
        <f t="shared" si="5"/>
        <v>0</v>
      </c>
      <c r="I25" s="63">
        <f t="shared" si="5"/>
        <v>26890013.129999999</v>
      </c>
      <c r="J25" s="143" t="s">
        <v>397</v>
      </c>
    </row>
    <row r="26" spans="1:11" x14ac:dyDescent="0.3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3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3">
      <c r="A28" s="64" t="s">
        <v>692</v>
      </c>
      <c r="B28" s="63">
        <v>88936.82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88936.82</v>
      </c>
      <c r="H28" s="63">
        <f>C28+F28</f>
        <v>0</v>
      </c>
      <c r="I28" s="63">
        <f t="shared" si="6"/>
        <v>88936.82</v>
      </c>
      <c r="J28" s="142" t="s">
        <v>607</v>
      </c>
    </row>
    <row r="29" spans="1:11" ht="13.95" customHeight="1" x14ac:dyDescent="0.3">
      <c r="A29" s="64" t="s">
        <v>50</v>
      </c>
      <c r="B29" s="63">
        <v>1791.26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1791.26</v>
      </c>
      <c r="H29" s="63">
        <f t="shared" si="7"/>
        <v>0</v>
      </c>
      <c r="I29" s="63">
        <f t="shared" si="6"/>
        <v>1791.26</v>
      </c>
      <c r="J29" s="142" t="s">
        <v>401</v>
      </c>
    </row>
    <row r="30" spans="1:11" x14ac:dyDescent="0.3">
      <c r="A30" s="64" t="s">
        <v>51</v>
      </c>
      <c r="B30" s="63">
        <v>1277410.5900000001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1277410.5900000001</v>
      </c>
      <c r="H30" s="63">
        <f>C30+F30</f>
        <v>0</v>
      </c>
      <c r="I30" s="63">
        <f t="shared" si="6"/>
        <v>1277410.5900000001</v>
      </c>
      <c r="J30" s="142" t="s">
        <v>402</v>
      </c>
    </row>
    <row r="31" spans="1:11" x14ac:dyDescent="0.3">
      <c r="A31" s="64" t="s">
        <v>52</v>
      </c>
      <c r="B31" s="63">
        <v>1318802.77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1318802.77</v>
      </c>
      <c r="H31" s="63">
        <f t="shared" si="7"/>
        <v>0</v>
      </c>
      <c r="I31" s="63">
        <f t="shared" si="6"/>
        <v>1318802.77</v>
      </c>
      <c r="J31" s="142" t="s">
        <v>403</v>
      </c>
    </row>
    <row r="32" spans="1:11" x14ac:dyDescent="0.3">
      <c r="A32" s="64" t="s">
        <v>383</v>
      </c>
      <c r="B32" s="63">
        <v>6286880.9100000001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6286880.9100000001</v>
      </c>
      <c r="H32" s="63">
        <f t="shared" si="7"/>
        <v>0</v>
      </c>
      <c r="I32" s="63">
        <f t="shared" si="6"/>
        <v>6286880.9100000001</v>
      </c>
      <c r="J32" s="142" t="s">
        <v>405</v>
      </c>
    </row>
    <row r="33" spans="1:11" x14ac:dyDescent="0.3">
      <c r="A33" s="64" t="s">
        <v>384</v>
      </c>
      <c r="B33" s="63">
        <v>2636449.14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2636449.14</v>
      </c>
      <c r="H33" s="63">
        <f t="shared" si="7"/>
        <v>0</v>
      </c>
      <c r="I33" s="63">
        <f t="shared" si="6"/>
        <v>2636449.14</v>
      </c>
      <c r="J33" s="142" t="s">
        <v>404</v>
      </c>
    </row>
    <row r="34" spans="1:11" x14ac:dyDescent="0.3">
      <c r="A34" s="64" t="s">
        <v>53</v>
      </c>
      <c r="B34" s="63">
        <v>0</v>
      </c>
      <c r="C34" s="63">
        <v>-16.850000000000001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-16.850000000000001</v>
      </c>
      <c r="I34" s="63">
        <f t="shared" si="6"/>
        <v>-16.850000000000001</v>
      </c>
      <c r="J34" s="142" t="s">
        <v>406</v>
      </c>
    </row>
    <row r="35" spans="1:11" x14ac:dyDescent="0.3">
      <c r="A35" s="64" t="s">
        <v>54</v>
      </c>
      <c r="B35" s="63">
        <v>0</v>
      </c>
      <c r="C35" s="63">
        <v>155079.69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155079.69</v>
      </c>
      <c r="I35" s="63">
        <f t="shared" si="6"/>
        <v>155079.69</v>
      </c>
      <c r="J35" s="142" t="s">
        <v>407</v>
      </c>
    </row>
    <row r="36" spans="1:11" x14ac:dyDescent="0.3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3">
      <c r="A37" s="64" t="s">
        <v>56</v>
      </c>
      <c r="B37" s="63">
        <v>0</v>
      </c>
      <c r="C37" s="63">
        <v>576.1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576.1</v>
      </c>
      <c r="I37" s="63">
        <f t="shared" si="6"/>
        <v>576.1</v>
      </c>
      <c r="J37" s="142" t="s">
        <v>409</v>
      </c>
    </row>
    <row r="38" spans="1:11" x14ac:dyDescent="0.3">
      <c r="A38" s="64" t="s">
        <v>57</v>
      </c>
      <c r="B38" s="63">
        <v>0</v>
      </c>
      <c r="C38" s="63">
        <v>5242404.82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5242404.82</v>
      </c>
      <c r="I38" s="63">
        <f t="shared" si="6"/>
        <v>5242404.82</v>
      </c>
      <c r="J38" s="142" t="s">
        <v>410</v>
      </c>
    </row>
    <row r="39" spans="1:11" x14ac:dyDescent="0.3">
      <c r="A39" s="64" t="s">
        <v>663</v>
      </c>
      <c r="B39" s="61">
        <v>0</v>
      </c>
      <c r="C39" s="61">
        <v>22339.03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22339.03</v>
      </c>
      <c r="I39" s="61">
        <f t="shared" si="6"/>
        <v>22339.03</v>
      </c>
      <c r="J39" s="142" t="s">
        <v>608</v>
      </c>
    </row>
    <row r="40" spans="1:11" x14ac:dyDescent="0.3">
      <c r="A40" s="64" t="s">
        <v>58</v>
      </c>
      <c r="B40" s="63">
        <f t="shared" ref="B40:I40" si="8">SUM(B27:B39)</f>
        <v>11610271.490000002</v>
      </c>
      <c r="C40" s="63">
        <f t="shared" si="8"/>
        <v>5579821.6200000001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11610271.490000002</v>
      </c>
      <c r="H40" s="63">
        <f t="shared" si="8"/>
        <v>5579821.6200000001</v>
      </c>
      <c r="I40" s="63">
        <f t="shared" si="8"/>
        <v>17190093.110000003</v>
      </c>
      <c r="J40" s="143" t="s">
        <v>400</v>
      </c>
    </row>
    <row r="41" spans="1:11" x14ac:dyDescent="0.3">
      <c r="A41" s="60" t="s">
        <v>59</v>
      </c>
      <c r="B41" s="73">
        <f t="shared" ref="B41:I41" si="9">B18+B21+B25+B40</f>
        <v>214814291.83999997</v>
      </c>
      <c r="C41" s="73">
        <f t="shared" si="9"/>
        <v>49857808.289999999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214814291.83999997</v>
      </c>
      <c r="H41" s="73">
        <f t="shared" si="9"/>
        <v>49857808.289999999</v>
      </c>
      <c r="I41" s="73">
        <f t="shared" si="9"/>
        <v>264672100.13</v>
      </c>
      <c r="J41" s="151" t="s">
        <v>387</v>
      </c>
    </row>
    <row r="42" spans="1:11" x14ac:dyDescent="0.3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3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3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3">
      <c r="A45" s="64" t="s">
        <v>62</v>
      </c>
      <c r="B45" s="63">
        <v>2541908.58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2541908.58</v>
      </c>
      <c r="H45" s="63">
        <f>C45+F45</f>
        <v>0</v>
      </c>
      <c r="I45" s="63">
        <f t="shared" ref="I45:I46" si="10">SUM(G45:H45)</f>
        <v>2541908.58</v>
      </c>
      <c r="J45" s="145" t="s">
        <v>413</v>
      </c>
    </row>
    <row r="46" spans="1:11" x14ac:dyDescent="0.3">
      <c r="A46" s="64" t="s">
        <v>63</v>
      </c>
      <c r="B46" s="61">
        <v>19328766.32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19328766.32</v>
      </c>
      <c r="H46" s="61">
        <f>C46+F46</f>
        <v>0</v>
      </c>
      <c r="I46" s="61">
        <f t="shared" si="10"/>
        <v>19328766.32</v>
      </c>
      <c r="J46" s="145" t="s">
        <v>414</v>
      </c>
      <c r="K46" s="3"/>
    </row>
    <row r="47" spans="1:11" x14ac:dyDescent="0.3">
      <c r="A47" s="64" t="s">
        <v>64</v>
      </c>
      <c r="B47" s="63">
        <f>SUM(B45:B46)</f>
        <v>21870674.899999999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21870674.899999999</v>
      </c>
      <c r="H47" s="63">
        <f t="shared" si="11"/>
        <v>0</v>
      </c>
      <c r="I47" s="63">
        <f t="shared" si="11"/>
        <v>21870674.899999999</v>
      </c>
      <c r="J47" s="143" t="s">
        <v>412</v>
      </c>
    </row>
    <row r="48" spans="1:11" x14ac:dyDescent="0.3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3">
      <c r="A49" s="64" t="s">
        <v>66</v>
      </c>
      <c r="B49" s="78">
        <v>65285030.380000003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65285030.380000003</v>
      </c>
      <c r="H49" s="78">
        <f t="shared" si="12"/>
        <v>0</v>
      </c>
      <c r="I49" s="78">
        <f t="shared" ref="I49:I55" si="13">SUM(G49:H49)</f>
        <v>65285030.380000003</v>
      </c>
      <c r="J49" s="145" t="s">
        <v>416</v>
      </c>
    </row>
    <row r="50" spans="1:12" x14ac:dyDescent="0.3">
      <c r="A50" s="64" t="s">
        <v>67</v>
      </c>
      <c r="B50" s="78">
        <v>-1215147.18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-1215147.18</v>
      </c>
      <c r="H50" s="78">
        <f t="shared" si="12"/>
        <v>0</v>
      </c>
      <c r="I50" s="78">
        <f t="shared" si="13"/>
        <v>-1215147.18</v>
      </c>
      <c r="J50" s="145" t="s">
        <v>417</v>
      </c>
    </row>
    <row r="51" spans="1:12" x14ac:dyDescent="0.3">
      <c r="A51" s="64" t="s">
        <v>68</v>
      </c>
      <c r="B51" s="63">
        <v>0</v>
      </c>
      <c r="C51" s="63">
        <v>23736206.260000002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23736206.260000002</v>
      </c>
      <c r="I51" s="63">
        <f t="shared" si="13"/>
        <v>23736206.260000002</v>
      </c>
      <c r="J51" s="145" t="s">
        <v>418</v>
      </c>
    </row>
    <row r="52" spans="1:12" x14ac:dyDescent="0.3">
      <c r="A52" s="64" t="s">
        <v>69</v>
      </c>
      <c r="B52" s="63">
        <v>0</v>
      </c>
      <c r="C52" s="63">
        <v>61562.5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61562.5</v>
      </c>
      <c r="I52" s="63">
        <f t="shared" si="13"/>
        <v>61562.5</v>
      </c>
      <c r="J52" s="145" t="s">
        <v>419</v>
      </c>
    </row>
    <row r="53" spans="1:12" x14ac:dyDescent="0.3">
      <c r="A53" s="64" t="s">
        <v>70</v>
      </c>
      <c r="B53" s="63">
        <v>0</v>
      </c>
      <c r="C53" s="63">
        <v>-2500103.2599999998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-2500103.2599999998</v>
      </c>
      <c r="I53" s="63">
        <f t="shared" si="13"/>
        <v>-2500103.2599999998</v>
      </c>
      <c r="J53" s="145" t="s">
        <v>420</v>
      </c>
    </row>
    <row r="54" spans="1:12" x14ac:dyDescent="0.3">
      <c r="A54" s="64" t="s">
        <v>71</v>
      </c>
      <c r="B54" s="63">
        <v>0</v>
      </c>
      <c r="C54" s="63">
        <v>1099763.04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1099763.04</v>
      </c>
      <c r="I54" s="63">
        <f t="shared" si="13"/>
        <v>1099763.04</v>
      </c>
      <c r="J54" s="145" t="s">
        <v>421</v>
      </c>
    </row>
    <row r="55" spans="1:12" x14ac:dyDescent="0.3">
      <c r="A55" s="64" t="s">
        <v>72</v>
      </c>
      <c r="B55" s="61">
        <v>0</v>
      </c>
      <c r="C55" s="61">
        <v>-8762146.5199999996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-8762146.5199999996</v>
      </c>
      <c r="I55" s="61">
        <f t="shared" si="13"/>
        <v>-8762146.5199999996</v>
      </c>
      <c r="J55" s="145" t="s">
        <v>422</v>
      </c>
      <c r="K55" s="2"/>
    </row>
    <row r="56" spans="1:12" x14ac:dyDescent="0.3">
      <c r="A56" s="64" t="s">
        <v>73</v>
      </c>
      <c r="B56" s="63">
        <f>SUM(B49:B55)</f>
        <v>64069883.200000003</v>
      </c>
      <c r="C56" s="63">
        <f t="shared" ref="C56:I56" si="14">SUM(C49:C55)</f>
        <v>13635282.02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64069883.200000003</v>
      </c>
      <c r="H56" s="63">
        <f t="shared" si="14"/>
        <v>13635282.02</v>
      </c>
      <c r="I56" s="63">
        <f t="shared" si="14"/>
        <v>77705165.220000014</v>
      </c>
      <c r="J56" s="143" t="s">
        <v>415</v>
      </c>
      <c r="K56" s="2"/>
    </row>
    <row r="57" spans="1:12" x14ac:dyDescent="0.3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3">
      <c r="A58" s="64" t="s">
        <v>75</v>
      </c>
      <c r="B58" s="61">
        <v>10461281.699999999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10461281.699999999</v>
      </c>
      <c r="H58" s="61">
        <f>C58+F58</f>
        <v>0</v>
      </c>
      <c r="I58" s="61">
        <f t="shared" ref="I58" si="15">SUM(G58:H58)</f>
        <v>10461281.699999999</v>
      </c>
      <c r="J58" s="145" t="s">
        <v>424</v>
      </c>
    </row>
    <row r="59" spans="1:12" x14ac:dyDescent="0.3">
      <c r="A59" s="64" t="s">
        <v>76</v>
      </c>
      <c r="B59" s="63">
        <f>SUM(B58)</f>
        <v>10461281.699999999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10461281.699999999</v>
      </c>
      <c r="H59" s="63">
        <f t="shared" si="16"/>
        <v>0</v>
      </c>
      <c r="I59" s="63">
        <f t="shared" si="16"/>
        <v>10461281.699999999</v>
      </c>
      <c r="J59" s="143" t="s">
        <v>423</v>
      </c>
    </row>
    <row r="60" spans="1:12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3">
      <c r="A61" s="64" t="s">
        <v>78</v>
      </c>
      <c r="B61" s="61">
        <v>-5792510.7400000002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-5792510.7400000002</v>
      </c>
      <c r="H61" s="61">
        <f>C61+F61</f>
        <v>0</v>
      </c>
      <c r="I61" s="61">
        <f t="shared" ref="I61" si="17">SUM(G61:H61)</f>
        <v>-5792510.7400000002</v>
      </c>
      <c r="J61" s="145" t="s">
        <v>426</v>
      </c>
    </row>
    <row r="62" spans="1:12" x14ac:dyDescent="0.3">
      <c r="A62" s="64" t="s">
        <v>79</v>
      </c>
      <c r="B62" s="63">
        <f>SUM(B61)</f>
        <v>-5792510.7400000002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-5792510.7400000002</v>
      </c>
      <c r="H62" s="63">
        <f t="shared" si="18"/>
        <v>0</v>
      </c>
      <c r="I62" s="63">
        <f t="shared" si="18"/>
        <v>-5792510.7400000002</v>
      </c>
      <c r="J62" s="143" t="s">
        <v>425</v>
      </c>
    </row>
    <row r="63" spans="1:12" x14ac:dyDescent="0.3">
      <c r="A63" s="60" t="s">
        <v>80</v>
      </c>
      <c r="B63" s="71">
        <f>B47+B56+B59+B62</f>
        <v>90609329.060000002</v>
      </c>
      <c r="C63" s="71">
        <f t="shared" ref="C63:I63" si="19">C47+C56+C59+C62</f>
        <v>13635282.02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90609329.060000002</v>
      </c>
      <c r="H63" s="71">
        <f t="shared" si="19"/>
        <v>13635282.02</v>
      </c>
      <c r="I63" s="71">
        <f t="shared" si="19"/>
        <v>104244611.08000001</v>
      </c>
      <c r="J63" s="143" t="s">
        <v>411</v>
      </c>
      <c r="L63" s="2"/>
    </row>
    <row r="64" spans="1:12" x14ac:dyDescent="0.3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" thickBot="1" x14ac:dyDescent="0.35">
      <c r="A65" s="60" t="s">
        <v>81</v>
      </c>
      <c r="B65" s="59">
        <f>B41-B63</f>
        <v>124204962.77999997</v>
      </c>
      <c r="C65" s="59">
        <f t="shared" ref="C65:I65" si="20">C41-C63</f>
        <v>36222526.269999996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124204962.77999997</v>
      </c>
      <c r="H65" s="59">
        <f t="shared" si="20"/>
        <v>36222526.269999996</v>
      </c>
      <c r="I65" s="59">
        <f t="shared" si="20"/>
        <v>160427489.04999998</v>
      </c>
      <c r="J65" s="146"/>
    </row>
    <row r="66" spans="1:10" ht="15" thickTop="1" x14ac:dyDescent="0.3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3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3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3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3">
      <c r="A70" s="64" t="s">
        <v>85</v>
      </c>
      <c r="B70" s="63">
        <v>107143.32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107143.32</v>
      </c>
      <c r="H70" s="63">
        <f t="shared" si="21"/>
        <v>0</v>
      </c>
      <c r="I70" s="63">
        <f t="shared" ref="I70:I134" si="22">SUM(G70:H70)</f>
        <v>107143.32</v>
      </c>
      <c r="J70" s="145" t="s">
        <v>429</v>
      </c>
    </row>
    <row r="71" spans="1:10" x14ac:dyDescent="0.3">
      <c r="A71" s="64" t="s">
        <v>86</v>
      </c>
      <c r="B71" s="63">
        <v>585749.56000000006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585749.56000000006</v>
      </c>
      <c r="H71" s="63">
        <f t="shared" si="21"/>
        <v>0</v>
      </c>
      <c r="I71" s="63">
        <f t="shared" si="22"/>
        <v>585749.56000000006</v>
      </c>
      <c r="J71" s="145" t="s">
        <v>430</v>
      </c>
    </row>
    <row r="72" spans="1:10" x14ac:dyDescent="0.3">
      <c r="A72" s="64" t="s">
        <v>87</v>
      </c>
      <c r="B72" s="63">
        <v>124999.84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124999.84</v>
      </c>
      <c r="H72" s="63">
        <f t="shared" si="21"/>
        <v>0</v>
      </c>
      <c r="I72" s="63">
        <f t="shared" si="22"/>
        <v>124999.84</v>
      </c>
      <c r="J72" s="145" t="s">
        <v>431</v>
      </c>
    </row>
    <row r="73" spans="1:10" x14ac:dyDescent="0.3">
      <c r="A73" s="64" t="s">
        <v>88</v>
      </c>
      <c r="B73" s="63">
        <v>785368.82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785368.82</v>
      </c>
      <c r="H73" s="63">
        <f t="shared" si="21"/>
        <v>0</v>
      </c>
      <c r="I73" s="63">
        <f t="shared" si="22"/>
        <v>785368.82</v>
      </c>
      <c r="J73" s="145" t="s">
        <v>432</v>
      </c>
    </row>
    <row r="74" spans="1:10" x14ac:dyDescent="0.3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3">
      <c r="A75" s="64" t="s">
        <v>90</v>
      </c>
      <c r="B75" s="63">
        <v>25196.9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25196.9</v>
      </c>
      <c r="H75" s="63">
        <f t="shared" si="21"/>
        <v>0</v>
      </c>
      <c r="I75" s="63">
        <f t="shared" si="22"/>
        <v>25196.9</v>
      </c>
      <c r="J75" s="145" t="s">
        <v>434</v>
      </c>
    </row>
    <row r="76" spans="1:10" x14ac:dyDescent="0.3">
      <c r="A76" s="64" t="s">
        <v>91</v>
      </c>
      <c r="B76" s="63">
        <v>148336.28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148336.28</v>
      </c>
      <c r="H76" s="63">
        <f t="shared" si="21"/>
        <v>0</v>
      </c>
      <c r="I76" s="63">
        <f t="shared" si="22"/>
        <v>148336.28</v>
      </c>
      <c r="J76" s="145" t="s">
        <v>435</v>
      </c>
    </row>
    <row r="77" spans="1:10" x14ac:dyDescent="0.3">
      <c r="A77" s="64" t="s">
        <v>92</v>
      </c>
      <c r="B77" s="63">
        <v>1059040.04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1059040.04</v>
      </c>
      <c r="H77" s="63">
        <f t="shared" si="21"/>
        <v>0</v>
      </c>
      <c r="I77" s="63">
        <f t="shared" si="22"/>
        <v>1059040.04</v>
      </c>
      <c r="J77" s="145" t="s">
        <v>436</v>
      </c>
    </row>
    <row r="78" spans="1:10" x14ac:dyDescent="0.3">
      <c r="A78" s="64" t="s">
        <v>93</v>
      </c>
      <c r="B78" s="63">
        <v>725996.91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725996.91</v>
      </c>
      <c r="H78" s="63">
        <f t="shared" si="21"/>
        <v>0</v>
      </c>
      <c r="I78" s="63">
        <f t="shared" si="22"/>
        <v>725996.91</v>
      </c>
      <c r="J78" s="145" t="s">
        <v>437</v>
      </c>
    </row>
    <row r="79" spans="1:10" x14ac:dyDescent="0.3">
      <c r="A79" s="64" t="s">
        <v>94</v>
      </c>
      <c r="B79" s="63">
        <v>188747.8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188747.8</v>
      </c>
      <c r="H79" s="63">
        <f t="shared" si="21"/>
        <v>0</v>
      </c>
      <c r="I79" s="63">
        <f t="shared" si="22"/>
        <v>188747.8</v>
      </c>
      <c r="J79" s="145" t="s">
        <v>438</v>
      </c>
    </row>
    <row r="80" spans="1:10" x14ac:dyDescent="0.3">
      <c r="A80" s="64" t="s">
        <v>95</v>
      </c>
      <c r="B80" s="63">
        <v>152537.69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152537.69</v>
      </c>
      <c r="H80" s="63">
        <f t="shared" si="21"/>
        <v>0</v>
      </c>
      <c r="I80" s="63">
        <f t="shared" si="22"/>
        <v>152537.69</v>
      </c>
      <c r="J80" s="145" t="s">
        <v>439</v>
      </c>
    </row>
    <row r="81" spans="1:10" x14ac:dyDescent="0.3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3">
      <c r="A82" s="64" t="s">
        <v>97</v>
      </c>
      <c r="B82" s="63">
        <v>331679.53000000003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331679.53000000003</v>
      </c>
      <c r="H82" s="63">
        <f t="shared" si="21"/>
        <v>0</v>
      </c>
      <c r="I82" s="63">
        <f t="shared" si="22"/>
        <v>331679.53000000003</v>
      </c>
      <c r="J82" s="145" t="s">
        <v>440</v>
      </c>
    </row>
    <row r="83" spans="1:10" x14ac:dyDescent="0.3">
      <c r="A83" s="64" t="s">
        <v>98</v>
      </c>
      <c r="B83" s="63">
        <v>18288.21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18288.21</v>
      </c>
      <c r="H83" s="63">
        <f t="shared" si="21"/>
        <v>0</v>
      </c>
      <c r="I83" s="63">
        <f t="shared" si="22"/>
        <v>18288.21</v>
      </c>
      <c r="J83" s="145" t="s">
        <v>441</v>
      </c>
    </row>
    <row r="84" spans="1:10" x14ac:dyDescent="0.3">
      <c r="A84" s="64" t="s">
        <v>99</v>
      </c>
      <c r="B84" s="63">
        <v>419240.07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419240.07</v>
      </c>
      <c r="H84" s="63">
        <f t="shared" si="21"/>
        <v>0</v>
      </c>
      <c r="I84" s="63">
        <f t="shared" si="22"/>
        <v>419240.07</v>
      </c>
      <c r="J84" s="145" t="s">
        <v>442</v>
      </c>
    </row>
    <row r="85" spans="1:10" x14ac:dyDescent="0.3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3">
      <c r="A86" s="64" t="s">
        <v>101</v>
      </c>
      <c r="B86" s="63">
        <v>2646.48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2646.48</v>
      </c>
      <c r="H86" s="63">
        <f t="shared" si="21"/>
        <v>0</v>
      </c>
      <c r="I86" s="63">
        <f t="shared" si="22"/>
        <v>2646.48</v>
      </c>
      <c r="J86" s="145" t="s">
        <v>443</v>
      </c>
    </row>
    <row r="87" spans="1:10" x14ac:dyDescent="0.3">
      <c r="A87" s="64" t="s">
        <v>102</v>
      </c>
      <c r="B87" s="63">
        <v>36159.199999999997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36159.199999999997</v>
      </c>
      <c r="H87" s="63">
        <f t="shared" si="21"/>
        <v>0</v>
      </c>
      <c r="I87" s="63">
        <f t="shared" si="22"/>
        <v>36159.199999999997</v>
      </c>
      <c r="J87" s="145" t="s">
        <v>444</v>
      </c>
    </row>
    <row r="88" spans="1:10" x14ac:dyDescent="0.3">
      <c r="A88" s="64" t="s">
        <v>103</v>
      </c>
      <c r="B88" s="63">
        <v>26823.17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26823.17</v>
      </c>
      <c r="H88" s="63">
        <f t="shared" si="21"/>
        <v>0</v>
      </c>
      <c r="I88" s="63">
        <f t="shared" si="22"/>
        <v>26823.17</v>
      </c>
      <c r="J88" s="145" t="s">
        <v>445</v>
      </c>
    </row>
    <row r="89" spans="1:10" x14ac:dyDescent="0.3">
      <c r="A89" s="64" t="s">
        <v>104</v>
      </c>
      <c r="B89" s="63">
        <v>88000.45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88000.45</v>
      </c>
      <c r="H89" s="63">
        <f t="shared" si="21"/>
        <v>0</v>
      </c>
      <c r="I89" s="63">
        <f t="shared" si="22"/>
        <v>88000.45</v>
      </c>
      <c r="J89" s="145" t="s">
        <v>446</v>
      </c>
    </row>
    <row r="90" spans="1:10" x14ac:dyDescent="0.3">
      <c r="A90" s="64" t="s">
        <v>105</v>
      </c>
      <c r="B90" s="63">
        <v>-62952.93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-62952.93</v>
      </c>
      <c r="H90" s="63">
        <f t="shared" si="21"/>
        <v>0</v>
      </c>
      <c r="I90" s="63">
        <f t="shared" si="22"/>
        <v>-62952.93</v>
      </c>
      <c r="J90" s="145" t="s">
        <v>447</v>
      </c>
    </row>
    <row r="91" spans="1:10" x14ac:dyDescent="0.3">
      <c r="A91" s="64" t="s">
        <v>106</v>
      </c>
      <c r="B91" s="63">
        <v>361404.73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361404.73</v>
      </c>
      <c r="H91" s="63">
        <f t="shared" si="21"/>
        <v>0</v>
      </c>
      <c r="I91" s="63">
        <f t="shared" si="22"/>
        <v>361404.73</v>
      </c>
      <c r="J91" s="145" t="s">
        <v>448</v>
      </c>
    </row>
    <row r="92" spans="1:10" x14ac:dyDescent="0.3">
      <c r="A92" s="64" t="s">
        <v>107</v>
      </c>
      <c r="B92" s="63">
        <v>1105579.3700000001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1105579.3700000001</v>
      </c>
      <c r="H92" s="63">
        <f t="shared" si="21"/>
        <v>0</v>
      </c>
      <c r="I92" s="63">
        <f t="shared" si="22"/>
        <v>1105579.3700000001</v>
      </c>
      <c r="J92" s="145" t="s">
        <v>449</v>
      </c>
    </row>
    <row r="93" spans="1:10" x14ac:dyDescent="0.3">
      <c r="A93" s="64" t="s">
        <v>108</v>
      </c>
      <c r="B93" s="63">
        <v>301369.95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301369.95</v>
      </c>
      <c r="H93" s="63">
        <f t="shared" si="21"/>
        <v>0</v>
      </c>
      <c r="I93" s="63">
        <f t="shared" si="22"/>
        <v>301369.95</v>
      </c>
      <c r="J93" s="145" t="s">
        <v>450</v>
      </c>
    </row>
    <row r="94" spans="1:10" x14ac:dyDescent="0.3">
      <c r="A94" s="64" t="s">
        <v>109</v>
      </c>
      <c r="B94" s="63">
        <v>670514.26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670514.26</v>
      </c>
      <c r="H94" s="63">
        <f t="shared" si="21"/>
        <v>0</v>
      </c>
      <c r="I94" s="63">
        <f t="shared" si="22"/>
        <v>670514.26</v>
      </c>
      <c r="J94" s="145" t="s">
        <v>451</v>
      </c>
    </row>
    <row r="95" spans="1:10" x14ac:dyDescent="0.3">
      <c r="A95" s="64" t="s">
        <v>110</v>
      </c>
      <c r="B95" s="63">
        <v>38063.58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38063.58</v>
      </c>
      <c r="H95" s="63">
        <f t="shared" si="21"/>
        <v>0</v>
      </c>
      <c r="I95" s="63">
        <f t="shared" si="22"/>
        <v>38063.58</v>
      </c>
      <c r="J95" s="145" t="s">
        <v>452</v>
      </c>
    </row>
    <row r="96" spans="1:10" x14ac:dyDescent="0.3">
      <c r="A96" s="64" t="s">
        <v>111</v>
      </c>
      <c r="B96" s="63">
        <v>65727.67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65727.67</v>
      </c>
      <c r="H96" s="63">
        <f t="shared" si="21"/>
        <v>0</v>
      </c>
      <c r="I96" s="63">
        <f t="shared" si="22"/>
        <v>65727.67</v>
      </c>
      <c r="J96" s="145" t="s">
        <v>453</v>
      </c>
    </row>
    <row r="97" spans="1:10" x14ac:dyDescent="0.3">
      <c r="A97" s="64" t="s">
        <v>112</v>
      </c>
      <c r="B97" s="63">
        <v>1757405.86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1757405.86</v>
      </c>
      <c r="H97" s="63">
        <f t="shared" si="21"/>
        <v>0</v>
      </c>
      <c r="I97" s="63">
        <f t="shared" si="22"/>
        <v>1757405.86</v>
      </c>
      <c r="J97" s="145" t="s">
        <v>454</v>
      </c>
    </row>
    <row r="98" spans="1:10" x14ac:dyDescent="0.3">
      <c r="A98" s="64" t="s">
        <v>113</v>
      </c>
      <c r="B98" s="63">
        <v>135433.99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135433.99</v>
      </c>
      <c r="H98" s="63">
        <f t="shared" si="21"/>
        <v>0</v>
      </c>
      <c r="I98" s="63">
        <f t="shared" si="22"/>
        <v>135433.99</v>
      </c>
      <c r="J98" s="145" t="s">
        <v>455</v>
      </c>
    </row>
    <row r="99" spans="1:10" x14ac:dyDescent="0.3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3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3">
      <c r="A101" s="64" t="s">
        <v>116</v>
      </c>
      <c r="B101" s="63">
        <v>0</v>
      </c>
      <c r="C101" s="63">
        <v>16595.2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16595.2</v>
      </c>
      <c r="I101" s="63">
        <f t="shared" si="22"/>
        <v>16595.2</v>
      </c>
      <c r="J101" s="145" t="s">
        <v>457</v>
      </c>
    </row>
    <row r="102" spans="1:10" x14ac:dyDescent="0.3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3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3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3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3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3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3">
      <c r="A108" s="64" t="s">
        <v>122</v>
      </c>
      <c r="B108" s="63">
        <v>0</v>
      </c>
      <c r="C108" s="63">
        <v>191166.91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191166.91</v>
      </c>
      <c r="I108" s="63">
        <f t="shared" si="22"/>
        <v>191166.91</v>
      </c>
      <c r="J108" s="145" t="s">
        <v>458</v>
      </c>
    </row>
    <row r="109" spans="1:10" x14ac:dyDescent="0.3">
      <c r="A109" s="64" t="s">
        <v>123</v>
      </c>
      <c r="B109" s="63">
        <v>0</v>
      </c>
      <c r="C109" s="63">
        <v>-547.66999999999996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-547.66999999999996</v>
      </c>
      <c r="I109" s="63">
        <f t="shared" si="22"/>
        <v>-547.66999999999996</v>
      </c>
      <c r="J109" s="145" t="s">
        <v>459</v>
      </c>
    </row>
    <row r="110" spans="1:10" x14ac:dyDescent="0.3">
      <c r="A110" s="64" t="s">
        <v>124</v>
      </c>
      <c r="B110" s="63">
        <v>0</v>
      </c>
      <c r="C110" s="63">
        <v>43546.92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43546.92</v>
      </c>
      <c r="I110" s="63">
        <f t="shared" si="22"/>
        <v>43546.92</v>
      </c>
      <c r="J110" s="145" t="s">
        <v>460</v>
      </c>
    </row>
    <row r="111" spans="1:10" x14ac:dyDescent="0.3">
      <c r="A111" s="64" t="s">
        <v>125</v>
      </c>
      <c r="B111" s="63">
        <v>0</v>
      </c>
      <c r="C111" s="63">
        <v>14967.06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14967.06</v>
      </c>
      <c r="I111" s="63">
        <f t="shared" si="22"/>
        <v>14967.06</v>
      </c>
      <c r="J111" s="145" t="s">
        <v>461</v>
      </c>
    </row>
    <row r="112" spans="1:10" x14ac:dyDescent="0.3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3">
      <c r="A113" s="64" t="s">
        <v>127</v>
      </c>
      <c r="B113" s="63">
        <v>0</v>
      </c>
      <c r="C113" s="63">
        <v>2214.87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2214.87</v>
      </c>
      <c r="I113" s="63">
        <f t="shared" si="22"/>
        <v>2214.87</v>
      </c>
      <c r="J113" s="145" t="s">
        <v>462</v>
      </c>
    </row>
    <row r="114" spans="1:10" x14ac:dyDescent="0.3">
      <c r="A114" s="64" t="s">
        <v>128</v>
      </c>
      <c r="B114" s="63">
        <v>0</v>
      </c>
      <c r="C114" s="63">
        <v>38.83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38.83</v>
      </c>
      <c r="I114" s="63">
        <f t="shared" si="22"/>
        <v>38.83</v>
      </c>
      <c r="J114" s="145" t="s">
        <v>463</v>
      </c>
    </row>
    <row r="115" spans="1:10" x14ac:dyDescent="0.3">
      <c r="A115" s="64" t="s">
        <v>129</v>
      </c>
      <c r="B115" s="63">
        <v>0</v>
      </c>
      <c r="C115" s="63">
        <v>42087.39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42087.39</v>
      </c>
      <c r="I115" s="63">
        <f t="shared" si="22"/>
        <v>42087.39</v>
      </c>
      <c r="J115" s="145" t="s">
        <v>464</v>
      </c>
    </row>
    <row r="116" spans="1:10" x14ac:dyDescent="0.3">
      <c r="A116" s="64" t="s">
        <v>130</v>
      </c>
      <c r="B116" s="63">
        <v>0</v>
      </c>
      <c r="C116" s="63">
        <v>9415.67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9415.67</v>
      </c>
      <c r="I116" s="63">
        <f t="shared" si="22"/>
        <v>9415.67</v>
      </c>
      <c r="J116" s="145" t="s">
        <v>465</v>
      </c>
    </row>
    <row r="117" spans="1:10" x14ac:dyDescent="0.3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3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3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3">
      <c r="A120" s="64" t="s">
        <v>134</v>
      </c>
      <c r="B120" s="63">
        <v>0</v>
      </c>
      <c r="C120" s="63">
        <v>8903.86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8903.86</v>
      </c>
      <c r="I120" s="63">
        <f t="shared" si="22"/>
        <v>8903.86</v>
      </c>
      <c r="J120" s="145" t="s">
        <v>467</v>
      </c>
    </row>
    <row r="121" spans="1:10" x14ac:dyDescent="0.3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3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3">
      <c r="A123" s="64" t="s">
        <v>137</v>
      </c>
      <c r="B123" s="63">
        <v>0</v>
      </c>
      <c r="C123" s="63">
        <v>13166.37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13166.37</v>
      </c>
      <c r="I123" s="63">
        <f t="shared" si="22"/>
        <v>13166.37</v>
      </c>
      <c r="J123" s="145" t="s">
        <v>469</v>
      </c>
    </row>
    <row r="124" spans="1:10" x14ac:dyDescent="0.3">
      <c r="A124" s="64" t="s">
        <v>138</v>
      </c>
      <c r="B124" s="63">
        <v>0</v>
      </c>
      <c r="C124" s="63">
        <v>2341.31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2341.31</v>
      </c>
      <c r="I124" s="63">
        <f t="shared" si="22"/>
        <v>2341.31</v>
      </c>
      <c r="J124" s="145" t="s">
        <v>470</v>
      </c>
    </row>
    <row r="125" spans="1:10" x14ac:dyDescent="0.3">
      <c r="A125" s="64" t="s">
        <v>139</v>
      </c>
      <c r="B125" s="63">
        <v>0</v>
      </c>
      <c r="C125" s="63">
        <v>206989.79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206989.79</v>
      </c>
      <c r="I125" s="63">
        <f t="shared" si="22"/>
        <v>206989.79</v>
      </c>
      <c r="J125" s="145" t="s">
        <v>471</v>
      </c>
    </row>
    <row r="126" spans="1:10" x14ac:dyDescent="0.3">
      <c r="A126" s="64" t="s">
        <v>140</v>
      </c>
      <c r="B126" s="63">
        <v>0</v>
      </c>
      <c r="C126" s="63">
        <v>0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0</v>
      </c>
      <c r="I126" s="63">
        <f t="shared" si="22"/>
        <v>0</v>
      </c>
      <c r="J126" s="145" t="s">
        <v>472</v>
      </c>
    </row>
    <row r="127" spans="1:10" x14ac:dyDescent="0.3">
      <c r="A127" s="64" t="s">
        <v>141</v>
      </c>
      <c r="B127" s="63">
        <v>0</v>
      </c>
      <c r="C127" s="63">
        <v>67556.759999999995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67556.759999999995</v>
      </c>
      <c r="I127" s="63">
        <f t="shared" si="22"/>
        <v>67556.759999999995</v>
      </c>
      <c r="J127" s="145" t="s">
        <v>473</v>
      </c>
    </row>
    <row r="128" spans="1:10" x14ac:dyDescent="0.3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3">
      <c r="A129" s="64" t="s">
        <v>143</v>
      </c>
      <c r="B129" s="63">
        <v>0</v>
      </c>
      <c r="C129" s="63">
        <v>104.58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104.58</v>
      </c>
      <c r="I129" s="63">
        <f t="shared" si="22"/>
        <v>104.58</v>
      </c>
      <c r="J129" s="145" t="s">
        <v>474</v>
      </c>
    </row>
    <row r="130" spans="1:10" x14ac:dyDescent="0.3">
      <c r="A130" s="64" t="s">
        <v>144</v>
      </c>
      <c r="B130" s="63">
        <v>0</v>
      </c>
      <c r="C130" s="63">
        <v>609.85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609.85</v>
      </c>
      <c r="I130" s="63">
        <f t="shared" si="22"/>
        <v>609.85</v>
      </c>
      <c r="J130" s="145" t="s">
        <v>475</v>
      </c>
    </row>
    <row r="131" spans="1:10" x14ac:dyDescent="0.3">
      <c r="A131" s="64" t="s">
        <v>145</v>
      </c>
      <c r="B131" s="63">
        <v>0</v>
      </c>
      <c r="C131" s="63">
        <v>75970.460000000006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75970.460000000006</v>
      </c>
      <c r="I131" s="63">
        <f t="shared" si="22"/>
        <v>75970.460000000006</v>
      </c>
      <c r="J131" s="145" t="s">
        <v>476</v>
      </c>
    </row>
    <row r="132" spans="1:10" x14ac:dyDescent="0.3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3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3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3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3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3">
      <c r="A137" s="64" t="s">
        <v>662</v>
      </c>
      <c r="B137" s="61">
        <v>0</v>
      </c>
      <c r="C137" s="61">
        <v>-423.57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-423.57</v>
      </c>
      <c r="I137" s="61">
        <f t="shared" si="24"/>
        <v>-423.57</v>
      </c>
      <c r="J137" s="145" t="s">
        <v>477</v>
      </c>
    </row>
    <row r="138" spans="1:10" x14ac:dyDescent="0.3">
      <c r="A138" s="64" t="s">
        <v>151</v>
      </c>
      <c r="B138" s="63">
        <f>SUM(B70:B137)</f>
        <v>9198500.75</v>
      </c>
      <c r="C138" s="63">
        <f t="shared" ref="C138:I138" si="25">SUM(C70:C137)</f>
        <v>694704.59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9198500.75</v>
      </c>
      <c r="H138" s="63">
        <f t="shared" si="25"/>
        <v>694704.59</v>
      </c>
      <c r="I138" s="63">
        <f t="shared" si="25"/>
        <v>9893205.339999998</v>
      </c>
      <c r="J138" s="151" t="s">
        <v>428</v>
      </c>
    </row>
    <row r="139" spans="1:10" x14ac:dyDescent="0.3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3">
      <c r="A140" s="64" t="s">
        <v>153</v>
      </c>
      <c r="B140" s="63">
        <v>267812.34000000003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267812.34000000003</v>
      </c>
      <c r="H140" s="63">
        <f t="shared" si="26"/>
        <v>0</v>
      </c>
      <c r="I140" s="63">
        <f t="shared" ref="I140:I167" si="27">SUM(G140:H140)</f>
        <v>267812.34000000003</v>
      </c>
      <c r="J140" s="145" t="s">
        <v>479</v>
      </c>
    </row>
    <row r="141" spans="1:10" x14ac:dyDescent="0.3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3">
      <c r="A142" s="64" t="s">
        <v>155</v>
      </c>
      <c r="B142" s="63">
        <v>3636.85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3636.85</v>
      </c>
      <c r="H142" s="63">
        <f t="shared" si="26"/>
        <v>0</v>
      </c>
      <c r="I142" s="63">
        <f t="shared" si="27"/>
        <v>3636.85</v>
      </c>
      <c r="J142" s="145" t="s">
        <v>480</v>
      </c>
    </row>
    <row r="143" spans="1:10" x14ac:dyDescent="0.3">
      <c r="A143" s="64" t="s">
        <v>156</v>
      </c>
      <c r="B143" s="63">
        <v>198094.83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198094.83</v>
      </c>
      <c r="H143" s="63">
        <f t="shared" si="26"/>
        <v>0</v>
      </c>
      <c r="I143" s="63">
        <f t="shared" si="27"/>
        <v>198094.83</v>
      </c>
      <c r="J143" s="145" t="s">
        <v>481</v>
      </c>
    </row>
    <row r="144" spans="1:10" x14ac:dyDescent="0.3">
      <c r="A144" s="64" t="s">
        <v>157</v>
      </c>
      <c r="B144" s="63">
        <v>82127.56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82127.56</v>
      </c>
      <c r="H144" s="63">
        <f t="shared" si="26"/>
        <v>0</v>
      </c>
      <c r="I144" s="63">
        <f t="shared" si="27"/>
        <v>82127.56</v>
      </c>
      <c r="J144" s="145" t="s">
        <v>482</v>
      </c>
    </row>
    <row r="145" spans="1:10" x14ac:dyDescent="0.3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3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3">
      <c r="A147" s="64" t="s">
        <v>160</v>
      </c>
      <c r="B147" s="63">
        <v>173516.36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173516.36</v>
      </c>
      <c r="H147" s="63">
        <f t="shared" si="26"/>
        <v>0</v>
      </c>
      <c r="I147" s="63">
        <f t="shared" si="27"/>
        <v>173516.36</v>
      </c>
      <c r="J147" s="145" t="s">
        <v>484</v>
      </c>
    </row>
    <row r="148" spans="1:10" x14ac:dyDescent="0.3">
      <c r="A148" s="64" t="s">
        <v>161</v>
      </c>
      <c r="B148" s="63">
        <v>8058.16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8058.16</v>
      </c>
      <c r="H148" s="63">
        <f t="shared" si="26"/>
        <v>0</v>
      </c>
      <c r="I148" s="63">
        <f t="shared" si="27"/>
        <v>8058.16</v>
      </c>
      <c r="J148" s="145" t="s">
        <v>485</v>
      </c>
    </row>
    <row r="149" spans="1:10" x14ac:dyDescent="0.3">
      <c r="A149" s="64" t="s">
        <v>162</v>
      </c>
      <c r="B149" s="63">
        <v>100134.98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100134.98</v>
      </c>
      <c r="H149" s="63">
        <f t="shared" si="26"/>
        <v>0</v>
      </c>
      <c r="I149" s="63">
        <f t="shared" si="27"/>
        <v>100134.98</v>
      </c>
      <c r="J149" s="145" t="s">
        <v>486</v>
      </c>
    </row>
    <row r="150" spans="1:10" x14ac:dyDescent="0.3">
      <c r="A150" s="64" t="s">
        <v>163</v>
      </c>
      <c r="B150" s="63">
        <v>20903.86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20903.86</v>
      </c>
      <c r="H150" s="63">
        <f t="shared" si="26"/>
        <v>0</v>
      </c>
      <c r="I150" s="63">
        <f t="shared" si="27"/>
        <v>20903.86</v>
      </c>
      <c r="J150" s="145" t="s">
        <v>487</v>
      </c>
    </row>
    <row r="151" spans="1:10" x14ac:dyDescent="0.3">
      <c r="A151" s="64" t="s">
        <v>164</v>
      </c>
      <c r="B151" s="63">
        <v>210626.44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210626.44</v>
      </c>
      <c r="H151" s="63">
        <f t="shared" si="26"/>
        <v>0</v>
      </c>
      <c r="I151" s="63">
        <f t="shared" si="27"/>
        <v>210626.44</v>
      </c>
      <c r="J151" s="145" t="s">
        <v>488</v>
      </c>
    </row>
    <row r="152" spans="1:10" x14ac:dyDescent="0.3">
      <c r="A152" s="64" t="s">
        <v>165</v>
      </c>
      <c r="B152" s="63">
        <v>41093.21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41093.21</v>
      </c>
      <c r="H152" s="63">
        <f t="shared" si="26"/>
        <v>0</v>
      </c>
      <c r="I152" s="63">
        <f t="shared" si="27"/>
        <v>41093.21</v>
      </c>
      <c r="J152" s="145" t="s">
        <v>489</v>
      </c>
    </row>
    <row r="153" spans="1:10" x14ac:dyDescent="0.3">
      <c r="A153" s="64" t="s">
        <v>166</v>
      </c>
      <c r="B153" s="63">
        <v>2019.29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2019.29</v>
      </c>
      <c r="H153" s="63">
        <f t="shared" si="26"/>
        <v>0</v>
      </c>
      <c r="I153" s="63">
        <f t="shared" si="27"/>
        <v>2019.29</v>
      </c>
      <c r="J153" s="145" t="s">
        <v>490</v>
      </c>
    </row>
    <row r="154" spans="1:10" x14ac:dyDescent="0.3">
      <c r="A154" s="64" t="s">
        <v>167</v>
      </c>
      <c r="B154" s="63">
        <v>57.16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57.16</v>
      </c>
      <c r="H154" s="63">
        <f t="shared" si="26"/>
        <v>0</v>
      </c>
      <c r="I154" s="63">
        <f t="shared" si="27"/>
        <v>57.16</v>
      </c>
      <c r="J154" s="145" t="s">
        <v>491</v>
      </c>
    </row>
    <row r="155" spans="1:10" x14ac:dyDescent="0.3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3">
      <c r="A156" s="64" t="s">
        <v>169</v>
      </c>
      <c r="B156" s="63">
        <v>286.56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286.56</v>
      </c>
      <c r="H156" s="63">
        <f t="shared" si="26"/>
        <v>0</v>
      </c>
      <c r="I156" s="63">
        <f t="shared" si="27"/>
        <v>286.56</v>
      </c>
      <c r="J156" s="145" t="s">
        <v>492</v>
      </c>
    </row>
    <row r="157" spans="1:10" x14ac:dyDescent="0.3">
      <c r="A157" s="64" t="s">
        <v>170</v>
      </c>
      <c r="B157" s="63">
        <v>346723.91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346723.91</v>
      </c>
      <c r="H157" s="63">
        <f t="shared" si="26"/>
        <v>0</v>
      </c>
      <c r="I157" s="63">
        <f t="shared" si="27"/>
        <v>346723.91</v>
      </c>
      <c r="J157" s="145" t="s">
        <v>493</v>
      </c>
    </row>
    <row r="158" spans="1:10" x14ac:dyDescent="0.3">
      <c r="A158" s="64" t="s">
        <v>171</v>
      </c>
      <c r="B158" s="63">
        <v>441979.89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441979.89</v>
      </c>
      <c r="H158" s="63">
        <f t="shared" si="26"/>
        <v>0</v>
      </c>
      <c r="I158" s="63">
        <f t="shared" si="27"/>
        <v>441979.89</v>
      </c>
      <c r="J158" s="145" t="s">
        <v>494</v>
      </c>
    </row>
    <row r="159" spans="1:10" x14ac:dyDescent="0.3">
      <c r="A159" s="64" t="s">
        <v>172</v>
      </c>
      <c r="B159" s="63">
        <v>8592.01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8592.01</v>
      </c>
      <c r="H159" s="63">
        <f t="shared" si="26"/>
        <v>0</v>
      </c>
      <c r="I159" s="63">
        <f t="shared" si="27"/>
        <v>8592.01</v>
      </c>
      <c r="J159" s="145" t="s">
        <v>629</v>
      </c>
    </row>
    <row r="160" spans="1:10" x14ac:dyDescent="0.3">
      <c r="A160" s="64" t="s">
        <v>173</v>
      </c>
      <c r="B160" s="63">
        <v>4638.5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4638.5</v>
      </c>
      <c r="H160" s="63">
        <f t="shared" si="26"/>
        <v>0</v>
      </c>
      <c r="I160" s="63">
        <f t="shared" si="27"/>
        <v>4638.5</v>
      </c>
      <c r="J160" s="145" t="s">
        <v>495</v>
      </c>
    </row>
    <row r="161" spans="1:10" x14ac:dyDescent="0.3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3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3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3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3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3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3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3">
      <c r="A168" s="64" t="s">
        <v>181</v>
      </c>
      <c r="B168" s="63">
        <f>SUM(B139:B167)</f>
        <v>2060647.0799999998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2060647.0799999998</v>
      </c>
      <c r="H168" s="63">
        <f t="shared" si="28"/>
        <v>0</v>
      </c>
      <c r="I168" s="63">
        <f t="shared" si="28"/>
        <v>2060647.0799999998</v>
      </c>
      <c r="J168" s="151" t="s">
        <v>478</v>
      </c>
    </row>
    <row r="169" spans="1:10" x14ac:dyDescent="0.3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3">
      <c r="A170" s="64" t="s">
        <v>183</v>
      </c>
      <c r="B170" s="63">
        <v>197524.21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197524.21</v>
      </c>
      <c r="H170" s="63">
        <f t="shared" si="29"/>
        <v>0</v>
      </c>
      <c r="I170" s="63">
        <f t="shared" ref="I170:I205" si="30">SUM(G170:H170)</f>
        <v>197524.21</v>
      </c>
      <c r="J170" s="145" t="s">
        <v>498</v>
      </c>
    </row>
    <row r="171" spans="1:10" x14ac:dyDescent="0.3">
      <c r="A171" s="64" t="s">
        <v>184</v>
      </c>
      <c r="B171" s="63">
        <v>150222.04999999999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150222.04999999999</v>
      </c>
      <c r="H171" s="63">
        <f t="shared" si="29"/>
        <v>0</v>
      </c>
      <c r="I171" s="63">
        <f t="shared" si="30"/>
        <v>150222.04999999999</v>
      </c>
      <c r="J171" s="145" t="s">
        <v>499</v>
      </c>
    </row>
    <row r="172" spans="1:10" x14ac:dyDescent="0.3">
      <c r="A172" s="64" t="s">
        <v>185</v>
      </c>
      <c r="B172" s="63">
        <v>176411.39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176411.39</v>
      </c>
      <c r="H172" s="63">
        <f t="shared" si="29"/>
        <v>0</v>
      </c>
      <c r="I172" s="63">
        <f t="shared" si="30"/>
        <v>176411.39</v>
      </c>
      <c r="J172" s="145" t="s">
        <v>500</v>
      </c>
    </row>
    <row r="173" spans="1:10" x14ac:dyDescent="0.3">
      <c r="A173" s="64" t="s">
        <v>186</v>
      </c>
      <c r="B173" s="63">
        <v>223060.53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223060.53</v>
      </c>
      <c r="H173" s="63">
        <f t="shared" si="29"/>
        <v>0</v>
      </c>
      <c r="I173" s="63">
        <f t="shared" si="30"/>
        <v>223060.53</v>
      </c>
      <c r="J173" s="145" t="s">
        <v>501</v>
      </c>
    </row>
    <row r="174" spans="1:10" x14ac:dyDescent="0.3">
      <c r="A174" s="64" t="s">
        <v>187</v>
      </c>
      <c r="B174" s="63">
        <v>492136.75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492136.75</v>
      </c>
      <c r="H174" s="63">
        <f t="shared" si="29"/>
        <v>0</v>
      </c>
      <c r="I174" s="63">
        <f t="shared" si="30"/>
        <v>492136.75</v>
      </c>
      <c r="J174" s="145" t="s">
        <v>502</v>
      </c>
    </row>
    <row r="175" spans="1:10" x14ac:dyDescent="0.3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3">
      <c r="A176" s="64" t="s">
        <v>189</v>
      </c>
      <c r="B176" s="63">
        <v>54182.01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54182.01</v>
      </c>
      <c r="H176" s="63">
        <f t="shared" si="29"/>
        <v>0</v>
      </c>
      <c r="I176" s="63">
        <f t="shared" si="30"/>
        <v>54182.01</v>
      </c>
      <c r="J176" s="145" t="s">
        <v>504</v>
      </c>
    </row>
    <row r="177" spans="1:10" x14ac:dyDescent="0.3">
      <c r="A177" s="64" t="s">
        <v>190</v>
      </c>
      <c r="B177" s="63">
        <v>402663.25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402663.25</v>
      </c>
      <c r="H177" s="63">
        <f t="shared" si="29"/>
        <v>0</v>
      </c>
      <c r="I177" s="63">
        <f t="shared" si="30"/>
        <v>402663.25</v>
      </c>
      <c r="J177" s="145" t="s">
        <v>505</v>
      </c>
    </row>
    <row r="178" spans="1:10" x14ac:dyDescent="0.3">
      <c r="A178" s="64" t="s">
        <v>191</v>
      </c>
      <c r="B178" s="63">
        <v>542342.19999999995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542342.19999999995</v>
      </c>
      <c r="H178" s="63">
        <f t="shared" si="29"/>
        <v>0</v>
      </c>
      <c r="I178" s="63">
        <f t="shared" si="30"/>
        <v>542342.19999999995</v>
      </c>
      <c r="J178" s="145" t="s">
        <v>506</v>
      </c>
    </row>
    <row r="179" spans="1:10" x14ac:dyDescent="0.3">
      <c r="A179" s="64" t="s">
        <v>192</v>
      </c>
      <c r="B179" s="63">
        <v>127738.09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127738.09</v>
      </c>
      <c r="H179" s="63">
        <f t="shared" si="29"/>
        <v>0</v>
      </c>
      <c r="I179" s="63">
        <f t="shared" si="30"/>
        <v>127738.09</v>
      </c>
      <c r="J179" s="145" t="s">
        <v>507</v>
      </c>
    </row>
    <row r="180" spans="1:10" x14ac:dyDescent="0.3">
      <c r="A180" s="64" t="s">
        <v>193</v>
      </c>
      <c r="B180" s="63">
        <v>26353.8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26353.8</v>
      </c>
      <c r="H180" s="63">
        <f t="shared" si="29"/>
        <v>0</v>
      </c>
      <c r="I180" s="63">
        <f t="shared" si="30"/>
        <v>26353.8</v>
      </c>
      <c r="J180" s="145" t="s">
        <v>508</v>
      </c>
    </row>
    <row r="181" spans="1:10" x14ac:dyDescent="0.3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3">
      <c r="A182" s="64" t="s">
        <v>195</v>
      </c>
      <c r="B182" s="63">
        <v>232101.55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232101.55</v>
      </c>
      <c r="H182" s="63">
        <f t="shared" si="29"/>
        <v>0</v>
      </c>
      <c r="I182" s="63">
        <f t="shared" si="30"/>
        <v>232101.55</v>
      </c>
      <c r="J182" s="145" t="s">
        <v>509</v>
      </c>
    </row>
    <row r="183" spans="1:10" x14ac:dyDescent="0.3">
      <c r="A183" s="64" t="s">
        <v>196</v>
      </c>
      <c r="B183" s="63">
        <v>3045908.4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3045908.4</v>
      </c>
      <c r="H183" s="63">
        <f t="shared" si="29"/>
        <v>0</v>
      </c>
      <c r="I183" s="63">
        <f t="shared" si="30"/>
        <v>3045908.4</v>
      </c>
      <c r="J183" s="145" t="s">
        <v>510</v>
      </c>
    </row>
    <row r="184" spans="1:10" x14ac:dyDescent="0.3">
      <c r="A184" s="64" t="s">
        <v>197</v>
      </c>
      <c r="B184" s="63">
        <v>1040380.02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1040380.02</v>
      </c>
      <c r="H184" s="63">
        <f t="shared" si="29"/>
        <v>0</v>
      </c>
      <c r="I184" s="63">
        <f t="shared" si="30"/>
        <v>1040380.02</v>
      </c>
      <c r="J184" s="145" t="s">
        <v>511</v>
      </c>
    </row>
    <row r="185" spans="1:10" x14ac:dyDescent="0.3">
      <c r="A185" s="64" t="s">
        <v>198</v>
      </c>
      <c r="B185" s="63">
        <v>8063.19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8063.19</v>
      </c>
      <c r="H185" s="63">
        <f t="shared" si="29"/>
        <v>0</v>
      </c>
      <c r="I185" s="63">
        <f t="shared" si="30"/>
        <v>8063.19</v>
      </c>
      <c r="J185" s="145" t="s">
        <v>512</v>
      </c>
    </row>
    <row r="186" spans="1:10" x14ac:dyDescent="0.3">
      <c r="A186" s="64" t="s">
        <v>199</v>
      </c>
      <c r="B186" s="63">
        <v>207457.43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207457.43</v>
      </c>
      <c r="H186" s="63">
        <f t="shared" si="29"/>
        <v>0</v>
      </c>
      <c r="I186" s="63">
        <f t="shared" si="30"/>
        <v>207457.43</v>
      </c>
      <c r="J186" s="145" t="s">
        <v>513</v>
      </c>
    </row>
    <row r="187" spans="1:10" x14ac:dyDescent="0.3">
      <c r="A187" s="64" t="s">
        <v>200</v>
      </c>
      <c r="B187" s="63">
        <v>56885.37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56885.37</v>
      </c>
      <c r="H187" s="63">
        <f t="shared" si="29"/>
        <v>0</v>
      </c>
      <c r="I187" s="63">
        <f t="shared" si="30"/>
        <v>56885.37</v>
      </c>
      <c r="J187" s="145" t="s">
        <v>514</v>
      </c>
    </row>
    <row r="188" spans="1:10" x14ac:dyDescent="0.3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3">
      <c r="A189" s="64" t="s">
        <v>202</v>
      </c>
      <c r="B189" s="63">
        <v>0</v>
      </c>
      <c r="C189" s="63">
        <v>162325.12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162325.12</v>
      </c>
      <c r="I189" s="63">
        <f t="shared" si="30"/>
        <v>162325.12</v>
      </c>
      <c r="J189" s="145" t="s">
        <v>515</v>
      </c>
    </row>
    <row r="190" spans="1:10" x14ac:dyDescent="0.3">
      <c r="A190" s="64" t="s">
        <v>203</v>
      </c>
      <c r="B190" s="63">
        <v>0</v>
      </c>
      <c r="C190" s="63">
        <v>20860.509999999998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20860.509999999998</v>
      </c>
      <c r="I190" s="63">
        <f t="shared" si="30"/>
        <v>20860.509999999998</v>
      </c>
      <c r="J190" s="145" t="s">
        <v>516</v>
      </c>
    </row>
    <row r="191" spans="1:10" x14ac:dyDescent="0.3">
      <c r="A191" s="64" t="s">
        <v>204</v>
      </c>
      <c r="B191" s="63">
        <v>0</v>
      </c>
      <c r="C191" s="63">
        <v>2765799.9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2765799.9</v>
      </c>
      <c r="I191" s="63">
        <f t="shared" si="30"/>
        <v>2765799.9</v>
      </c>
      <c r="J191" s="145" t="s">
        <v>517</v>
      </c>
    </row>
    <row r="192" spans="1:10" x14ac:dyDescent="0.3">
      <c r="A192" s="64" t="s">
        <v>205</v>
      </c>
      <c r="B192" s="63">
        <v>0</v>
      </c>
      <c r="C192" s="63">
        <v>62964.35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62964.35</v>
      </c>
      <c r="I192" s="63">
        <f t="shared" si="30"/>
        <v>62964.35</v>
      </c>
      <c r="J192" s="145" t="s">
        <v>518</v>
      </c>
    </row>
    <row r="193" spans="1:10" x14ac:dyDescent="0.3">
      <c r="A193" s="64" t="s">
        <v>206</v>
      </c>
      <c r="B193" s="63">
        <v>0</v>
      </c>
      <c r="C193" s="63">
        <v>82858.259999999995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82858.259999999995</v>
      </c>
      <c r="I193" s="63">
        <f t="shared" si="30"/>
        <v>82858.259999999995</v>
      </c>
      <c r="J193" s="145" t="s">
        <v>519</v>
      </c>
    </row>
    <row r="194" spans="1:10" x14ac:dyDescent="0.3">
      <c r="A194" s="64" t="s">
        <v>207</v>
      </c>
      <c r="B194" s="63">
        <v>0</v>
      </c>
      <c r="C194" s="63">
        <v>40317.24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40317.24</v>
      </c>
      <c r="I194" s="63">
        <f t="shared" si="30"/>
        <v>40317.24</v>
      </c>
      <c r="J194" s="145" t="s">
        <v>520</v>
      </c>
    </row>
    <row r="195" spans="1:10" x14ac:dyDescent="0.3">
      <c r="A195" s="64" t="s">
        <v>208</v>
      </c>
      <c r="B195" s="63">
        <v>0</v>
      </c>
      <c r="C195" s="63">
        <v>98938.59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98938.59</v>
      </c>
      <c r="I195" s="63">
        <f t="shared" si="30"/>
        <v>98938.59</v>
      </c>
      <c r="J195" s="145" t="s">
        <v>521</v>
      </c>
    </row>
    <row r="196" spans="1:10" x14ac:dyDescent="0.3">
      <c r="A196" s="64" t="s">
        <v>209</v>
      </c>
      <c r="B196" s="63">
        <v>0</v>
      </c>
      <c r="C196" s="63">
        <v>1233697.3600000001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1233697.3600000001</v>
      </c>
      <c r="I196" s="63">
        <f t="shared" si="30"/>
        <v>1233697.3600000001</v>
      </c>
      <c r="J196" s="145" t="s">
        <v>522</v>
      </c>
    </row>
    <row r="197" spans="1:10" x14ac:dyDescent="0.3">
      <c r="A197" s="64" t="s">
        <v>210</v>
      </c>
      <c r="B197" s="63">
        <v>0</v>
      </c>
      <c r="C197" s="63">
        <v>31922.26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31922.26</v>
      </c>
      <c r="I197" s="63">
        <f t="shared" si="30"/>
        <v>31922.26</v>
      </c>
      <c r="J197" s="145" t="s">
        <v>523</v>
      </c>
    </row>
    <row r="198" spans="1:10" x14ac:dyDescent="0.3">
      <c r="A198" s="64" t="s">
        <v>211</v>
      </c>
      <c r="B198" s="63">
        <v>0</v>
      </c>
      <c r="C198" s="63">
        <v>1899.86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1899.86</v>
      </c>
      <c r="I198" s="63">
        <f t="shared" si="30"/>
        <v>1899.86</v>
      </c>
      <c r="J198" s="145" t="s">
        <v>524</v>
      </c>
    </row>
    <row r="199" spans="1:10" x14ac:dyDescent="0.3">
      <c r="A199" s="64" t="s">
        <v>212</v>
      </c>
      <c r="B199" s="63">
        <v>0</v>
      </c>
      <c r="C199" s="63">
        <v>8968.16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8968.16</v>
      </c>
      <c r="I199" s="63">
        <f t="shared" si="30"/>
        <v>8968.16</v>
      </c>
      <c r="J199" s="145" t="s">
        <v>525</v>
      </c>
    </row>
    <row r="200" spans="1:10" x14ac:dyDescent="0.3">
      <c r="A200" s="64" t="s">
        <v>213</v>
      </c>
      <c r="B200" s="63">
        <v>0</v>
      </c>
      <c r="C200" s="63">
        <v>1003064.75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1003064.75</v>
      </c>
      <c r="I200" s="63">
        <f t="shared" si="30"/>
        <v>1003064.75</v>
      </c>
      <c r="J200" s="145" t="s">
        <v>526</v>
      </c>
    </row>
    <row r="201" spans="1:10" x14ac:dyDescent="0.3">
      <c r="A201" s="64" t="s">
        <v>214</v>
      </c>
      <c r="B201" s="63">
        <v>0</v>
      </c>
      <c r="C201" s="63">
        <v>122893.19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122893.19</v>
      </c>
      <c r="I201" s="63">
        <f t="shared" si="30"/>
        <v>122893.19</v>
      </c>
      <c r="J201" s="145" t="s">
        <v>527</v>
      </c>
    </row>
    <row r="202" spans="1:10" x14ac:dyDescent="0.3">
      <c r="A202" s="64" t="s">
        <v>215</v>
      </c>
      <c r="B202" s="63">
        <v>0</v>
      </c>
      <c r="C202" s="63">
        <v>9216.3799999999992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9216.3799999999992</v>
      </c>
      <c r="I202" s="63">
        <f t="shared" si="30"/>
        <v>9216.3799999999992</v>
      </c>
      <c r="J202" s="145" t="s">
        <v>528</v>
      </c>
    </row>
    <row r="203" spans="1:10" x14ac:dyDescent="0.3">
      <c r="A203" s="64" t="s">
        <v>216</v>
      </c>
      <c r="B203" s="63">
        <v>0</v>
      </c>
      <c r="C203" s="63">
        <v>502162.78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502162.78</v>
      </c>
      <c r="I203" s="63">
        <f t="shared" si="30"/>
        <v>502162.78</v>
      </c>
      <c r="J203" s="145" t="s">
        <v>529</v>
      </c>
    </row>
    <row r="204" spans="1:10" x14ac:dyDescent="0.3">
      <c r="A204" s="64" t="s">
        <v>217</v>
      </c>
      <c r="B204" s="63">
        <v>0</v>
      </c>
      <c r="C204" s="63">
        <v>44812.88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44812.88</v>
      </c>
      <c r="I204" s="63">
        <f t="shared" si="30"/>
        <v>44812.88</v>
      </c>
      <c r="J204" s="145" t="s">
        <v>530</v>
      </c>
    </row>
    <row r="205" spans="1:10" x14ac:dyDescent="0.3">
      <c r="A205" s="64" t="s">
        <v>218</v>
      </c>
      <c r="B205" s="61">
        <v>0</v>
      </c>
      <c r="C205" s="61">
        <v>33590.449999999997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33590.449999999997</v>
      </c>
      <c r="I205" s="61">
        <f t="shared" si="30"/>
        <v>33590.449999999997</v>
      </c>
      <c r="J205" s="145" t="s">
        <v>531</v>
      </c>
    </row>
    <row r="206" spans="1:10" x14ac:dyDescent="0.3">
      <c r="A206" s="64" t="s">
        <v>219</v>
      </c>
      <c r="B206" s="63">
        <f>SUM(B170:B205)</f>
        <v>6983430.2400000002</v>
      </c>
      <c r="C206" s="63">
        <f t="shared" ref="C206:I206" si="31">SUM(C170:C205)</f>
        <v>6226292.040000001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6983430.2400000002</v>
      </c>
      <c r="H206" s="63">
        <f t="shared" si="31"/>
        <v>6226292.040000001</v>
      </c>
      <c r="I206" s="63">
        <f t="shared" si="31"/>
        <v>13209722.279999997</v>
      </c>
      <c r="J206" s="151" t="s">
        <v>497</v>
      </c>
    </row>
    <row r="207" spans="1:10" x14ac:dyDescent="0.3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3">
      <c r="A208" s="64" t="s">
        <v>221</v>
      </c>
      <c r="B208" s="63">
        <v>0</v>
      </c>
      <c r="C208" s="63">
        <v>0</v>
      </c>
      <c r="D208" s="63">
        <v>20353.37</v>
      </c>
      <c r="E208" s="63">
        <v>11833.45</v>
      </c>
      <c r="F208" s="63">
        <v>8519.92</v>
      </c>
      <c r="G208" s="63">
        <f>B208+E208</f>
        <v>11833.45</v>
      </c>
      <c r="H208" s="63">
        <f t="shared" ref="H208:H212" si="32">C208+F208</f>
        <v>8519.92</v>
      </c>
      <c r="I208" s="63">
        <f t="shared" ref="I208:I211" si="33">SUM(G208:H208)</f>
        <v>20353.370000000003</v>
      </c>
      <c r="J208" s="145" t="s">
        <v>533</v>
      </c>
    </row>
    <row r="209" spans="1:10" x14ac:dyDescent="0.3">
      <c r="A209" s="64" t="s">
        <v>222</v>
      </c>
      <c r="B209" s="78">
        <v>925383.18</v>
      </c>
      <c r="C209" s="78">
        <v>707647.26</v>
      </c>
      <c r="D209" s="78">
        <v>173851.83</v>
      </c>
      <c r="E209" s="78">
        <v>108831.25</v>
      </c>
      <c r="F209" s="78">
        <v>65020.58</v>
      </c>
      <c r="G209" s="63">
        <f t="shared" ref="G209:G212" si="34">B209+E209</f>
        <v>1034214.43</v>
      </c>
      <c r="H209" s="63">
        <f t="shared" si="32"/>
        <v>772667.84</v>
      </c>
      <c r="I209" s="63">
        <f t="shared" si="33"/>
        <v>1806882.27</v>
      </c>
      <c r="J209" s="165" t="s">
        <v>657</v>
      </c>
    </row>
    <row r="210" spans="1:10" x14ac:dyDescent="0.3">
      <c r="A210" s="64" t="s">
        <v>223</v>
      </c>
      <c r="B210" s="78">
        <v>571830.27999999991</v>
      </c>
      <c r="C210" s="78">
        <v>30246.510000000002</v>
      </c>
      <c r="D210" s="78">
        <v>1973324.65</v>
      </c>
      <c r="E210" s="78">
        <v>1147291.08</v>
      </c>
      <c r="F210" s="78">
        <v>826033.57</v>
      </c>
      <c r="G210" s="63">
        <f t="shared" si="34"/>
        <v>1719121.3599999999</v>
      </c>
      <c r="H210" s="63">
        <f t="shared" si="32"/>
        <v>856280.08</v>
      </c>
      <c r="I210" s="63">
        <f t="shared" si="33"/>
        <v>2575401.44</v>
      </c>
      <c r="J210" s="165" t="s">
        <v>658</v>
      </c>
    </row>
    <row r="211" spans="1:10" x14ac:dyDescent="0.3">
      <c r="A211" s="64" t="s">
        <v>224</v>
      </c>
      <c r="B211" s="63">
        <v>683885.71</v>
      </c>
      <c r="C211" s="63">
        <v>-169422.72</v>
      </c>
      <c r="D211" s="63">
        <v>0</v>
      </c>
      <c r="E211" s="63">
        <v>0</v>
      </c>
      <c r="F211" s="63">
        <v>0</v>
      </c>
      <c r="G211" s="63">
        <f t="shared" si="34"/>
        <v>683885.71</v>
      </c>
      <c r="H211" s="63">
        <f t="shared" si="32"/>
        <v>-169422.72</v>
      </c>
      <c r="I211" s="63">
        <f t="shared" si="33"/>
        <v>514462.99</v>
      </c>
      <c r="J211" s="145" t="s">
        <v>534</v>
      </c>
    </row>
    <row r="212" spans="1:10" x14ac:dyDescent="0.3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3">
      <c r="A213" s="64" t="s">
        <v>226</v>
      </c>
      <c r="B213" s="63">
        <f>SUM(B208:B212)</f>
        <v>2181099.17</v>
      </c>
      <c r="C213" s="63">
        <f t="shared" ref="C213:I213" si="35">SUM(C208:C212)</f>
        <v>568471.05000000005</v>
      </c>
      <c r="D213" s="63">
        <f t="shared" si="35"/>
        <v>2167529.85</v>
      </c>
      <c r="E213" s="63">
        <f t="shared" si="35"/>
        <v>1267955.78</v>
      </c>
      <c r="F213" s="63">
        <f t="shared" si="35"/>
        <v>899574.07</v>
      </c>
      <c r="G213" s="63">
        <f t="shared" si="35"/>
        <v>3449054.9499999997</v>
      </c>
      <c r="H213" s="63">
        <f t="shared" si="35"/>
        <v>1468045.1199999999</v>
      </c>
      <c r="I213" s="63">
        <f t="shared" si="35"/>
        <v>4917100.07</v>
      </c>
      <c r="J213" s="151" t="s">
        <v>532</v>
      </c>
    </row>
    <row r="214" spans="1:10" x14ac:dyDescent="0.3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3">
      <c r="A215" s="64" t="s">
        <v>228</v>
      </c>
      <c r="B215" s="63">
        <v>1997052.51</v>
      </c>
      <c r="C215" s="63">
        <v>200137.08</v>
      </c>
      <c r="D215" s="63">
        <v>258202.07</v>
      </c>
      <c r="E215" s="63">
        <v>152170.62</v>
      </c>
      <c r="F215" s="63">
        <v>106031.45</v>
      </c>
      <c r="G215" s="63">
        <f t="shared" ref="G215:H221" si="36">B215+E215</f>
        <v>2149223.13</v>
      </c>
      <c r="H215" s="63">
        <f t="shared" si="36"/>
        <v>306168.52999999997</v>
      </c>
      <c r="I215" s="63">
        <f t="shared" ref="I215:I221" si="37">SUM(G215:H215)</f>
        <v>2455391.6599999997</v>
      </c>
      <c r="J215" s="145" t="s">
        <v>536</v>
      </c>
    </row>
    <row r="216" spans="1:10" x14ac:dyDescent="0.3">
      <c r="A216" s="64" t="s">
        <v>229</v>
      </c>
      <c r="B216" s="63">
        <v>20262.560000000001</v>
      </c>
      <c r="C216" s="63">
        <v>108636.07</v>
      </c>
      <c r="D216" s="63">
        <v>514009.69</v>
      </c>
      <c r="E216" s="63">
        <v>298845.21000000002</v>
      </c>
      <c r="F216" s="63">
        <v>215164.48</v>
      </c>
      <c r="G216" s="63">
        <f t="shared" si="36"/>
        <v>319107.77</v>
      </c>
      <c r="H216" s="63">
        <f t="shared" si="36"/>
        <v>323800.55000000005</v>
      </c>
      <c r="I216" s="63">
        <f t="shared" si="37"/>
        <v>642908.32000000007</v>
      </c>
      <c r="J216" s="145" t="s">
        <v>537</v>
      </c>
    </row>
    <row r="217" spans="1:10" x14ac:dyDescent="0.3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6"/>
        <v>0</v>
      </c>
      <c r="H217" s="63">
        <f t="shared" si="36"/>
        <v>0</v>
      </c>
      <c r="I217" s="63">
        <f t="shared" si="37"/>
        <v>0</v>
      </c>
      <c r="J217" s="145" t="s">
        <v>538</v>
      </c>
    </row>
    <row r="218" spans="1:10" x14ac:dyDescent="0.3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3">
      <c r="A219" s="64" t="s">
        <v>232</v>
      </c>
      <c r="B219" s="63">
        <v>83262.460000000006</v>
      </c>
      <c r="C219" s="63">
        <v>0</v>
      </c>
      <c r="D219" s="63">
        <v>-18411.55</v>
      </c>
      <c r="E219" s="63">
        <v>-10704.49</v>
      </c>
      <c r="F219" s="63">
        <v>-7707.06</v>
      </c>
      <c r="G219" s="63">
        <f t="shared" si="36"/>
        <v>72557.97</v>
      </c>
      <c r="H219" s="63">
        <f t="shared" si="36"/>
        <v>-7707.06</v>
      </c>
      <c r="I219" s="63">
        <f t="shared" si="37"/>
        <v>64850.91</v>
      </c>
      <c r="J219" s="145" t="s">
        <v>539</v>
      </c>
    </row>
    <row r="220" spans="1:10" x14ac:dyDescent="0.3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3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3">
      <c r="A222" s="64" t="s">
        <v>235</v>
      </c>
      <c r="B222" s="63">
        <f>SUM(B215:B221)</f>
        <v>2100577.5300000003</v>
      </c>
      <c r="C222" s="63">
        <f t="shared" ref="C222:I222" si="38">SUM(C215:C221)</f>
        <v>308773.15000000002</v>
      </c>
      <c r="D222" s="63">
        <f t="shared" si="38"/>
        <v>753800.21</v>
      </c>
      <c r="E222" s="63">
        <f t="shared" si="38"/>
        <v>440311.34</v>
      </c>
      <c r="F222" s="63">
        <f t="shared" si="38"/>
        <v>313488.87</v>
      </c>
      <c r="G222" s="63">
        <f t="shared" si="38"/>
        <v>2540888.87</v>
      </c>
      <c r="H222" s="63">
        <f t="shared" si="38"/>
        <v>622262.02</v>
      </c>
      <c r="I222" s="63">
        <f t="shared" si="38"/>
        <v>3163150.8899999997</v>
      </c>
      <c r="J222" s="151" t="s">
        <v>535</v>
      </c>
    </row>
    <row r="223" spans="1:10" x14ac:dyDescent="0.3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3">
      <c r="A224" s="70" t="s">
        <v>237</v>
      </c>
      <c r="B224" s="61">
        <v>6243835.4100000001</v>
      </c>
      <c r="C224" s="61">
        <v>632900.85</v>
      </c>
      <c r="D224" s="61">
        <v>0</v>
      </c>
      <c r="E224" s="61">
        <v>0</v>
      </c>
      <c r="F224" s="61">
        <v>0</v>
      </c>
      <c r="G224" s="61">
        <f t="shared" ref="G224:H224" si="39">B224+E224</f>
        <v>6243835.4100000001</v>
      </c>
      <c r="H224" s="61">
        <f t="shared" si="39"/>
        <v>632900.85</v>
      </c>
      <c r="I224" s="61">
        <f t="shared" ref="I224" si="40">SUM(G224:H224)</f>
        <v>6876736.2599999998</v>
      </c>
      <c r="J224" s="145" t="s">
        <v>541</v>
      </c>
    </row>
    <row r="225" spans="1:10" x14ac:dyDescent="0.3">
      <c r="A225" s="64" t="s">
        <v>238</v>
      </c>
      <c r="B225" s="63">
        <f>SUM(B224)</f>
        <v>6243835.4100000001</v>
      </c>
      <c r="C225" s="63">
        <f t="shared" ref="C225:I225" si="41">SUM(C224)</f>
        <v>632900.85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6243835.4100000001</v>
      </c>
      <c r="H225" s="63">
        <f t="shared" si="41"/>
        <v>632900.85</v>
      </c>
      <c r="I225" s="63">
        <f t="shared" si="41"/>
        <v>6876736.2599999998</v>
      </c>
      <c r="J225" s="151" t="s">
        <v>540</v>
      </c>
    </row>
    <row r="226" spans="1:10" x14ac:dyDescent="0.3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3">
      <c r="A227" s="64" t="s">
        <v>240</v>
      </c>
      <c r="B227" s="63">
        <v>638196.47999999998</v>
      </c>
      <c r="C227" s="63">
        <v>17650.5</v>
      </c>
      <c r="D227" s="63">
        <v>6589207.5</v>
      </c>
      <c r="E227" s="63">
        <v>4365360.5</v>
      </c>
      <c r="F227" s="63">
        <v>2223847</v>
      </c>
      <c r="G227" s="63">
        <f t="shared" ref="G227:H239" si="42">B227+E227</f>
        <v>5003556.9800000004</v>
      </c>
      <c r="H227" s="63">
        <f t="shared" si="42"/>
        <v>2241497.5</v>
      </c>
      <c r="I227" s="63">
        <f t="shared" ref="I227:I239" si="43">SUM(G227:H227)</f>
        <v>7245054.4800000004</v>
      </c>
      <c r="J227" s="145" t="s">
        <v>543</v>
      </c>
    </row>
    <row r="228" spans="1:10" x14ac:dyDescent="0.3">
      <c r="A228" s="64" t="s">
        <v>241</v>
      </c>
      <c r="B228" s="63">
        <v>24806.49</v>
      </c>
      <c r="C228" s="63">
        <v>9498.73</v>
      </c>
      <c r="D228" s="63">
        <v>857476.48</v>
      </c>
      <c r="E228" s="63">
        <v>568078.46</v>
      </c>
      <c r="F228" s="63">
        <v>289398.02</v>
      </c>
      <c r="G228" s="63">
        <f t="shared" si="42"/>
        <v>592884.94999999995</v>
      </c>
      <c r="H228" s="63">
        <f t="shared" si="42"/>
        <v>298896.75</v>
      </c>
      <c r="I228" s="63">
        <f t="shared" si="43"/>
        <v>891781.7</v>
      </c>
      <c r="J228" s="145" t="s">
        <v>544</v>
      </c>
    </row>
    <row r="229" spans="1:10" x14ac:dyDescent="0.3">
      <c r="A229" s="64" t="s">
        <v>242</v>
      </c>
      <c r="B229" s="63">
        <v>-18058.22</v>
      </c>
      <c r="C229" s="63">
        <v>-9199.4599999999991</v>
      </c>
      <c r="D229" s="63">
        <v>-3272730.04</v>
      </c>
      <c r="E229" s="63">
        <v>-2168183.63</v>
      </c>
      <c r="F229" s="63">
        <v>-1104546.4099999999</v>
      </c>
      <c r="G229" s="63">
        <f t="shared" si="42"/>
        <v>-2186241.85</v>
      </c>
      <c r="H229" s="63">
        <f t="shared" si="42"/>
        <v>-1113745.8699999999</v>
      </c>
      <c r="I229" s="63">
        <f t="shared" si="43"/>
        <v>-3299987.7199999997</v>
      </c>
      <c r="J229" s="145" t="s">
        <v>545</v>
      </c>
    </row>
    <row r="230" spans="1:10" x14ac:dyDescent="0.3">
      <c r="A230" s="64" t="s">
        <v>243</v>
      </c>
      <c r="B230" s="63">
        <v>613686.67000000004</v>
      </c>
      <c r="C230" s="63">
        <v>-240347.04</v>
      </c>
      <c r="D230" s="63">
        <v>1814007.29</v>
      </c>
      <c r="E230" s="63">
        <v>1201779.82</v>
      </c>
      <c r="F230" s="63">
        <v>612227.47</v>
      </c>
      <c r="G230" s="63">
        <f t="shared" si="42"/>
        <v>1815466.4900000002</v>
      </c>
      <c r="H230" s="63">
        <f t="shared" si="42"/>
        <v>371880.42999999993</v>
      </c>
      <c r="I230" s="63">
        <f t="shared" si="43"/>
        <v>2187346.92</v>
      </c>
      <c r="J230" s="145" t="s">
        <v>546</v>
      </c>
    </row>
    <row r="231" spans="1:10" x14ac:dyDescent="0.3">
      <c r="A231" s="64" t="s">
        <v>244</v>
      </c>
      <c r="B231" s="63">
        <v>377874.46</v>
      </c>
      <c r="C231" s="63">
        <v>-532.32000000000005</v>
      </c>
      <c r="D231" s="63">
        <v>-22902.13</v>
      </c>
      <c r="E231" s="63">
        <v>-13645.1</v>
      </c>
      <c r="F231" s="63">
        <v>-9257.0300000000007</v>
      </c>
      <c r="G231" s="63">
        <f t="shared" si="42"/>
        <v>364229.36000000004</v>
      </c>
      <c r="H231" s="63">
        <f t="shared" si="42"/>
        <v>-9789.35</v>
      </c>
      <c r="I231" s="63">
        <f t="shared" si="43"/>
        <v>354440.01000000007</v>
      </c>
      <c r="J231" s="145" t="s">
        <v>547</v>
      </c>
    </row>
    <row r="232" spans="1:10" x14ac:dyDescent="0.3">
      <c r="A232" s="64" t="s">
        <v>245</v>
      </c>
      <c r="B232" s="63">
        <v>71791.16</v>
      </c>
      <c r="C232" s="63">
        <v>128098.54</v>
      </c>
      <c r="D232" s="63">
        <v>600716.9</v>
      </c>
      <c r="E232" s="63">
        <v>349256.76</v>
      </c>
      <c r="F232" s="63">
        <v>251460.14</v>
      </c>
      <c r="G232" s="63">
        <f t="shared" si="42"/>
        <v>421047.92000000004</v>
      </c>
      <c r="H232" s="63">
        <f t="shared" si="42"/>
        <v>379558.68</v>
      </c>
      <c r="I232" s="63">
        <f t="shared" si="43"/>
        <v>800606.60000000009</v>
      </c>
      <c r="J232" s="145" t="s">
        <v>548</v>
      </c>
    </row>
    <row r="233" spans="1:10" x14ac:dyDescent="0.3">
      <c r="A233" s="64" t="s">
        <v>246</v>
      </c>
      <c r="B233" s="63">
        <v>2297166.46</v>
      </c>
      <c r="C233" s="63">
        <v>875897.67</v>
      </c>
      <c r="D233" s="63">
        <v>1717953.68</v>
      </c>
      <c r="E233" s="63">
        <v>1108529.06</v>
      </c>
      <c r="F233" s="63">
        <v>609424.62</v>
      </c>
      <c r="G233" s="63">
        <f t="shared" si="42"/>
        <v>3405695.52</v>
      </c>
      <c r="H233" s="63">
        <f t="shared" si="42"/>
        <v>1485322.29</v>
      </c>
      <c r="I233" s="63">
        <f t="shared" si="43"/>
        <v>4891017.8100000005</v>
      </c>
      <c r="J233" s="145" t="s">
        <v>549</v>
      </c>
    </row>
    <row r="234" spans="1:10" x14ac:dyDescent="0.3">
      <c r="A234" s="64" t="s">
        <v>247</v>
      </c>
      <c r="B234" s="63">
        <v>708689.27</v>
      </c>
      <c r="C234" s="63">
        <v>106454.15</v>
      </c>
      <c r="D234" s="63">
        <v>44833.82</v>
      </c>
      <c r="E234" s="63">
        <v>29702.400000000001</v>
      </c>
      <c r="F234" s="63">
        <v>15131.42</v>
      </c>
      <c r="G234" s="63">
        <f t="shared" si="42"/>
        <v>738391.67</v>
      </c>
      <c r="H234" s="63">
        <f t="shared" si="42"/>
        <v>121585.56999999999</v>
      </c>
      <c r="I234" s="63">
        <f t="shared" si="43"/>
        <v>859977.24</v>
      </c>
      <c r="J234" s="145" t="s">
        <v>550</v>
      </c>
    </row>
    <row r="235" spans="1:10" x14ac:dyDescent="0.3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0</v>
      </c>
      <c r="H235" s="63">
        <f t="shared" si="42"/>
        <v>0</v>
      </c>
      <c r="I235" s="63">
        <f t="shared" si="43"/>
        <v>0</v>
      </c>
      <c r="J235" s="145" t="s">
        <v>642</v>
      </c>
    </row>
    <row r="236" spans="1:10" x14ac:dyDescent="0.3">
      <c r="A236" s="64" t="s">
        <v>249</v>
      </c>
      <c r="B236" s="63">
        <v>240346.42</v>
      </c>
      <c r="C236" s="63">
        <v>118777.49</v>
      </c>
      <c r="D236" s="63">
        <v>771873.09</v>
      </c>
      <c r="E236" s="63">
        <v>511365.95</v>
      </c>
      <c r="F236" s="63">
        <v>260507.14</v>
      </c>
      <c r="G236" s="63">
        <f t="shared" si="42"/>
        <v>751712.37</v>
      </c>
      <c r="H236" s="63">
        <f t="shared" si="42"/>
        <v>379284.63</v>
      </c>
      <c r="I236" s="63">
        <f t="shared" si="43"/>
        <v>1130997</v>
      </c>
      <c r="J236" s="145" t="s">
        <v>551</v>
      </c>
    </row>
    <row r="237" spans="1:10" x14ac:dyDescent="0.3">
      <c r="A237" s="64" t="s">
        <v>250</v>
      </c>
      <c r="B237" s="78">
        <v>44546.25</v>
      </c>
      <c r="C237" s="78">
        <v>0</v>
      </c>
      <c r="D237" s="78">
        <v>858773.52</v>
      </c>
      <c r="E237" s="78">
        <v>568937.46175000002</v>
      </c>
      <c r="F237" s="78">
        <v>289836.05825</v>
      </c>
      <c r="G237" s="63">
        <f t="shared" si="42"/>
        <v>613483.71175000002</v>
      </c>
      <c r="H237" s="63">
        <f t="shared" si="42"/>
        <v>289836.05825</v>
      </c>
      <c r="I237" s="63">
        <f t="shared" ref="I237" si="44">SUM(G237:H237)</f>
        <v>903319.77</v>
      </c>
      <c r="J237" s="145" t="s">
        <v>552</v>
      </c>
    </row>
    <row r="238" spans="1:10" x14ac:dyDescent="0.3">
      <c r="A238" s="64" t="s">
        <v>251</v>
      </c>
      <c r="B238" s="63">
        <v>0</v>
      </c>
      <c r="C238" s="63">
        <v>107925.73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107925.73</v>
      </c>
      <c r="I238" s="63">
        <f t="shared" si="43"/>
        <v>107925.73</v>
      </c>
      <c r="J238" s="145" t="s">
        <v>553</v>
      </c>
    </row>
    <row r="239" spans="1:10" x14ac:dyDescent="0.3">
      <c r="A239" s="64" t="s">
        <v>252</v>
      </c>
      <c r="B239" s="61">
        <v>89277.42</v>
      </c>
      <c r="C239" s="61">
        <v>0</v>
      </c>
      <c r="D239" s="61">
        <v>1806649.13</v>
      </c>
      <c r="E239" s="61">
        <v>1196905.1299999999</v>
      </c>
      <c r="F239" s="61">
        <v>609744</v>
      </c>
      <c r="G239" s="61">
        <f t="shared" si="42"/>
        <v>1286182.5499999998</v>
      </c>
      <c r="H239" s="61">
        <f t="shared" si="42"/>
        <v>609744</v>
      </c>
      <c r="I239" s="61">
        <f t="shared" si="43"/>
        <v>1895926.5499999998</v>
      </c>
      <c r="J239" s="145" t="s">
        <v>554</v>
      </c>
    </row>
    <row r="240" spans="1:10" x14ac:dyDescent="0.3">
      <c r="A240" s="64" t="s">
        <v>253</v>
      </c>
      <c r="B240" s="78">
        <f>SUM(B227:B239)</f>
        <v>5088322.8599999994</v>
      </c>
      <c r="C240" s="78">
        <f t="shared" ref="C240:I240" si="45">SUM(C227:C239)</f>
        <v>1114223.99</v>
      </c>
      <c r="D240" s="78">
        <f t="shared" si="45"/>
        <v>11765859.240000002</v>
      </c>
      <c r="E240" s="78">
        <f t="shared" si="45"/>
        <v>7718086.8117500013</v>
      </c>
      <c r="F240" s="78">
        <f t="shared" si="45"/>
        <v>4047772.4282499999</v>
      </c>
      <c r="G240" s="78">
        <f t="shared" si="45"/>
        <v>12806409.671750002</v>
      </c>
      <c r="H240" s="78">
        <f t="shared" si="45"/>
        <v>5161996.4182500001</v>
      </c>
      <c r="I240" s="78">
        <f t="shared" si="45"/>
        <v>17968406.09</v>
      </c>
      <c r="J240" s="151" t="s">
        <v>542</v>
      </c>
    </row>
    <row r="241" spans="1:10" ht="15" thickBot="1" x14ac:dyDescent="0.35">
      <c r="A241" s="64" t="s">
        <v>254</v>
      </c>
      <c r="B241" s="68">
        <f>B138+B168+B206+B213+B222+B225+B240</f>
        <v>33856413.040000007</v>
      </c>
      <c r="C241" s="68">
        <f t="shared" ref="C241:I241" si="46">C138+C168+C206+C213+C222+C225+C240</f>
        <v>9545365.6700000018</v>
      </c>
      <c r="D241" s="68">
        <f t="shared" si="46"/>
        <v>14687189.300000003</v>
      </c>
      <c r="E241" s="68">
        <f t="shared" si="46"/>
        <v>9426353.9317500014</v>
      </c>
      <c r="F241" s="68">
        <f t="shared" si="46"/>
        <v>5260835.3682499994</v>
      </c>
      <c r="G241" s="68">
        <f t="shared" si="46"/>
        <v>43282766.971750006</v>
      </c>
      <c r="H241" s="68">
        <f t="shared" si="46"/>
        <v>14806201.038249999</v>
      </c>
      <c r="I241" s="68">
        <f t="shared" si="46"/>
        <v>58088968.00999999</v>
      </c>
      <c r="J241" s="151" t="s">
        <v>427</v>
      </c>
    </row>
    <row r="242" spans="1:10" ht="15" thickTop="1" x14ac:dyDescent="0.3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3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3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3">
      <c r="A245" s="64" t="s">
        <v>257</v>
      </c>
      <c r="B245" s="63">
        <v>28635149.370000001</v>
      </c>
      <c r="C245" s="63">
        <v>10984342.98</v>
      </c>
      <c r="D245" s="63">
        <v>2232593.65</v>
      </c>
      <c r="E245" s="63">
        <v>1479093.29</v>
      </c>
      <c r="F245" s="63">
        <v>753500.36</v>
      </c>
      <c r="G245" s="63">
        <f t="shared" ref="G245:H246" si="47">B245+E245</f>
        <v>30114242.66</v>
      </c>
      <c r="H245" s="63">
        <f t="shared" si="47"/>
        <v>11737843.34</v>
      </c>
      <c r="I245" s="63">
        <f t="shared" ref="I245" si="48">SUM(G245:H245)</f>
        <v>41852086</v>
      </c>
      <c r="J245" s="145" t="s">
        <v>557</v>
      </c>
    </row>
    <row r="246" spans="1:10" x14ac:dyDescent="0.3">
      <c r="A246" s="64" t="s">
        <v>258</v>
      </c>
      <c r="B246" s="61">
        <v>799190.61</v>
      </c>
      <c r="C246" s="61">
        <v>13452.31</v>
      </c>
      <c r="D246" s="61">
        <v>4446.58</v>
      </c>
      <c r="E246" s="61">
        <v>2945.86</v>
      </c>
      <c r="F246" s="61">
        <v>1500.72</v>
      </c>
      <c r="G246" s="61">
        <f t="shared" si="47"/>
        <v>802136.47</v>
      </c>
      <c r="H246" s="61">
        <f t="shared" si="47"/>
        <v>14953.029999999999</v>
      </c>
      <c r="I246" s="61">
        <f>SUM(G246:H246)</f>
        <v>817089.5</v>
      </c>
      <c r="J246" s="145" t="s">
        <v>558</v>
      </c>
    </row>
    <row r="247" spans="1:10" x14ac:dyDescent="0.3">
      <c r="A247" s="64" t="s">
        <v>259</v>
      </c>
      <c r="B247" s="63">
        <f>SUM(B245:B246)</f>
        <v>29434339.98</v>
      </c>
      <c r="C247" s="63">
        <f t="shared" ref="C247:I247" si="49">SUM(C245:C246)</f>
        <v>10997795.290000001</v>
      </c>
      <c r="D247" s="63">
        <f t="shared" si="49"/>
        <v>2237040.23</v>
      </c>
      <c r="E247" s="63">
        <f t="shared" si="49"/>
        <v>1482039.1500000001</v>
      </c>
      <c r="F247" s="63">
        <f t="shared" si="49"/>
        <v>755001.08</v>
      </c>
      <c r="G247" s="63">
        <f t="shared" si="49"/>
        <v>30916379.129999999</v>
      </c>
      <c r="H247" s="63">
        <f t="shared" si="49"/>
        <v>11752796.369999999</v>
      </c>
      <c r="I247" s="63">
        <f t="shared" si="49"/>
        <v>42669175.5</v>
      </c>
      <c r="J247" s="151" t="s">
        <v>556</v>
      </c>
    </row>
    <row r="248" spans="1:10" x14ac:dyDescent="0.3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3">
      <c r="A249" s="64" t="s">
        <v>261</v>
      </c>
      <c r="B249" s="78">
        <v>1323485.45</v>
      </c>
      <c r="C249" s="78">
        <v>519622.79</v>
      </c>
      <c r="D249" s="78">
        <v>8249042.1400000006</v>
      </c>
      <c r="E249" s="78">
        <v>5464990.4182500001</v>
      </c>
      <c r="F249" s="78">
        <v>2784051.72175</v>
      </c>
      <c r="G249" s="63">
        <f t="shared" ref="G249:H251" si="50">B249+E249</f>
        <v>6788475.8682500003</v>
      </c>
      <c r="H249" s="63">
        <f t="shared" si="50"/>
        <v>3303674.5117500001</v>
      </c>
      <c r="I249" s="63">
        <f t="shared" ref="I249" si="51">SUM(G249:H249)</f>
        <v>10092150.380000001</v>
      </c>
      <c r="J249" s="165" t="s">
        <v>661</v>
      </c>
    </row>
    <row r="250" spans="1:10" x14ac:dyDescent="0.3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3">
      <c r="A251" s="64" t="s">
        <v>263</v>
      </c>
      <c r="B251" s="61">
        <v>304350.53999999998</v>
      </c>
      <c r="C251" s="61">
        <v>20602.169999999998</v>
      </c>
      <c r="D251" s="61">
        <v>1253.31</v>
      </c>
      <c r="E251" s="61">
        <v>830.32</v>
      </c>
      <c r="F251" s="61">
        <v>422.99</v>
      </c>
      <c r="G251" s="61">
        <f t="shared" si="50"/>
        <v>305180.86</v>
      </c>
      <c r="H251" s="61">
        <f t="shared" si="50"/>
        <v>21025.16</v>
      </c>
      <c r="I251" s="61">
        <f t="shared" si="52"/>
        <v>326206.01999999996</v>
      </c>
      <c r="J251" s="145" t="s">
        <v>561</v>
      </c>
    </row>
    <row r="252" spans="1:10" x14ac:dyDescent="0.3">
      <c r="A252" s="64" t="s">
        <v>264</v>
      </c>
      <c r="B252" s="63">
        <f>SUM(B249:B251)</f>
        <v>2629239.66</v>
      </c>
      <c r="C252" s="63">
        <f t="shared" ref="C252:I252" si="53">SUM(C249:C251)</f>
        <v>540224.96</v>
      </c>
      <c r="D252" s="63">
        <f t="shared" si="53"/>
        <v>8250295.4500000002</v>
      </c>
      <c r="E252" s="63">
        <f t="shared" si="53"/>
        <v>5465820.7382500004</v>
      </c>
      <c r="F252" s="63">
        <f t="shared" si="53"/>
        <v>2784474.7117500002</v>
      </c>
      <c r="G252" s="63">
        <f t="shared" si="53"/>
        <v>8095060.3982500006</v>
      </c>
      <c r="H252" s="63">
        <f t="shared" si="53"/>
        <v>3324699.6717500002</v>
      </c>
      <c r="I252" s="63">
        <f t="shared" si="53"/>
        <v>11419760.07</v>
      </c>
      <c r="J252" s="151" t="s">
        <v>559</v>
      </c>
    </row>
    <row r="253" spans="1:10" x14ac:dyDescent="0.3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3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3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3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3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1009410.79</v>
      </c>
      <c r="H257" s="63">
        <f t="shared" si="57"/>
        <v>749990.17</v>
      </c>
      <c r="I257" s="63">
        <f t="shared" ref="I257:I262" si="58">SUM(G257:H257)</f>
        <v>1759400.96</v>
      </c>
      <c r="J257" s="145" t="s">
        <v>565</v>
      </c>
    </row>
    <row r="258" spans="1:10" x14ac:dyDescent="0.3">
      <c r="A258" s="64" t="s">
        <v>270</v>
      </c>
      <c r="B258" s="63">
        <v>-1581456.51</v>
      </c>
      <c r="C258" s="63">
        <v>99372</v>
      </c>
      <c r="D258" s="63">
        <v>-651837</v>
      </c>
      <c r="E258" s="63">
        <v>-431842.01</v>
      </c>
      <c r="F258" s="63">
        <v>-219994.99</v>
      </c>
      <c r="G258" s="63">
        <f t="shared" si="57"/>
        <v>-2013298.52</v>
      </c>
      <c r="H258" s="63">
        <f t="shared" si="57"/>
        <v>-120622.98999999999</v>
      </c>
      <c r="I258" s="63">
        <f t="shared" si="58"/>
        <v>-2133921.5099999998</v>
      </c>
      <c r="J258" s="145" t="s">
        <v>566</v>
      </c>
    </row>
    <row r="259" spans="1:10" x14ac:dyDescent="0.3">
      <c r="A259" s="64" t="s">
        <v>271</v>
      </c>
      <c r="B259" s="63">
        <v>-540510</v>
      </c>
      <c r="C259" s="63">
        <v>0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0</v>
      </c>
      <c r="I259" s="63">
        <f t="shared" si="58"/>
        <v>-540510</v>
      </c>
      <c r="J259" s="145" t="s">
        <v>567</v>
      </c>
    </row>
    <row r="260" spans="1:10" x14ac:dyDescent="0.3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57"/>
        <v>0</v>
      </c>
      <c r="H260" s="63">
        <f t="shared" si="57"/>
        <v>1633</v>
      </c>
      <c r="I260" s="63">
        <f t="shared" si="58"/>
        <v>1633</v>
      </c>
      <c r="J260" s="145" t="s">
        <v>568</v>
      </c>
    </row>
    <row r="261" spans="1:10" x14ac:dyDescent="0.3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3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3">
      <c r="A263" s="64" t="s">
        <v>275</v>
      </c>
      <c r="B263" s="63">
        <f>SUM(B257:B262)</f>
        <v>-1112555.72</v>
      </c>
      <c r="C263" s="63">
        <f t="shared" ref="C263:I263" si="59">SUM(C257:C262)</f>
        <v>850995.17</v>
      </c>
      <c r="D263" s="63">
        <f t="shared" si="59"/>
        <v>-651837</v>
      </c>
      <c r="E263" s="63">
        <f t="shared" si="59"/>
        <v>-431842.01</v>
      </c>
      <c r="F263" s="63">
        <f t="shared" si="59"/>
        <v>-219994.99</v>
      </c>
      <c r="G263" s="63">
        <f t="shared" si="59"/>
        <v>-1544397.73</v>
      </c>
      <c r="H263" s="63">
        <f t="shared" si="59"/>
        <v>631000.18000000005</v>
      </c>
      <c r="I263" s="63">
        <f t="shared" si="59"/>
        <v>-913397.54999999981</v>
      </c>
      <c r="J263" s="151" t="s">
        <v>564</v>
      </c>
    </row>
    <row r="264" spans="1:10" ht="15" thickBot="1" x14ac:dyDescent="0.35">
      <c r="A264" s="64" t="s">
        <v>276</v>
      </c>
      <c r="B264" s="68">
        <f>B247+B252+B255+B263</f>
        <v>32771559.920000002</v>
      </c>
      <c r="C264" s="68">
        <f t="shared" ref="C264:I264" si="60">C247+C252+C255+C263</f>
        <v>12389015.42</v>
      </c>
      <c r="D264" s="68">
        <f t="shared" si="60"/>
        <v>9835498.6799999997</v>
      </c>
      <c r="E264" s="68">
        <f t="shared" si="60"/>
        <v>6516017.878250001</v>
      </c>
      <c r="F264" s="68">
        <f t="shared" si="60"/>
        <v>3319480.8017500006</v>
      </c>
      <c r="G264" s="68">
        <f t="shared" si="60"/>
        <v>39287577.798250005</v>
      </c>
      <c r="H264" s="68">
        <f t="shared" si="60"/>
        <v>15708496.221749999</v>
      </c>
      <c r="I264" s="68">
        <f t="shared" si="60"/>
        <v>54996074.020000003</v>
      </c>
      <c r="J264" s="151" t="s">
        <v>555</v>
      </c>
    </row>
    <row r="265" spans="1:10" ht="15" thickTop="1" x14ac:dyDescent="0.3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3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3">
      <c r="A267" s="64" t="s">
        <v>671</v>
      </c>
      <c r="B267" s="61">
        <v>18191288.93</v>
      </c>
      <c r="C267" s="61">
        <v>5057854.75</v>
      </c>
      <c r="D267" s="61">
        <v>623695.32999999996</v>
      </c>
      <c r="E267" s="61">
        <v>404511.51</v>
      </c>
      <c r="F267" s="61">
        <v>219183.82</v>
      </c>
      <c r="G267" s="61">
        <f t="shared" ref="G267:H267" si="61">B267+E267</f>
        <v>18595800.440000001</v>
      </c>
      <c r="H267" s="61">
        <f t="shared" si="61"/>
        <v>5277038.57</v>
      </c>
      <c r="I267" s="61">
        <f t="shared" ref="I267" si="62">SUM(G267:H267)</f>
        <v>23872839.010000002</v>
      </c>
      <c r="J267" s="142" t="s">
        <v>574</v>
      </c>
    </row>
    <row r="268" spans="1:10" x14ac:dyDescent="0.3">
      <c r="A268" s="64" t="s">
        <v>672</v>
      </c>
      <c r="B268" s="63">
        <f>SUM(B267)</f>
        <v>18191288.93</v>
      </c>
      <c r="C268" s="63">
        <f t="shared" ref="C268:I268" si="63">SUM(C267)</f>
        <v>5057854.75</v>
      </c>
      <c r="D268" s="63">
        <f t="shared" si="63"/>
        <v>623695.32999999996</v>
      </c>
      <c r="E268" s="63">
        <f t="shared" si="63"/>
        <v>404511.51</v>
      </c>
      <c r="F268" s="63">
        <f t="shared" si="63"/>
        <v>219183.82</v>
      </c>
      <c r="G268" s="63">
        <f>SUM(G267)</f>
        <v>18595800.440000001</v>
      </c>
      <c r="H268" s="63">
        <f t="shared" si="63"/>
        <v>5277038.57</v>
      </c>
      <c r="I268" s="63">
        <f t="shared" si="63"/>
        <v>23872839.010000002</v>
      </c>
      <c r="J268" s="151" t="s">
        <v>573</v>
      </c>
    </row>
    <row r="269" spans="1:10" x14ac:dyDescent="0.3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3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3">
      <c r="A271" s="64" t="s">
        <v>674</v>
      </c>
      <c r="B271" s="63">
        <v>-7253.64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-7253.64</v>
      </c>
      <c r="H271" s="63">
        <f t="shared" si="64"/>
        <v>0</v>
      </c>
      <c r="I271" s="63">
        <f t="shared" ref="I271:I272" si="65">SUM(G271:H271)</f>
        <v>-7253.64</v>
      </c>
      <c r="J271" s="142" t="s">
        <v>643</v>
      </c>
    </row>
    <row r="272" spans="1:10" x14ac:dyDescent="0.3">
      <c r="A272" s="64" t="s">
        <v>674</v>
      </c>
      <c r="B272" s="61">
        <v>-3796185.92</v>
      </c>
      <c r="C272" s="61">
        <v>2147776.12</v>
      </c>
      <c r="D272" s="61">
        <v>0</v>
      </c>
      <c r="E272" s="61">
        <v>0</v>
      </c>
      <c r="F272" s="61">
        <v>0</v>
      </c>
      <c r="G272" s="61">
        <f t="shared" si="64"/>
        <v>-3796185.92</v>
      </c>
      <c r="H272" s="61">
        <f t="shared" si="64"/>
        <v>2147776.12</v>
      </c>
      <c r="I272" s="61">
        <f t="shared" si="65"/>
        <v>-1648409.7999999998</v>
      </c>
      <c r="J272" s="142" t="s">
        <v>576</v>
      </c>
    </row>
    <row r="273" spans="1:10" x14ac:dyDescent="0.3">
      <c r="A273" s="64" t="s">
        <v>278</v>
      </c>
      <c r="B273" s="63">
        <f>SUM(B270:B272)</f>
        <v>-3803439.56</v>
      </c>
      <c r="C273" s="63">
        <f t="shared" ref="C273:H273" si="66">SUM(C270:C272)</f>
        <v>2147776.12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-3803439.56</v>
      </c>
      <c r="H273" s="63">
        <f t="shared" si="66"/>
        <v>2147776.12</v>
      </c>
      <c r="I273" s="63">
        <f>SUM(I270:I272)</f>
        <v>-1655663.4399999997</v>
      </c>
      <c r="J273" s="151" t="s">
        <v>575</v>
      </c>
    </row>
    <row r="274" spans="1:10" x14ac:dyDescent="0.3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3">
      <c r="A275" s="64" t="s">
        <v>676</v>
      </c>
      <c r="B275" s="63">
        <v>14215350.23</v>
      </c>
      <c r="C275" s="63">
        <v>6931986.1100000003</v>
      </c>
      <c r="D275" s="63">
        <v>0</v>
      </c>
      <c r="E275" s="63">
        <v>0</v>
      </c>
      <c r="F275" s="63">
        <v>0</v>
      </c>
      <c r="G275" s="63">
        <f t="shared" ref="G275:H277" si="67">B275+E275</f>
        <v>14215350.23</v>
      </c>
      <c r="H275" s="63">
        <f t="shared" si="67"/>
        <v>6931986.1100000003</v>
      </c>
      <c r="I275" s="63">
        <f t="shared" ref="I275:I277" si="68">SUM(G275:H275)</f>
        <v>21147336.34</v>
      </c>
      <c r="J275" s="142" t="s">
        <v>578</v>
      </c>
    </row>
    <row r="276" spans="1:10" x14ac:dyDescent="0.3">
      <c r="A276" s="64" t="s">
        <v>677</v>
      </c>
      <c r="B276" s="63">
        <v>-6258695.7000000002</v>
      </c>
      <c r="C276" s="63">
        <v>-7544474.3899999997</v>
      </c>
      <c r="D276" s="63">
        <v>0</v>
      </c>
      <c r="E276" s="63">
        <v>0</v>
      </c>
      <c r="F276" s="63">
        <v>0</v>
      </c>
      <c r="G276" s="63">
        <f t="shared" si="67"/>
        <v>-6258695.7000000002</v>
      </c>
      <c r="H276" s="63">
        <f t="shared" si="67"/>
        <v>-7544474.3899999997</v>
      </c>
      <c r="I276" s="63">
        <f t="shared" si="68"/>
        <v>-13803170.09</v>
      </c>
      <c r="J276" s="142" t="s">
        <v>579</v>
      </c>
    </row>
    <row r="277" spans="1:10" x14ac:dyDescent="0.3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3">
      <c r="A278" s="64" t="s">
        <v>279</v>
      </c>
      <c r="B278" s="63">
        <f>SUM(B275:B277)</f>
        <v>7956654.5300000003</v>
      </c>
      <c r="C278" s="63">
        <f t="shared" ref="C278:I278" si="69">SUM(C275:C277)</f>
        <v>-612488.27999999933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7956654.5300000003</v>
      </c>
      <c r="H278" s="63">
        <f t="shared" si="69"/>
        <v>-612488.27999999933</v>
      </c>
      <c r="I278" s="63">
        <f t="shared" si="69"/>
        <v>7344166.25</v>
      </c>
      <c r="J278" s="151" t="s">
        <v>577</v>
      </c>
    </row>
    <row r="279" spans="1:10" x14ac:dyDescent="0.3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" thickBot="1" x14ac:dyDescent="0.35">
      <c r="A280" s="60" t="s">
        <v>6</v>
      </c>
      <c r="B280" s="59">
        <f t="shared" ref="B280:I280" si="70">B65-B241-B264-B268-B273-B278</f>
        <v>35232485.919999965</v>
      </c>
      <c r="C280" s="59">
        <f t="shared" si="70"/>
        <v>7695002.5899999933</v>
      </c>
      <c r="D280" s="59">
        <f t="shared" si="70"/>
        <v>-25146383.310000002</v>
      </c>
      <c r="E280" s="59">
        <f t="shared" si="70"/>
        <v>-16346883.320000002</v>
      </c>
      <c r="F280" s="59">
        <f t="shared" si="70"/>
        <v>-8799499.9900000002</v>
      </c>
      <c r="G280" s="59">
        <f t="shared" si="70"/>
        <v>18885602.599999957</v>
      </c>
      <c r="H280" s="59">
        <f t="shared" si="70"/>
        <v>-1104497.4000000032</v>
      </c>
      <c r="I280" s="59">
        <f t="shared" si="70"/>
        <v>17781105.199999988</v>
      </c>
      <c r="J280" s="151" t="s">
        <v>386</v>
      </c>
    </row>
    <row r="281" spans="1:10" ht="15" thickTop="1" x14ac:dyDescent="0.3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3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3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3">
      <c r="A284" s="64" t="s">
        <v>667</v>
      </c>
      <c r="B284" s="63">
        <v>-33142709.440000001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-33142709.440000001</v>
      </c>
      <c r="H284" s="63">
        <f t="shared" si="71"/>
        <v>0</v>
      </c>
      <c r="I284" s="63">
        <f t="shared" ref="I284:I285" si="72">SUM(G284:H284)</f>
        <v>-33142709.440000001</v>
      </c>
      <c r="J284" s="145" t="s">
        <v>571</v>
      </c>
    </row>
    <row r="285" spans="1:10" x14ac:dyDescent="0.3">
      <c r="A285" s="64" t="s">
        <v>668</v>
      </c>
      <c r="B285" s="61">
        <v>-1872629.21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-1872629.21</v>
      </c>
      <c r="H285" s="61">
        <f t="shared" si="71"/>
        <v>0</v>
      </c>
      <c r="I285" s="61">
        <f t="shared" si="72"/>
        <v>-1872629.21</v>
      </c>
      <c r="J285" s="145" t="s">
        <v>572</v>
      </c>
    </row>
    <row r="286" spans="1:10" x14ac:dyDescent="0.3">
      <c r="A286" s="64" t="s">
        <v>669</v>
      </c>
      <c r="B286" s="63">
        <f>SUM(B284:B285)</f>
        <v>-35015338.649999999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-35015338.649999999</v>
      </c>
      <c r="H286" s="63">
        <f t="shared" si="73"/>
        <v>0</v>
      </c>
      <c r="I286" s="63">
        <f t="shared" si="73"/>
        <v>-35015338.649999999</v>
      </c>
      <c r="J286" s="151" t="s">
        <v>570</v>
      </c>
    </row>
    <row r="287" spans="1:10" x14ac:dyDescent="0.3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3">
      <c r="A288" s="64" t="s">
        <v>281</v>
      </c>
      <c r="B288" s="63">
        <v>33231.68</v>
      </c>
      <c r="C288" s="63">
        <v>0</v>
      </c>
      <c r="D288" s="63">
        <v>91.96</v>
      </c>
      <c r="E288" s="63">
        <v>60.92</v>
      </c>
      <c r="F288" s="63">
        <v>31.04</v>
      </c>
      <c r="G288" s="63">
        <f t="shared" ref="G288:H311" si="74">B288+E288</f>
        <v>33292.6</v>
      </c>
      <c r="H288" s="63">
        <f t="shared" si="74"/>
        <v>31.04</v>
      </c>
      <c r="I288" s="63">
        <f t="shared" ref="I288:I311" si="75">SUM(G288:H288)</f>
        <v>33323.64</v>
      </c>
      <c r="J288" s="148" t="s">
        <v>582</v>
      </c>
    </row>
    <row r="289" spans="1:10" x14ac:dyDescent="0.3">
      <c r="A289" s="64" t="s">
        <v>282</v>
      </c>
      <c r="B289" s="63">
        <v>0</v>
      </c>
      <c r="C289" s="63">
        <v>0</v>
      </c>
      <c r="D289" s="63">
        <v>7076311.9199999999</v>
      </c>
      <c r="E289" s="63">
        <v>4688056.6500000004</v>
      </c>
      <c r="F289" s="63">
        <v>2388255.27</v>
      </c>
      <c r="G289" s="63">
        <f t="shared" si="74"/>
        <v>4688056.6500000004</v>
      </c>
      <c r="H289" s="63">
        <f t="shared" si="74"/>
        <v>2388255.27</v>
      </c>
      <c r="I289" s="63">
        <f t="shared" si="75"/>
        <v>7076311.9199999999</v>
      </c>
      <c r="J289" s="148" t="s">
        <v>583</v>
      </c>
    </row>
    <row r="290" spans="1:10" x14ac:dyDescent="0.3">
      <c r="A290" s="64" t="s">
        <v>283</v>
      </c>
      <c r="B290" s="63">
        <v>0</v>
      </c>
      <c r="C290" s="63">
        <v>0</v>
      </c>
      <c r="D290" s="63">
        <v>-222796.58</v>
      </c>
      <c r="E290" s="63">
        <v>-147602.73000000001</v>
      </c>
      <c r="F290" s="63">
        <v>-75193.850000000006</v>
      </c>
      <c r="G290" s="63">
        <f t="shared" si="74"/>
        <v>-147602.73000000001</v>
      </c>
      <c r="H290" s="63">
        <f t="shared" si="74"/>
        <v>-75193.850000000006</v>
      </c>
      <c r="I290" s="63">
        <f t="shared" si="75"/>
        <v>-222796.58000000002</v>
      </c>
      <c r="J290" s="148" t="s">
        <v>584</v>
      </c>
    </row>
    <row r="291" spans="1:10" x14ac:dyDescent="0.3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3">
      <c r="A292" s="64" t="s">
        <v>285</v>
      </c>
      <c r="B292" s="63">
        <v>0</v>
      </c>
      <c r="C292" s="63">
        <v>0</v>
      </c>
      <c r="D292" s="63">
        <v>34753.660000000003</v>
      </c>
      <c r="E292" s="63">
        <v>23024.3</v>
      </c>
      <c r="F292" s="63">
        <v>11729.36</v>
      </c>
      <c r="G292" s="63">
        <f t="shared" si="74"/>
        <v>23024.3</v>
      </c>
      <c r="H292" s="63">
        <f t="shared" si="74"/>
        <v>11729.36</v>
      </c>
      <c r="I292" s="63">
        <f t="shared" si="75"/>
        <v>34753.660000000003</v>
      </c>
      <c r="J292" s="148" t="s">
        <v>585</v>
      </c>
    </row>
    <row r="293" spans="1:10" x14ac:dyDescent="0.3">
      <c r="A293" s="64" t="s">
        <v>286</v>
      </c>
      <c r="B293" s="78">
        <v>0</v>
      </c>
      <c r="C293" s="78">
        <v>3004.96</v>
      </c>
      <c r="D293" s="78">
        <v>18130.88</v>
      </c>
      <c r="E293" s="78">
        <v>12011.76</v>
      </c>
      <c r="F293" s="78">
        <v>6119.12</v>
      </c>
      <c r="G293" s="63">
        <f t="shared" si="74"/>
        <v>12011.76</v>
      </c>
      <c r="H293" s="63">
        <f t="shared" si="74"/>
        <v>9124.08</v>
      </c>
      <c r="I293" s="63">
        <f t="shared" ref="I293" si="76">SUM(G293:H293)</f>
        <v>21135.84</v>
      </c>
      <c r="J293" s="148" t="s">
        <v>691</v>
      </c>
    </row>
    <row r="294" spans="1:10" x14ac:dyDescent="0.3">
      <c r="A294" s="64" t="s">
        <v>287</v>
      </c>
      <c r="B294" s="63">
        <v>0</v>
      </c>
      <c r="C294" s="63">
        <v>-1693.07</v>
      </c>
      <c r="D294" s="63">
        <v>-3763567.86</v>
      </c>
      <c r="E294" s="63">
        <v>-2493363.71</v>
      </c>
      <c r="F294" s="63">
        <v>-1270204.1499999999</v>
      </c>
      <c r="G294" s="63">
        <f t="shared" si="74"/>
        <v>-2493363.71</v>
      </c>
      <c r="H294" s="63">
        <f t="shared" si="74"/>
        <v>-1271897.22</v>
      </c>
      <c r="I294" s="63">
        <f t="shared" si="75"/>
        <v>-3765260.9299999997</v>
      </c>
      <c r="J294" s="148" t="s">
        <v>586</v>
      </c>
    </row>
    <row r="295" spans="1:10" x14ac:dyDescent="0.3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3">
      <c r="A296" s="64" t="s">
        <v>289</v>
      </c>
      <c r="B296" s="78">
        <v>0</v>
      </c>
      <c r="C296" s="78">
        <v>0</v>
      </c>
      <c r="D296" s="78">
        <v>3030435.01</v>
      </c>
      <c r="E296" s="78">
        <v>2007663.18</v>
      </c>
      <c r="F296" s="78">
        <v>1022771.83</v>
      </c>
      <c r="G296" s="63">
        <f t="shared" si="74"/>
        <v>2007663.18</v>
      </c>
      <c r="H296" s="63">
        <f t="shared" si="74"/>
        <v>1022771.83</v>
      </c>
      <c r="I296" s="63">
        <f t="shared" si="75"/>
        <v>3030435.01</v>
      </c>
      <c r="J296" s="148" t="s">
        <v>587</v>
      </c>
    </row>
    <row r="297" spans="1:10" x14ac:dyDescent="0.3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3">
      <c r="A298" s="64" t="s">
        <v>291</v>
      </c>
      <c r="B298" s="63">
        <v>0</v>
      </c>
      <c r="C298" s="63">
        <v>0</v>
      </c>
      <c r="D298" s="63">
        <v>282783.86</v>
      </c>
      <c r="E298" s="63">
        <v>187344.31</v>
      </c>
      <c r="F298" s="63">
        <v>95439.55</v>
      </c>
      <c r="G298" s="63">
        <f t="shared" si="74"/>
        <v>187344.31</v>
      </c>
      <c r="H298" s="63">
        <f t="shared" si="74"/>
        <v>95439.55</v>
      </c>
      <c r="I298" s="63">
        <f t="shared" si="75"/>
        <v>282783.86</v>
      </c>
      <c r="J298" s="148" t="s">
        <v>589</v>
      </c>
    </row>
    <row r="299" spans="1:10" x14ac:dyDescent="0.3">
      <c r="A299" s="64" t="s">
        <v>292</v>
      </c>
      <c r="B299" s="63">
        <v>209028.96</v>
      </c>
      <c r="C299" s="63">
        <v>36519.620000000003</v>
      </c>
      <c r="D299" s="63">
        <v>-460354.7</v>
      </c>
      <c r="E299" s="63">
        <v>-304984.98</v>
      </c>
      <c r="F299" s="63">
        <v>-155369.72</v>
      </c>
      <c r="G299" s="63">
        <f t="shared" si="74"/>
        <v>-95956.01999999999</v>
      </c>
      <c r="H299" s="63">
        <f t="shared" si="74"/>
        <v>-118850.1</v>
      </c>
      <c r="I299" s="63">
        <f t="shared" si="75"/>
        <v>-214806.12</v>
      </c>
      <c r="J299" s="148" t="s">
        <v>590</v>
      </c>
    </row>
    <row r="300" spans="1:10" x14ac:dyDescent="0.3">
      <c r="A300" s="64" t="s">
        <v>293</v>
      </c>
      <c r="B300" s="63">
        <v>-1171318.8999999999</v>
      </c>
      <c r="C300" s="63">
        <v>-933819.47</v>
      </c>
      <c r="D300" s="63">
        <v>305368.33</v>
      </c>
      <c r="E300" s="63">
        <v>202306.52</v>
      </c>
      <c r="F300" s="63">
        <v>103061.81</v>
      </c>
      <c r="G300" s="63">
        <f t="shared" si="74"/>
        <v>-969012.37999999989</v>
      </c>
      <c r="H300" s="63">
        <f t="shared" si="74"/>
        <v>-830757.65999999992</v>
      </c>
      <c r="I300" s="63">
        <f t="shared" si="75"/>
        <v>-1799770.0399999998</v>
      </c>
      <c r="J300" s="148" t="s">
        <v>591</v>
      </c>
    </row>
    <row r="301" spans="1:10" x14ac:dyDescent="0.3">
      <c r="A301" s="64" t="s">
        <v>294</v>
      </c>
      <c r="B301" s="63">
        <v>-6772.26</v>
      </c>
      <c r="C301" s="63">
        <v>-50</v>
      </c>
      <c r="D301" s="63">
        <v>-13.48</v>
      </c>
      <c r="E301" s="63">
        <v>-8.93</v>
      </c>
      <c r="F301" s="63">
        <v>-4.55</v>
      </c>
      <c r="G301" s="63">
        <f t="shared" si="74"/>
        <v>-6781.1900000000005</v>
      </c>
      <c r="H301" s="63">
        <f t="shared" si="74"/>
        <v>-54.55</v>
      </c>
      <c r="I301" s="63">
        <f t="shared" si="75"/>
        <v>-6835.7400000000007</v>
      </c>
      <c r="J301" s="148" t="s">
        <v>592</v>
      </c>
    </row>
    <row r="302" spans="1:10" x14ac:dyDescent="0.3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3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3">
      <c r="A304" s="64" t="s">
        <v>297</v>
      </c>
      <c r="B304" s="63">
        <v>-373323.89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-373323.89</v>
      </c>
      <c r="H304" s="63">
        <f t="shared" si="74"/>
        <v>0</v>
      </c>
      <c r="I304" s="63">
        <f t="shared" si="75"/>
        <v>-373323.89</v>
      </c>
      <c r="J304" s="148" t="s">
        <v>593</v>
      </c>
    </row>
    <row r="305" spans="1:10" x14ac:dyDescent="0.3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3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3">
      <c r="A307" s="64" t="s">
        <v>300</v>
      </c>
      <c r="B307" s="63">
        <v>0</v>
      </c>
      <c r="C307" s="63">
        <v>0</v>
      </c>
      <c r="D307" s="63">
        <v>11250</v>
      </c>
      <c r="E307" s="63">
        <v>7453.13</v>
      </c>
      <c r="F307" s="63">
        <v>3796.87</v>
      </c>
      <c r="G307" s="63">
        <f t="shared" si="74"/>
        <v>7453.13</v>
      </c>
      <c r="H307" s="63">
        <f t="shared" si="74"/>
        <v>3796.87</v>
      </c>
      <c r="I307" s="63">
        <f t="shared" si="75"/>
        <v>11250</v>
      </c>
      <c r="J307" s="148" t="s">
        <v>594</v>
      </c>
    </row>
    <row r="308" spans="1:10" x14ac:dyDescent="0.3">
      <c r="A308" s="64" t="s">
        <v>301</v>
      </c>
      <c r="B308" s="63">
        <v>0</v>
      </c>
      <c r="C308" s="63">
        <v>0</v>
      </c>
      <c r="D308" s="63">
        <v>-1068392.67</v>
      </c>
      <c r="E308" s="63">
        <v>-707810.14</v>
      </c>
      <c r="F308" s="63">
        <v>-360582.53</v>
      </c>
      <c r="G308" s="63">
        <f t="shared" si="74"/>
        <v>-707810.14</v>
      </c>
      <c r="H308" s="63">
        <f t="shared" si="74"/>
        <v>-360582.53</v>
      </c>
      <c r="I308" s="63">
        <f t="shared" si="75"/>
        <v>-1068392.67</v>
      </c>
      <c r="J308" s="148" t="s">
        <v>595</v>
      </c>
    </row>
    <row r="309" spans="1:10" x14ac:dyDescent="0.3">
      <c r="A309" s="64" t="s">
        <v>302</v>
      </c>
      <c r="B309" s="63">
        <v>0</v>
      </c>
      <c r="C309" s="63">
        <v>0</v>
      </c>
      <c r="D309" s="63">
        <v>-32500</v>
      </c>
      <c r="E309" s="63">
        <v>-21531.25</v>
      </c>
      <c r="F309" s="63">
        <v>-10968.75</v>
      </c>
      <c r="G309" s="63">
        <f t="shared" si="74"/>
        <v>-21531.25</v>
      </c>
      <c r="H309" s="63">
        <f t="shared" si="74"/>
        <v>-10968.75</v>
      </c>
      <c r="I309" s="63">
        <f t="shared" si="75"/>
        <v>-32500</v>
      </c>
      <c r="J309" s="148" t="s">
        <v>596</v>
      </c>
    </row>
    <row r="310" spans="1:10" x14ac:dyDescent="0.3">
      <c r="A310" s="64" t="s">
        <v>303</v>
      </c>
      <c r="B310" s="63">
        <v>0</v>
      </c>
      <c r="C310" s="63">
        <v>3588.78</v>
      </c>
      <c r="D310" s="63">
        <v>409423.19</v>
      </c>
      <c r="E310" s="63">
        <v>271242.88</v>
      </c>
      <c r="F310" s="63">
        <v>138180.31</v>
      </c>
      <c r="G310" s="63">
        <f t="shared" si="74"/>
        <v>271242.88</v>
      </c>
      <c r="H310" s="63">
        <f t="shared" si="74"/>
        <v>141769.09</v>
      </c>
      <c r="I310" s="63">
        <f t="shared" si="75"/>
        <v>413011.97</v>
      </c>
      <c r="J310" s="148" t="s">
        <v>597</v>
      </c>
    </row>
    <row r="311" spans="1:10" x14ac:dyDescent="0.3">
      <c r="A311" s="64" t="s">
        <v>304</v>
      </c>
      <c r="B311" s="166">
        <v>0</v>
      </c>
      <c r="C311" s="166">
        <v>0</v>
      </c>
      <c r="D311" s="166">
        <v>819747.83</v>
      </c>
      <c r="E311" s="166">
        <v>543082.94999999995</v>
      </c>
      <c r="F311" s="166">
        <v>276664.88</v>
      </c>
      <c r="G311" s="61">
        <f t="shared" si="74"/>
        <v>543082.94999999995</v>
      </c>
      <c r="H311" s="61">
        <f t="shared" si="74"/>
        <v>276664.88</v>
      </c>
      <c r="I311" s="61">
        <f t="shared" si="75"/>
        <v>819747.83</v>
      </c>
      <c r="J311" s="148" t="s">
        <v>598</v>
      </c>
    </row>
    <row r="312" spans="1:10" x14ac:dyDescent="0.3">
      <c r="A312" s="64" t="s">
        <v>305</v>
      </c>
      <c r="B312" s="63">
        <f>SUM(B288:B311)</f>
        <v>-1309154.4099999999</v>
      </c>
      <c r="C312" s="63">
        <f t="shared" ref="C312:I312" si="77">SUM(C288:C311)</f>
        <v>-892449.17999999993</v>
      </c>
      <c r="D312" s="63">
        <f t="shared" si="77"/>
        <v>6440671.3500000006</v>
      </c>
      <c r="E312" s="63">
        <f t="shared" si="77"/>
        <v>4266944.8599999985</v>
      </c>
      <c r="F312" s="63">
        <f t="shared" si="77"/>
        <v>2173726.4900000002</v>
      </c>
      <c r="G312" s="63">
        <f t="shared" si="77"/>
        <v>2957790.4499999983</v>
      </c>
      <c r="H312" s="63">
        <f t="shared" si="77"/>
        <v>1281277.3099999996</v>
      </c>
      <c r="I312" s="63">
        <f t="shared" si="77"/>
        <v>4239067.76</v>
      </c>
      <c r="J312" s="151" t="s">
        <v>581</v>
      </c>
    </row>
    <row r="313" spans="1:10" x14ac:dyDescent="0.3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3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78">B314+E314</f>
        <v>12542496.050000001</v>
      </c>
      <c r="H314" s="63">
        <f t="shared" si="78"/>
        <v>6389573.4500000002</v>
      </c>
      <c r="I314" s="63">
        <f t="shared" ref="I314:I322" si="79">SUM(G314:H314)</f>
        <v>18932069.5</v>
      </c>
      <c r="J314" s="148" t="s">
        <v>600</v>
      </c>
    </row>
    <row r="315" spans="1:10" x14ac:dyDescent="0.3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3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78"/>
        <v>137013.73000000001</v>
      </c>
      <c r="H316" s="63">
        <f t="shared" si="78"/>
        <v>69791.600000000006</v>
      </c>
      <c r="I316" s="63">
        <f t="shared" si="79"/>
        <v>206805.33000000002</v>
      </c>
      <c r="J316" s="148" t="s">
        <v>601</v>
      </c>
    </row>
    <row r="317" spans="1:10" x14ac:dyDescent="0.3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3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3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3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3">
      <c r="A321" s="64" t="s">
        <v>314</v>
      </c>
      <c r="B321" s="63">
        <v>1127521.9099999999</v>
      </c>
      <c r="C321" s="63">
        <v>11161.11</v>
      </c>
      <c r="D321" s="63">
        <v>772949.13</v>
      </c>
      <c r="E321" s="63">
        <v>512078.8</v>
      </c>
      <c r="F321" s="63">
        <v>260870.33</v>
      </c>
      <c r="G321" s="63">
        <f t="shared" si="78"/>
        <v>1639600.71</v>
      </c>
      <c r="H321" s="63">
        <f t="shared" si="78"/>
        <v>272031.44</v>
      </c>
      <c r="I321" s="63">
        <f t="shared" si="79"/>
        <v>1911632.15</v>
      </c>
      <c r="J321" s="148" t="s">
        <v>603</v>
      </c>
    </row>
    <row r="322" spans="1:10" x14ac:dyDescent="0.3">
      <c r="A322" s="64" t="s">
        <v>315</v>
      </c>
      <c r="B322" s="61">
        <v>-697913.55</v>
      </c>
      <c r="C322" s="61">
        <v>-579027.66</v>
      </c>
      <c r="D322" s="61">
        <v>264052.03999999998</v>
      </c>
      <c r="E322" s="61">
        <v>174934.48</v>
      </c>
      <c r="F322" s="61">
        <v>89117.56</v>
      </c>
      <c r="G322" s="61">
        <f t="shared" si="78"/>
        <v>-522979.07000000007</v>
      </c>
      <c r="H322" s="61">
        <f t="shared" si="78"/>
        <v>-489910.10000000003</v>
      </c>
      <c r="I322" s="61">
        <f t="shared" si="79"/>
        <v>-1012889.1700000002</v>
      </c>
      <c r="J322" s="148" t="s">
        <v>604</v>
      </c>
    </row>
    <row r="323" spans="1:10" x14ac:dyDescent="0.3">
      <c r="A323" s="64" t="s">
        <v>316</v>
      </c>
      <c r="B323" s="63">
        <f>SUM(B314:B322)</f>
        <v>430113.65999999992</v>
      </c>
      <c r="C323" s="63">
        <f t="shared" ref="C323:I323" si="80">SUM(C314:C322)</f>
        <v>-567569.78</v>
      </c>
      <c r="D323" s="63">
        <f t="shared" si="80"/>
        <v>20357265.079999994</v>
      </c>
      <c r="E323" s="63">
        <f t="shared" si="80"/>
        <v>13486693.340000002</v>
      </c>
      <c r="F323" s="63">
        <f t="shared" si="80"/>
        <v>6870571.7399999993</v>
      </c>
      <c r="G323" s="63">
        <f t="shared" si="80"/>
        <v>13916807</v>
      </c>
      <c r="H323" s="63">
        <f t="shared" si="80"/>
        <v>6303001.9600000009</v>
      </c>
      <c r="I323" s="63">
        <f t="shared" si="80"/>
        <v>20219808.959999993</v>
      </c>
      <c r="J323" s="152" t="s">
        <v>599</v>
      </c>
    </row>
    <row r="324" spans="1:10" x14ac:dyDescent="0.3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3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3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3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3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3">
      <c r="A329" s="60" t="s">
        <v>1</v>
      </c>
      <c r="B329" s="63">
        <f>B286+B312+B323+B327</f>
        <v>-35894379.399999999</v>
      </c>
      <c r="C329" s="63">
        <f t="shared" ref="C329:I329" si="84">C286+C312+C323+C327</f>
        <v>-1460018.96</v>
      </c>
      <c r="D329" s="63">
        <f t="shared" si="84"/>
        <v>26797936.429999996</v>
      </c>
      <c r="E329" s="63">
        <f t="shared" si="84"/>
        <v>17753638.199999999</v>
      </c>
      <c r="F329" s="63">
        <f t="shared" si="84"/>
        <v>9044298.2300000004</v>
      </c>
      <c r="G329" s="63">
        <f t="shared" si="84"/>
        <v>-18140741.199999999</v>
      </c>
      <c r="H329" s="63">
        <f t="shared" si="84"/>
        <v>7584279.2700000005</v>
      </c>
      <c r="I329" s="63">
        <f t="shared" si="84"/>
        <v>-10556461.930000007</v>
      </c>
      <c r="J329" s="154" t="s">
        <v>580</v>
      </c>
    </row>
    <row r="330" spans="1:10" x14ac:dyDescent="0.3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" thickBot="1" x14ac:dyDescent="0.35">
      <c r="A331" s="60" t="s">
        <v>0</v>
      </c>
      <c r="B331" s="135">
        <f>B280-B329</f>
        <v>71126865.319999963</v>
      </c>
      <c r="C331" s="135">
        <f t="shared" ref="C331:I331" si="85">C280-C329</f>
        <v>9155021.5499999933</v>
      </c>
      <c r="D331" s="135">
        <f t="shared" si="85"/>
        <v>-51944319.739999995</v>
      </c>
      <c r="E331" s="135">
        <f t="shared" si="85"/>
        <v>-34100521.520000003</v>
      </c>
      <c r="F331" s="135">
        <f t="shared" si="85"/>
        <v>-17843798.219999999</v>
      </c>
      <c r="G331" s="135">
        <f t="shared" si="85"/>
        <v>37026343.799999952</v>
      </c>
      <c r="H331" s="135">
        <f t="shared" si="85"/>
        <v>-8688776.6700000037</v>
      </c>
      <c r="I331" s="135">
        <f t="shared" si="85"/>
        <v>28337567.129999995</v>
      </c>
      <c r="J331" s="153" t="s">
        <v>385</v>
      </c>
    </row>
    <row r="332" spans="1:10" ht="15" thickTop="1" x14ac:dyDescent="0.3">
      <c r="I332" s="167">
        <f>'Unallocated Summary'!F48-I331</f>
        <v>2.9802322387695313E-8</v>
      </c>
      <c r="J332" s="146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587F91-B4FD-4075-A284-4CDDF92BE86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8DA48FE-F018-43BA-A9A3-063DB4EA0500}"/>
</file>

<file path=customXml/itemProps3.xml><?xml version="1.0" encoding="utf-8"?>
<ds:datastoreItem xmlns:ds="http://schemas.openxmlformats.org/officeDocument/2006/customXml" ds:itemID="{C02DD613-1558-4ABC-BD94-A46E8DA24CBB}"/>
</file>

<file path=customXml/itemProps4.xml><?xml version="1.0" encoding="utf-8"?>
<ds:datastoreItem xmlns:ds="http://schemas.openxmlformats.org/officeDocument/2006/customXml" ds:itemID="{4D955EAA-D31F-4D5B-9E6C-F22BC11C8D51}"/>
</file>

<file path=customXml/itemProps5.xml><?xml version="1.0" encoding="utf-8"?>
<ds:datastoreItem xmlns:ds="http://schemas.openxmlformats.org/officeDocument/2006/customXml" ds:itemID="{5A527D74-843F-40D4-A52E-31F2EC2E06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2021-08-06T21:13:35Z</cp:lastPrinted>
  <dcterms:created xsi:type="dcterms:W3CDTF">2017-10-30T16:51:04Z</dcterms:created>
  <dcterms:modified xsi:type="dcterms:W3CDTF">2021-08-06T21:14:08Z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0x0101006E56B4D1795A2E4DB2F0B01679ED314A00B6187C227EB8B445A8A46D1EC1EDD0FC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