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20-12 CBR\2.02 Property Tax\2020 CBR info\"/>
    </mc:Choice>
  </mc:AlternateContent>
  <bookViews>
    <workbookView xWindow="1890" yWindow="0" windowWidth="28800" windowHeight="10950"/>
  </bookViews>
  <sheets>
    <sheet name="E-RPT" sheetId="12" r:id="rId1"/>
    <sheet name="G-RPT" sheetId="13" r:id="rId2"/>
    <sheet name="GL Export" sheetId="14" r:id="rId3"/>
    <sheet name="Past Years Cost" sheetId="17" r:id="rId4"/>
    <sheet name="Macro1" sheetId="9" state="veryHidden" r:id="rId5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'E-RPT'!$A$1:$J$39</definedName>
    <definedName name="_xlnm.Print_Area" localSheetId="1">'G-RPT'!$A$1:$L$37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26" i="17" l="1"/>
  <c r="F26" i="17"/>
  <c r="G26" i="17"/>
  <c r="H26" i="17"/>
  <c r="D26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5" i="17"/>
  <c r="C24" i="13"/>
  <c r="C20" i="12"/>
  <c r="C19" i="12"/>
  <c r="C24" i="12"/>
  <c r="C11" i="12" l="1"/>
  <c r="C7" i="12"/>
  <c r="C6" i="12"/>
  <c r="G6" i="14"/>
  <c r="G17" i="14"/>
  <c r="L17" i="14"/>
  <c r="L7" i="14"/>
  <c r="K10" i="14"/>
  <c r="J10" i="14"/>
  <c r="I10" i="14"/>
  <c r="D10" i="14"/>
  <c r="E10" i="14"/>
  <c r="F10" i="14"/>
  <c r="C10" i="14"/>
  <c r="C29" i="14"/>
  <c r="C28" i="14"/>
  <c r="C27" i="14"/>
  <c r="C26" i="14"/>
  <c r="C20" i="14"/>
  <c r="N17" i="14" l="1"/>
  <c r="C30" i="14"/>
  <c r="K29" i="14" l="1"/>
  <c r="J29" i="14"/>
  <c r="I29" i="14"/>
  <c r="F29" i="14"/>
  <c r="E29" i="14"/>
  <c r="D29" i="14"/>
  <c r="K28" i="14"/>
  <c r="J28" i="14"/>
  <c r="I28" i="14"/>
  <c r="F28" i="14"/>
  <c r="E28" i="14"/>
  <c r="D28" i="14"/>
  <c r="K27" i="14"/>
  <c r="J27" i="14"/>
  <c r="I27" i="14"/>
  <c r="F27" i="14"/>
  <c r="E27" i="14"/>
  <c r="D27" i="14"/>
  <c r="K26" i="14"/>
  <c r="J26" i="14"/>
  <c r="I26" i="14"/>
  <c r="F26" i="14"/>
  <c r="E26" i="14"/>
  <c r="D26" i="14"/>
  <c r="K20" i="14"/>
  <c r="J20" i="14"/>
  <c r="I20" i="14"/>
  <c r="F20" i="14"/>
  <c r="E20" i="14"/>
  <c r="D20" i="14"/>
  <c r="L19" i="14"/>
  <c r="G19" i="14"/>
  <c r="L18" i="14"/>
  <c r="G18" i="14"/>
  <c r="L16" i="14"/>
  <c r="G16" i="14"/>
  <c r="L9" i="14"/>
  <c r="L8" i="14"/>
  <c r="G8" i="14"/>
  <c r="N8" i="14" s="1"/>
  <c r="G7" i="14"/>
  <c r="L6" i="14"/>
  <c r="N6" i="14" s="1"/>
  <c r="D24" i="12"/>
  <c r="D11" i="12"/>
  <c r="N7" i="14" l="1"/>
  <c r="G10" i="14"/>
  <c r="F30" i="14"/>
  <c r="L26" i="14"/>
  <c r="G28" i="14"/>
  <c r="N19" i="14"/>
  <c r="G29" i="14"/>
  <c r="G20" i="14"/>
  <c r="G27" i="14"/>
  <c r="L28" i="14"/>
  <c r="G26" i="14"/>
  <c r="L20" i="14"/>
  <c r="N16" i="14"/>
  <c r="D30" i="14"/>
  <c r="E30" i="14"/>
  <c r="N18" i="14"/>
  <c r="I30" i="14"/>
  <c r="L29" i="14"/>
  <c r="N9" i="14"/>
  <c r="K30" i="14"/>
  <c r="L27" i="14"/>
  <c r="L10" i="14"/>
  <c r="J30" i="14"/>
  <c r="N28" i="14" l="1"/>
  <c r="N26" i="14"/>
  <c r="N27" i="14"/>
  <c r="N10" i="14"/>
  <c r="L30" i="14"/>
  <c r="N29" i="14"/>
  <c r="N20" i="14"/>
  <c r="G30" i="14"/>
  <c r="N30" i="14" l="1"/>
  <c r="F56" i="13"/>
  <c r="E46" i="13"/>
  <c r="C46" i="13"/>
  <c r="D18" i="13" l="1"/>
  <c r="F18" i="13"/>
  <c r="E24" i="13"/>
  <c r="E56" i="13" s="1"/>
  <c r="K56" i="13" s="1"/>
  <c r="C56" i="13"/>
  <c r="J56" i="13" s="1"/>
  <c r="B24" i="13"/>
  <c r="B21" i="13"/>
  <c r="F53" i="13"/>
  <c r="F58" i="13" s="1"/>
  <c r="E53" i="13"/>
  <c r="D53" i="13"/>
  <c r="C53" i="13"/>
  <c r="F48" i="13"/>
  <c r="B24" i="12"/>
  <c r="E20" i="12"/>
  <c r="D20" i="12"/>
  <c r="B20" i="12"/>
  <c r="E19" i="12"/>
  <c r="D19" i="12"/>
  <c r="B19" i="12"/>
  <c r="D21" i="12" l="1"/>
  <c r="C21" i="12"/>
  <c r="C26" i="12" s="1"/>
  <c r="C16" i="12" s="1"/>
  <c r="F24" i="12"/>
  <c r="F20" i="12"/>
  <c r="B21" i="12"/>
  <c r="E21" i="12"/>
  <c r="F19" i="12"/>
  <c r="F21" i="12" s="1"/>
  <c r="F42" i="12" l="1"/>
  <c r="E10" i="13" l="1"/>
  <c r="C10" i="13"/>
  <c r="B10" i="13"/>
  <c r="B7" i="13"/>
  <c r="E7" i="12"/>
  <c r="E6" i="12"/>
  <c r="D7" i="12"/>
  <c r="D6" i="12"/>
  <c r="B11" i="12"/>
  <c r="B7" i="12"/>
  <c r="B6" i="12"/>
  <c r="F6" i="12" l="1"/>
  <c r="K16" i="13"/>
  <c r="D36" i="12" l="1"/>
  <c r="F34" i="13"/>
  <c r="F40" i="13" s="1"/>
  <c r="F31" i="13"/>
  <c r="F36" i="13" s="1"/>
  <c r="E31" i="13"/>
  <c r="D31" i="13"/>
  <c r="C31" i="13"/>
  <c r="F26" i="13"/>
  <c r="F12" i="13"/>
  <c r="D12" i="13"/>
  <c r="E36" i="12"/>
  <c r="G8" i="12"/>
  <c r="G13" i="12" s="1"/>
  <c r="K10" i="13" l="1"/>
  <c r="J10" i="13"/>
  <c r="I11" i="12"/>
  <c r="D8" i="12"/>
  <c r="D13" i="12" s="1"/>
  <c r="D50" i="12" l="1"/>
  <c r="D62" i="12" s="1"/>
  <c r="D46" i="12"/>
  <c r="D58" i="12" s="1"/>
  <c r="D45" i="12"/>
  <c r="D57" i="12" s="1"/>
  <c r="D31" i="12"/>
  <c r="E12" i="13"/>
  <c r="C12" i="13"/>
  <c r="G7" i="13"/>
  <c r="C8" i="12"/>
  <c r="C13" i="12" s="1"/>
  <c r="H11" i="12"/>
  <c r="J11" i="12" s="1"/>
  <c r="E8" i="12"/>
  <c r="E13" i="12" s="1"/>
  <c r="F7" i="12"/>
  <c r="H7" i="12" s="1"/>
  <c r="E50" i="12" l="1"/>
  <c r="E62" i="12" s="1"/>
  <c r="E46" i="12"/>
  <c r="E58" i="12" s="1"/>
  <c r="E45" i="12"/>
  <c r="E57" i="12" s="1"/>
  <c r="C45" i="12"/>
  <c r="C57" i="12" s="1"/>
  <c r="C46" i="12"/>
  <c r="C58" i="12" s="1"/>
  <c r="C50" i="12"/>
  <c r="C62" i="12" s="1"/>
  <c r="E32" i="12"/>
  <c r="D32" i="12"/>
  <c r="C32" i="12"/>
  <c r="D34" i="13"/>
  <c r="C34" i="13"/>
  <c r="E26" i="13"/>
  <c r="E18" i="13" s="1"/>
  <c r="D26" i="13"/>
  <c r="E34" i="13"/>
  <c r="K7" i="13"/>
  <c r="K12" i="13" s="1"/>
  <c r="J7" i="13"/>
  <c r="J12" i="13" s="1"/>
  <c r="I7" i="13"/>
  <c r="F11" i="12"/>
  <c r="D26" i="12"/>
  <c r="D16" i="12" s="1"/>
  <c r="E31" i="12"/>
  <c r="I7" i="12"/>
  <c r="B8" i="12"/>
  <c r="B13" i="12" s="1"/>
  <c r="H6" i="12"/>
  <c r="B50" i="12" l="1"/>
  <c r="B46" i="12"/>
  <c r="B45" i="12"/>
  <c r="D36" i="13"/>
  <c r="D46" i="13"/>
  <c r="D56" i="13" s="1"/>
  <c r="E36" i="13"/>
  <c r="C36" i="13"/>
  <c r="K24" i="13"/>
  <c r="K34" i="13" s="1"/>
  <c r="I62" i="12"/>
  <c r="I50" i="12"/>
  <c r="D33" i="12"/>
  <c r="J24" i="13"/>
  <c r="J34" i="13" s="1"/>
  <c r="C26" i="13"/>
  <c r="C18" i="13" s="1"/>
  <c r="L7" i="13"/>
  <c r="I10" i="13"/>
  <c r="G10" i="13"/>
  <c r="G12" i="13" s="1"/>
  <c r="B12" i="13"/>
  <c r="E26" i="12"/>
  <c r="E16" i="12" s="1"/>
  <c r="E33" i="12"/>
  <c r="H8" i="12"/>
  <c r="H13" i="12" s="1"/>
  <c r="I6" i="12"/>
  <c r="C31" i="12"/>
  <c r="C33" i="12" s="1"/>
  <c r="J7" i="12"/>
  <c r="F8" i="12"/>
  <c r="F13" i="12" s="1"/>
  <c r="C36" i="12"/>
  <c r="I36" i="12" s="1"/>
  <c r="I24" i="12"/>
  <c r="F50" i="12" l="1"/>
  <c r="B62" i="12"/>
  <c r="B57" i="12"/>
  <c r="F45" i="12"/>
  <c r="B58" i="12"/>
  <c r="F46" i="12"/>
  <c r="E48" i="13"/>
  <c r="K46" i="13"/>
  <c r="E58" i="13"/>
  <c r="C58" i="13"/>
  <c r="C48" i="13"/>
  <c r="J46" i="13"/>
  <c r="D58" i="13"/>
  <c r="D48" i="13"/>
  <c r="C47" i="12"/>
  <c r="C52" i="12" s="1"/>
  <c r="E38" i="12"/>
  <c r="C59" i="12"/>
  <c r="C64" i="12" s="1"/>
  <c r="D38" i="12"/>
  <c r="H50" i="12"/>
  <c r="J50" i="12" s="1"/>
  <c r="L10" i="13"/>
  <c r="L12" i="13" s="1"/>
  <c r="I12" i="13"/>
  <c r="C38" i="12"/>
  <c r="J6" i="12"/>
  <c r="J8" i="12" s="1"/>
  <c r="J13" i="12" s="1"/>
  <c r="B32" i="12"/>
  <c r="B36" i="12"/>
  <c r="H24" i="12"/>
  <c r="J24" i="12" s="1"/>
  <c r="B31" i="12"/>
  <c r="F31" i="12" s="1"/>
  <c r="I19" i="12"/>
  <c r="B26" i="12"/>
  <c r="B16" i="12" s="1"/>
  <c r="F16" i="12" s="1"/>
  <c r="I8" i="12"/>
  <c r="I13" i="12" s="1"/>
  <c r="H45" i="12" l="1"/>
  <c r="I45" i="12"/>
  <c r="I46" i="12"/>
  <c r="H46" i="12"/>
  <c r="F62" i="12"/>
  <c r="H62" i="12"/>
  <c r="J62" i="12" s="1"/>
  <c r="D59" i="12"/>
  <c r="D64" i="12" s="1"/>
  <c r="D47" i="12"/>
  <c r="D52" i="12" s="1"/>
  <c r="E59" i="12"/>
  <c r="E64" i="12" s="1"/>
  <c r="E47" i="12"/>
  <c r="E52" i="12" s="1"/>
  <c r="G21" i="13"/>
  <c r="B31" i="13"/>
  <c r="B26" i="13"/>
  <c r="I24" i="13"/>
  <c r="B34" i="13"/>
  <c r="G24" i="13"/>
  <c r="I20" i="12"/>
  <c r="I32" i="12" s="1"/>
  <c r="H20" i="12"/>
  <c r="B33" i="12"/>
  <c r="F32" i="12"/>
  <c r="F33" i="12" s="1"/>
  <c r="F26" i="12"/>
  <c r="H19" i="12"/>
  <c r="H36" i="12"/>
  <c r="J36" i="12" s="1"/>
  <c r="F36" i="12"/>
  <c r="B18" i="13" l="1"/>
  <c r="G18" i="13" s="1"/>
  <c r="B43" i="13"/>
  <c r="G34" i="13"/>
  <c r="F57" i="12"/>
  <c r="B38" i="12"/>
  <c r="I34" i="13"/>
  <c r="L34" i="13" s="1"/>
  <c r="L24" i="13"/>
  <c r="G31" i="13"/>
  <c r="B36" i="13"/>
  <c r="K21" i="13"/>
  <c r="J21" i="13"/>
  <c r="G26" i="13"/>
  <c r="I21" i="13"/>
  <c r="J20" i="12"/>
  <c r="H32" i="12"/>
  <c r="J32" i="12" s="1"/>
  <c r="I31" i="12"/>
  <c r="I33" i="12" s="1"/>
  <c r="I38" i="12" s="1"/>
  <c r="I21" i="12"/>
  <c r="I26" i="12" s="1"/>
  <c r="F38" i="12"/>
  <c r="J19" i="12"/>
  <c r="H21" i="12"/>
  <c r="H26" i="12" s="1"/>
  <c r="H31" i="12"/>
  <c r="B46" i="13" l="1"/>
  <c r="B56" i="13" s="1"/>
  <c r="I56" i="13" s="1"/>
  <c r="B53" i="13"/>
  <c r="G53" i="13" s="1"/>
  <c r="G43" i="13"/>
  <c r="G36" i="13"/>
  <c r="I57" i="12"/>
  <c r="H57" i="12"/>
  <c r="G40" i="13"/>
  <c r="F47" i="12"/>
  <c r="F52" i="12" s="1"/>
  <c r="B47" i="12"/>
  <c r="B52" i="12" s="1"/>
  <c r="J45" i="12"/>
  <c r="I31" i="13"/>
  <c r="I36" i="13" s="1"/>
  <c r="L21" i="13"/>
  <c r="L26" i="13" s="1"/>
  <c r="I26" i="13"/>
  <c r="J31" i="13"/>
  <c r="J36" i="13" s="1"/>
  <c r="J26" i="13"/>
  <c r="K31" i="13"/>
  <c r="K36" i="13" s="1"/>
  <c r="K26" i="13"/>
  <c r="J21" i="12"/>
  <c r="J26" i="12" s="1"/>
  <c r="J31" i="12"/>
  <c r="J33" i="12" s="1"/>
  <c r="J38" i="12" s="1"/>
  <c r="H33" i="12"/>
  <c r="H38" i="12" s="1"/>
  <c r="K53" i="13" l="1"/>
  <c r="K58" i="13" s="1"/>
  <c r="I53" i="13"/>
  <c r="J53" i="13"/>
  <c r="J58" i="13" s="1"/>
  <c r="I43" i="13"/>
  <c r="K43" i="13"/>
  <c r="K48" i="13" s="1"/>
  <c r="J43" i="13"/>
  <c r="J48" i="13" s="1"/>
  <c r="G46" i="13"/>
  <c r="G48" i="13" s="1"/>
  <c r="B48" i="13"/>
  <c r="I46" i="13"/>
  <c r="J57" i="12"/>
  <c r="H47" i="12"/>
  <c r="H52" i="12" s="1"/>
  <c r="F58" i="12"/>
  <c r="B59" i="12"/>
  <c r="B64" i="12" s="1"/>
  <c r="L31" i="13"/>
  <c r="L36" i="13" s="1"/>
  <c r="L43" i="13" l="1"/>
  <c r="L53" i="13"/>
  <c r="F59" i="12"/>
  <c r="F64" i="12" s="1"/>
  <c r="H58" i="12"/>
  <c r="I58" i="12"/>
  <c r="I59" i="12" s="1"/>
  <c r="I64" i="12" s="1"/>
  <c r="I47" i="12"/>
  <c r="I52" i="12" s="1"/>
  <c r="L46" i="13"/>
  <c r="I48" i="13"/>
  <c r="B58" i="13"/>
  <c r="G56" i="13"/>
  <c r="G58" i="13" s="1"/>
  <c r="J46" i="12"/>
  <c r="J47" i="12" s="1"/>
  <c r="J52" i="12" s="1"/>
  <c r="L48" i="13" l="1"/>
  <c r="J58" i="12"/>
  <c r="J59" i="12" s="1"/>
  <c r="J64" i="12" s="1"/>
  <c r="H59" i="12"/>
  <c r="H64" i="12" s="1"/>
  <c r="L56" i="13"/>
  <c r="L58" i="13" s="1"/>
  <c r="I58" i="13"/>
</calcChain>
</file>

<file path=xl/comments1.xml><?xml version="1.0" encoding="utf-8"?>
<comments xmlns="http://schemas.openxmlformats.org/spreadsheetml/2006/main">
  <authors>
    <author>RFF9457</author>
    <author>gzhkw6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A16" authorId="1" shapeId="0">
      <text>
        <r>
          <rPr>
            <sz val="9"/>
            <color indexed="81"/>
            <rFont val="Tahoma"/>
            <family val="2"/>
          </rPr>
          <t xml:space="preserve">
2019 accrual less 2018 true-ups  </t>
        </r>
      </text>
    </comment>
    <comment ref="A42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2020 Estimate
</t>
        </r>
      </text>
    </comment>
  </commentList>
</comments>
</file>

<file path=xl/comments2.xml><?xml version="1.0" encoding="utf-8"?>
<comments xmlns="http://schemas.openxmlformats.org/spreadsheetml/2006/main">
  <authors>
    <author>gzhkw6</author>
    <author>Pluth, Jeanne</author>
  </authors>
  <commentList>
    <comment ref="A18" authorId="0" shapeId="0">
      <text>
        <r>
          <rPr>
            <sz val="9"/>
            <color indexed="81"/>
            <rFont val="Tahoma"/>
            <family val="2"/>
          </rPr>
          <t xml:space="preserve">
2019 accrual less 2018 true-ups 
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2018 Estimate</t>
        </r>
      </text>
    </comment>
    <comment ref="E40" authorId="1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2019 and 6 month of 2020
</t>
        </r>
      </text>
    </comment>
  </commentList>
</comments>
</file>

<file path=xl/sharedStrings.xml><?xml version="1.0" encoding="utf-8"?>
<sst xmlns="http://schemas.openxmlformats.org/spreadsheetml/2006/main" count="255" uniqueCount="138">
  <si>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</si>
  <si>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</si>
  <si>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</si>
  <si>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</si>
  <si>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</si>
  <si>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</si>
  <si>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</si>
  <si>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</si>
  <si>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</si>
  <si>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</si>
  <si>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</si>
  <si>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</si>
  <si>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</si>
  <si>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</si>
  <si>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</si>
  <si>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</si>
  <si>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</si>
  <si>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</si>
  <si>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</si>
  <si>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</si>
  <si>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</si>
  <si>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</si>
  <si>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</si>
  <si>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</si>
  <si>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</si>
  <si>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</si>
  <si>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</si>
  <si>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</si>
  <si>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</si>
  <si>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</si>
  <si>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</si>
  <si>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</si>
  <si>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</si>
  <si>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</si>
  <si>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</si>
  <si>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</si>
  <si>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</si>
  <si>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</si>
  <si>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</si>
  <si>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</si>
  <si>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</si>
  <si>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</si>
  <si>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</si>
  <si>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</si>
  <si>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</si>
  <si>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</si>
  <si>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</si>
  <si>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</si>
  <si>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</si>
  <si>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</si>
  <si>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</si>
  <si>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</si>
  <si>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</si>
  <si>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</si>
  <si>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</si>
  <si>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</si>
  <si>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</si>
  <si>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</si>
  <si>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</si>
  <si>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</si>
  <si>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</si>
  <si>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</si>
  <si>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</si>
  <si>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</si>
  <si>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</si>
  <si>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</si>
  <si>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</si>
  <si>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</si>
  <si>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</si>
  <si>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</si>
  <si>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</si>
  <si>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</si>
  <si>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</si>
  <si>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</si>
  <si>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</si>
  <si>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</si>
  <si>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</si>
  <si>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</si>
  <si>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</si>
  <si>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</si>
  <si>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</si>
  <si>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</si>
  <si>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</si>
  <si>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</si>
  <si>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</si>
  <si>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</si>
  <si>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</si>
  <si>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</si>
  <si>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</si>
  <si>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</si>
  <si>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</si>
  <si>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</si>
  <si>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</si>
  <si>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</si>
  <si>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U/G Storage Allocation</t>
  </si>
  <si>
    <t>U/G Storage:</t>
  </si>
  <si>
    <t>Grand Total</t>
  </si>
  <si>
    <t>GD</t>
  </si>
  <si>
    <t>OR</t>
  </si>
  <si>
    <t>ED</t>
  </si>
  <si>
    <t>WA</t>
  </si>
  <si>
    <t>FERC Account</t>
  </si>
  <si>
    <t>ID</t>
  </si>
  <si>
    <t>MT</t>
  </si>
  <si>
    <t>FERC Account Description</t>
  </si>
  <si>
    <t>TAXES OTHER THAN INC-PROD PROP</t>
  </si>
  <si>
    <t>TAXES OTHER THAN INC-DIST PROP</t>
  </si>
  <si>
    <t>TAXES OTHER THAN INC-TRANS PRO</t>
  </si>
  <si>
    <t>TAXES OTHER THAN INC - STORAGE</t>
  </si>
  <si>
    <t>Transaction Description</t>
  </si>
  <si>
    <t>Restating Adjustment</t>
  </si>
  <si>
    <t>Pro Forma Period Expense</t>
  </si>
  <si>
    <t>PF Adjustment</t>
  </si>
  <si>
    <t>This is a summary.  See file with detail from GL and pivot table.</t>
  </si>
  <si>
    <t>Sum of Transaction Amount</t>
  </si>
  <si>
    <t>ID 2019 Irrigation Property Tax Rebate True Up</t>
  </si>
  <si>
    <t>ID 2019 V# 1292031 Elk City Fire Dept</t>
  </si>
  <si>
    <t>WA 2018 Hydro Property Tax</t>
  </si>
  <si>
    <t>WA 2018 Other Property Tax</t>
  </si>
  <si>
    <t>WA 2018 Thermal Property Tax</t>
  </si>
  <si>
    <t>WA 2019 Hydro Property Tax</t>
  </si>
  <si>
    <t>WA 2019 Other Property Tax</t>
  </si>
  <si>
    <t>WA 2019 Property Tax Close Out</t>
  </si>
  <si>
    <t>WA 2019 Thermal Property Tax</t>
  </si>
  <si>
    <t>Wa 2018 Distribution Property Tax</t>
  </si>
  <si>
    <t>Wa 2019 Distribution Property Tax</t>
  </si>
  <si>
    <t>WA 2019 Property Tax</t>
  </si>
  <si>
    <t>WA 2018 Transmission Property Tax</t>
  </si>
  <si>
    <t>WA 2019 Forest Assessment</t>
  </si>
  <si>
    <t>WA 2019 Forest Assessment (Reverse April Entry)</t>
  </si>
  <si>
    <t>WA 2019 Transmission Property Tax</t>
  </si>
  <si>
    <t>WA 2019 Property Tax - Storage</t>
  </si>
  <si>
    <t>WA 2019 Storage Prop Tax Close Out</t>
  </si>
  <si>
    <t>These costs were for past years, but recorded in 2020</t>
  </si>
  <si>
    <t>Sum of Transaction Amount - 2020 Actual</t>
  </si>
  <si>
    <t>Sum of Transaction Amount - 2020 Less Previous Period True-Up Costs</t>
  </si>
  <si>
    <t>Difference (represents prior-period costs recorded in 2020)</t>
  </si>
  <si>
    <t>MT 2019 Mobile Home V# 1292137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</si>
</sst>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7" fillId="0" borderId="0" xfId="6" applyAlignment="1">
      <alignment horizontal="left"/>
    </xf>
    <xf numFmtId="0" fontId="7" fillId="0" borderId="0" xfId="6"/>
    <xf numFmtId="0" fontId="6" fillId="0" borderId="0" xfId="6" applyFont="1" applyBorder="1" applyAlignment="1">
      <alignment horizontal="center"/>
    </xf>
    <xf numFmtId="0" fontId="8" fillId="0" borderId="0" xfId="6" applyFont="1" applyAlignment="1">
      <alignment horizontal="center" wrapText="1"/>
    </xf>
    <xf numFmtId="0" fontId="6" fillId="0" borderId="0" xfId="6" applyFont="1" applyAlignment="1">
      <alignment horizontal="left"/>
    </xf>
    <xf numFmtId="164" fontId="0" fillId="0" borderId="0" xfId="2" applyNumberFormat="1" applyFont="1"/>
    <xf numFmtId="164" fontId="7" fillId="0" borderId="0" xfId="6" applyNumberFormat="1"/>
    <xf numFmtId="164" fontId="0" fillId="0" borderId="1" xfId="2" applyNumberFormat="1" applyFont="1" applyBorder="1"/>
    <xf numFmtId="164" fontId="7" fillId="0" borderId="1" xfId="6" applyNumberFormat="1" applyBorder="1"/>
    <xf numFmtId="164" fontId="0" fillId="0" borderId="5" xfId="2" applyNumberFormat="1" applyFont="1" applyBorder="1"/>
    <xf numFmtId="0" fontId="8" fillId="2" borderId="6" xfId="6" applyFont="1" applyFill="1" applyBorder="1" applyAlignment="1">
      <alignment horizontal="center" wrapText="1"/>
    </xf>
    <xf numFmtId="164" fontId="2" fillId="2" borderId="3" xfId="2" applyNumberFormat="1" applyFont="1" applyFill="1" applyBorder="1"/>
    <xf numFmtId="0" fontId="7" fillId="2" borderId="7" xfId="6" applyFill="1" applyBorder="1"/>
    <xf numFmtId="0" fontId="7" fillId="2" borderId="8" xfId="6" applyFill="1" applyBorder="1"/>
    <xf numFmtId="0" fontId="7" fillId="2" borderId="9" xfId="6" applyFill="1" applyBorder="1" applyAlignment="1">
      <alignment horizontal="left"/>
    </xf>
    <xf numFmtId="0" fontId="7" fillId="2" borderId="0" xfId="6" applyFill="1" applyBorder="1"/>
    <xf numFmtId="0" fontId="7" fillId="2" borderId="10" xfId="6" applyFill="1" applyBorder="1"/>
    <xf numFmtId="164" fontId="2" fillId="2" borderId="0" xfId="2" applyNumberFormat="1" applyFont="1" applyFill="1" applyBorder="1"/>
    <xf numFmtId="164" fontId="7" fillId="2" borderId="0" xfId="6" applyNumberFormat="1" applyFill="1" applyBorder="1"/>
    <xf numFmtId="164" fontId="7" fillId="2" borderId="10" xfId="6" applyNumberFormat="1" applyFill="1" applyBorder="1"/>
    <xf numFmtId="164" fontId="7" fillId="2" borderId="1" xfId="6" applyNumberFormat="1" applyFill="1" applyBorder="1"/>
    <xf numFmtId="164" fontId="7" fillId="2" borderId="11" xfId="6" applyNumberFormat="1" applyFill="1" applyBorder="1"/>
    <xf numFmtId="164" fontId="2" fillId="2" borderId="5" xfId="2" applyNumberFormat="1" applyFont="1" applyFill="1" applyBorder="1"/>
    <xf numFmtId="0" fontId="7" fillId="2" borderId="12" xfId="6" applyFill="1" applyBorder="1" applyAlignment="1">
      <alignment horizontal="left"/>
    </xf>
    <xf numFmtId="0" fontId="7" fillId="2" borderId="5" xfId="6" applyFill="1" applyBorder="1"/>
    <xf numFmtId="0" fontId="7" fillId="2" borderId="13" xfId="6" applyFill="1" applyBorder="1"/>
    <xf numFmtId="0" fontId="8" fillId="0" borderId="6" xfId="6" applyFont="1" applyBorder="1" applyAlignment="1">
      <alignment horizontal="left"/>
    </xf>
    <xf numFmtId="0" fontId="7" fillId="0" borderId="7" xfId="6" applyBorder="1"/>
    <xf numFmtId="0" fontId="7" fillId="0" borderId="8" xfId="6" applyBorder="1"/>
    <xf numFmtId="0" fontId="7" fillId="0" borderId="9" xfId="6" applyBorder="1" applyAlignment="1">
      <alignment horizontal="left"/>
    </xf>
    <xf numFmtId="0" fontId="7" fillId="0" borderId="0" xfId="6" applyBorder="1"/>
    <xf numFmtId="0" fontId="7" fillId="0" borderId="10" xfId="6" applyBorder="1"/>
    <xf numFmtId="164" fontId="0" fillId="0" borderId="0" xfId="2" applyNumberFormat="1" applyFont="1" applyBorder="1"/>
    <xf numFmtId="164" fontId="7" fillId="0" borderId="10" xfId="6" applyNumberFormat="1" applyBorder="1"/>
    <xf numFmtId="164" fontId="7" fillId="0" borderId="11" xfId="6" applyNumberFormat="1" applyBorder="1"/>
    <xf numFmtId="164" fontId="2" fillId="0" borderId="16" xfId="2" applyNumberFormat="1" applyFont="1" applyBorder="1"/>
    <xf numFmtId="0" fontId="7" fillId="0" borderId="12" xfId="6" applyBorder="1" applyAlignment="1">
      <alignment horizontal="left"/>
    </xf>
    <xf numFmtId="0" fontId="7" fillId="0" borderId="5" xfId="6" applyBorder="1"/>
    <xf numFmtId="0" fontId="7" fillId="0" borderId="13" xfId="6" applyBorder="1"/>
    <xf numFmtId="164" fontId="0" fillId="0" borderId="14" xfId="2" applyNumberFormat="1" applyFont="1" applyBorder="1"/>
    <xf numFmtId="164" fontId="2" fillId="2" borderId="14" xfId="2" applyNumberFormat="1" applyFont="1" applyFill="1" applyBorder="1"/>
    <xf numFmtId="164" fontId="2" fillId="2" borderId="15" xfId="2" applyNumberFormat="1" applyFont="1" applyFill="1" applyBorder="1"/>
    <xf numFmtId="165" fontId="2" fillId="2" borderId="0" xfId="11" applyNumberFormat="1" applyFont="1" applyFill="1" applyBorder="1"/>
    <xf numFmtId="164" fontId="2" fillId="2" borderId="13" xfId="2" applyNumberFormat="1" applyFont="1" applyFill="1" applyBorder="1"/>
    <xf numFmtId="164" fontId="0" fillId="0" borderId="15" xfId="2" applyNumberFormat="1" applyFont="1" applyBorder="1"/>
    <xf numFmtId="165" fontId="0" fillId="0" borderId="0" xfId="11" applyNumberFormat="1" applyFont="1" applyBorder="1"/>
    <xf numFmtId="164" fontId="0" fillId="0" borderId="13" xfId="2" applyNumberFormat="1" applyFont="1" applyBorder="1"/>
    <xf numFmtId="0" fontId="7" fillId="0" borderId="0" xfId="6" applyFont="1" applyAlignment="1">
      <alignment horizontal="left"/>
    </xf>
    <xf numFmtId="0" fontId="7" fillId="0" borderId="0" xfId="6" applyFont="1"/>
    <xf numFmtId="164" fontId="7" fillId="0" borderId="0" xfId="6" applyNumberFormat="1" applyFont="1"/>
    <xf numFmtId="164" fontId="7" fillId="0" borderId="1" xfId="6" applyNumberFormat="1" applyFont="1" applyBorder="1"/>
    <xf numFmtId="0" fontId="7" fillId="0" borderId="0" xfId="6" quotePrefix="1" applyFont="1"/>
    <xf numFmtId="0" fontId="7" fillId="2" borderId="7" xfId="6" applyFont="1" applyFill="1" applyBorder="1"/>
    <xf numFmtId="0" fontId="7" fillId="2" borderId="8" xfId="6" applyFont="1" applyFill="1" applyBorder="1"/>
    <xf numFmtId="0" fontId="7" fillId="2" borderId="9" xfId="6" applyFont="1" applyFill="1" applyBorder="1" applyAlignment="1">
      <alignment horizontal="left"/>
    </xf>
    <xf numFmtId="0" fontId="7" fillId="2" borderId="0" xfId="6" applyFont="1" applyFill="1" applyBorder="1"/>
    <xf numFmtId="0" fontId="7" fillId="2" borderId="10" xfId="6" applyFont="1" applyFill="1" applyBorder="1"/>
    <xf numFmtId="164" fontId="7" fillId="2" borderId="0" xfId="6" applyNumberFormat="1" applyFont="1" applyFill="1" applyBorder="1"/>
    <xf numFmtId="164" fontId="7" fillId="2" borderId="10" xfId="6" applyNumberFormat="1" applyFont="1" applyFill="1" applyBorder="1"/>
    <xf numFmtId="164" fontId="7" fillId="2" borderId="1" xfId="6" applyNumberFormat="1" applyFont="1" applyFill="1" applyBorder="1"/>
    <xf numFmtId="164" fontId="7" fillId="2" borderId="11" xfId="6" applyNumberFormat="1" applyFont="1" applyFill="1" applyBorder="1"/>
    <xf numFmtId="0" fontId="7" fillId="2" borderId="12" xfId="6" applyFont="1" applyFill="1" applyBorder="1" applyAlignment="1">
      <alignment horizontal="left"/>
    </xf>
    <xf numFmtId="0" fontId="7" fillId="2" borderId="5" xfId="6" applyFont="1" applyFill="1" applyBorder="1"/>
    <xf numFmtId="0" fontId="7" fillId="2" borderId="13" xfId="6" applyFont="1" applyFill="1" applyBorder="1"/>
    <xf numFmtId="0" fontId="7" fillId="0" borderId="7" xfId="6" applyFont="1" applyBorder="1"/>
    <xf numFmtId="0" fontId="7" fillId="0" borderId="8" xfId="6" applyFont="1" applyBorder="1"/>
    <xf numFmtId="0" fontId="7" fillId="0" borderId="9" xfId="6" applyFont="1" applyBorder="1" applyAlignment="1">
      <alignment horizontal="left"/>
    </xf>
    <xf numFmtId="0" fontId="7" fillId="0" borderId="0" xfId="6" applyFont="1" applyBorder="1"/>
    <xf numFmtId="0" fontId="7" fillId="0" borderId="10" xfId="6" applyFont="1" applyBorder="1"/>
    <xf numFmtId="164" fontId="7" fillId="0" borderId="10" xfId="6" applyNumberFormat="1" applyFont="1" applyBorder="1"/>
    <xf numFmtId="164" fontId="7" fillId="0" borderId="11" xfId="6" applyNumberFormat="1" applyFont="1" applyBorder="1"/>
    <xf numFmtId="0" fontId="7" fillId="0" borderId="12" xfId="6" applyFont="1" applyBorder="1" applyAlignment="1">
      <alignment horizontal="left"/>
    </xf>
    <xf numFmtId="0" fontId="7" fillId="0" borderId="5" xfId="6" applyFont="1" applyBorder="1"/>
    <xf numFmtId="0" fontId="7" fillId="0" borderId="13" xfId="6" applyFont="1" applyBorder="1"/>
    <xf numFmtId="164" fontId="9" fillId="0" borderId="5" xfId="2" applyNumberFormat="1" applyFont="1" applyBorder="1"/>
    <xf numFmtId="10" fontId="9" fillId="0" borderId="0" xfId="11" applyNumberFormat="1" applyFont="1" applyAlignment="1">
      <alignment horizontal="center"/>
    </xf>
    <xf numFmtId="164" fontId="9" fillId="0" borderId="0" xfId="2" applyNumberFormat="1" applyFont="1"/>
    <xf numFmtId="164" fontId="9" fillId="0" borderId="1" xfId="2" applyNumberFormat="1" applyFont="1" applyBorder="1"/>
    <xf numFmtId="164" fontId="9" fillId="2" borderId="3" xfId="2" applyNumberFormat="1" applyFont="1" applyFill="1" applyBorder="1"/>
    <xf numFmtId="164" fontId="9" fillId="2" borderId="0" xfId="2" applyNumberFormat="1" applyFont="1" applyFill="1" applyBorder="1"/>
    <xf numFmtId="164" fontId="9" fillId="2" borderId="1" xfId="2" applyNumberFormat="1" applyFont="1" applyFill="1" applyBorder="1"/>
    <xf numFmtId="164" fontId="9" fillId="2" borderId="5" xfId="2" applyNumberFormat="1" applyFont="1" applyFill="1" applyBorder="1"/>
    <xf numFmtId="164" fontId="9" fillId="2" borderId="13" xfId="2" applyNumberFormat="1" applyFont="1" applyFill="1" applyBorder="1"/>
    <xf numFmtId="164" fontId="9" fillId="0" borderId="0" xfId="2" applyNumberFormat="1" applyFont="1" applyBorder="1"/>
    <xf numFmtId="164" fontId="9" fillId="0" borderId="13" xfId="2" applyNumberFormat="1" applyFont="1" applyBorder="1"/>
    <xf numFmtId="0" fontId="7" fillId="0" borderId="0" xfId="8" applyFont="1"/>
    <xf numFmtId="10" fontId="9" fillId="0" borderId="0" xfId="11" applyNumberFormat="1" applyFont="1" applyFill="1" applyAlignment="1">
      <alignment horizontal="center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164" fontId="0" fillId="0" borderId="17" xfId="1" applyNumberFormat="1" applyFont="1" applyBorder="1"/>
    <xf numFmtId="37" fontId="0" fillId="0" borderId="0" xfId="0" applyNumberFormat="1"/>
    <xf numFmtId="164" fontId="0" fillId="2" borderId="0" xfId="2" applyNumberFormat="1" applyFont="1" applyFill="1"/>
    <xf numFmtId="164" fontId="7" fillId="2" borderId="0" xfId="6" applyNumberFormat="1" applyFill="1"/>
    <xf numFmtId="164" fontId="0" fillId="2" borderId="1" xfId="2" applyNumberFormat="1" applyFont="1" applyFill="1" applyBorder="1"/>
    <xf numFmtId="164" fontId="0" fillId="2" borderId="14" xfId="2" applyNumberFormat="1" applyFont="1" applyFill="1" applyBorder="1"/>
    <xf numFmtId="0" fontId="7" fillId="2" borderId="0" xfId="6" applyFill="1"/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164" fontId="0" fillId="0" borderId="0" xfId="1" applyNumberFormat="1" applyFont="1" applyBorder="1"/>
    <xf numFmtId="0" fontId="10" fillId="0" borderId="0" xfId="0" applyFont="1"/>
    <xf numFmtId="0" fontId="10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center"/>
    </xf>
    <xf numFmtId="37" fontId="0" fillId="0" borderId="0" xfId="0" applyNumberFormat="1" applyBorder="1"/>
    <xf numFmtId="164" fontId="0" fillId="3" borderId="17" xfId="1" applyNumberFormat="1" applyFont="1" applyFill="1" applyBorder="1"/>
    <xf numFmtId="164" fontId="0" fillId="3" borderId="5" xfId="2" applyNumberFormat="1" applyFont="1" applyFill="1" applyBorder="1"/>
    <xf numFmtId="164" fontId="9" fillId="3" borderId="5" xfId="2" applyNumberFormat="1" applyFont="1" applyFill="1" applyBorder="1"/>
    <xf numFmtId="164" fontId="10" fillId="2" borderId="3" xfId="2" applyNumberFormat="1" applyFont="1" applyFill="1" applyBorder="1"/>
    <xf numFmtId="164" fontId="11" fillId="2" borderId="3" xfId="2" applyNumberFormat="1" applyFont="1" applyFill="1" applyBorder="1"/>
    <xf numFmtId="164" fontId="10" fillId="0" borderId="16" xfId="2" applyNumberFormat="1" applyFont="1" applyBorder="1"/>
    <xf numFmtId="0" fontId="6" fillId="0" borderId="2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0" fillId="0" borderId="0" xfId="0" applyNumberFormat="1"/>
    <xf numFmtId="164" fontId="0" fillId="0" borderId="14" xfId="0" applyNumberFormat="1" applyBorder="1"/>
    <xf numFmtId="0" fontId="10" fillId="0" borderId="0" xfId="0" applyFont="1" applyAlignment="1">
      <alignment horizontal="right"/>
    </xf>
    <xf numFmtId="10" fontId="12" fillId="0" borderId="0" xfId="0" applyNumberFormat="1" applyFont="1"/>
  </cellXfs>
  <cellStyles count="15">
    <cellStyle name="Comma" xfId="1" builtinId="3"/>
    <cellStyle name="Comma 2" xfId="2"/>
    <cellStyle name="Comma 2 2" xfId="3"/>
    <cellStyle name="Comma 2 3" xfId="4"/>
    <cellStyle name="Comma 3" xfId="5"/>
    <cellStyle name="Normal" xfId="0" builtinId="0"/>
    <cellStyle name="Normal 2" xfId="6"/>
    <cellStyle name="Normal 2 2" xfId="7"/>
    <cellStyle name="Normal 2 3" xfId="8"/>
    <cellStyle name="Normal 2 4" xfId="9"/>
    <cellStyle name="Normal 3" xfId="10"/>
    <cellStyle name="Percent 2" xfId="11"/>
    <cellStyle name="Percent 2 2" xfId="12"/>
    <cellStyle name="Percent 2 3" xfId="13"/>
    <cellStyle name="Percent 3" xfId="14"/>
  </cellStyles>
  <dxfs count="77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" defaultTableStyle="TableStyleMedium9" defaultPivotStyle="PivotStyleLight16">
    <tableStyle name="PivotStyleLight16 2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3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4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5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6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7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>
      <selection activeCell="L11" sqref="L11"/>
    </sheetView>
  </sheetViews>
  <sheetFormatPr defaultColWidth="9.140625" defaultRowHeight="15"/>
  <cols>
    <col min="1" max="1" width="17" style="1" bestFit="1" customWidth="1"/>
    <col min="2" max="3" width="13.42578125" style="2" bestFit="1" customWidth="1"/>
    <col min="4" max="4" width="14.140625" style="2" bestFit="1" customWidth="1"/>
    <col min="5" max="5" width="13.42578125" style="2" bestFit="1" customWidth="1"/>
    <col min="6" max="6" width="14.140625" style="2" bestFit="1" customWidth="1"/>
    <col min="7" max="7" width="1.7109375" style="2" customWidth="1"/>
    <col min="8" max="8" width="15.5703125" style="2" customWidth="1"/>
    <col min="9" max="9" width="11.85546875" style="2" bestFit="1" customWidth="1"/>
    <col min="10" max="10" width="12.28515625" style="2" bestFit="1" customWidth="1"/>
    <col min="11" max="16384" width="9.140625" style="2"/>
  </cols>
  <sheetData>
    <row r="1" spans="1:10" ht="15.75" thickBot="1">
      <c r="B1" s="111" t="s">
        <v>78</v>
      </c>
      <c r="C1" s="112"/>
      <c r="D1" s="112"/>
      <c r="E1" s="112"/>
      <c r="F1" s="113"/>
      <c r="H1" s="111" t="s">
        <v>79</v>
      </c>
      <c r="I1" s="112"/>
      <c r="J1" s="113"/>
    </row>
    <row r="2" spans="1:10">
      <c r="B2" s="3"/>
      <c r="C2" s="3"/>
      <c r="D2" s="3"/>
      <c r="E2" s="3"/>
      <c r="F2" s="3"/>
      <c r="H2" s="120">
        <v>0.65539999999999998</v>
      </c>
      <c r="I2" s="120">
        <v>0.34460000000000002</v>
      </c>
    </row>
    <row r="3" spans="1:10" s="4" customFormat="1">
      <c r="B3" s="4" t="s">
        <v>80</v>
      </c>
      <c r="C3" s="4" t="s">
        <v>81</v>
      </c>
      <c r="D3" s="4" t="s">
        <v>82</v>
      </c>
      <c r="E3" s="4" t="s">
        <v>83</v>
      </c>
      <c r="F3" s="4" t="s">
        <v>85</v>
      </c>
      <c r="H3" s="4" t="s">
        <v>80</v>
      </c>
      <c r="I3" s="4" t="s">
        <v>81</v>
      </c>
      <c r="J3" s="4" t="s">
        <v>85</v>
      </c>
    </row>
    <row r="4" spans="1:10" s="4" customFormat="1">
      <c r="A4" s="4" t="s">
        <v>86</v>
      </c>
    </row>
    <row r="5" spans="1:10">
      <c r="A5" s="5" t="s">
        <v>87</v>
      </c>
    </row>
    <row r="6" spans="1:10">
      <c r="A6" s="1">
        <v>408150</v>
      </c>
      <c r="B6" s="6">
        <f>'GL Export'!F6</f>
        <v>3356806.56</v>
      </c>
      <c r="C6" s="6">
        <f>'GL Export'!C6</f>
        <v>1339439.26</v>
      </c>
      <c r="D6" s="6">
        <f>'GL Export'!D6</f>
        <v>9985239.9800000004</v>
      </c>
      <c r="E6" s="6">
        <f>'GL Export'!E6</f>
        <v>3398989.64</v>
      </c>
      <c r="F6" s="7">
        <f>SUM(B6:E6)</f>
        <v>18080475.440000001</v>
      </c>
      <c r="H6" s="7">
        <f>ROUND($F$6*H2,0)</f>
        <v>11849944</v>
      </c>
      <c r="I6" s="7">
        <f>ROUND($F$6*I2,0)</f>
        <v>6230532</v>
      </c>
      <c r="J6" s="7">
        <f>SUM(H6:I6)</f>
        <v>18080476</v>
      </c>
    </row>
    <row r="7" spans="1:10">
      <c r="A7" s="1">
        <v>408180</v>
      </c>
      <c r="B7" s="8">
        <f>'GL Export'!F8</f>
        <v>2849909.4299999997</v>
      </c>
      <c r="C7" s="8">
        <f>'GL Export'!C8</f>
        <v>1613123.56</v>
      </c>
      <c r="D7" s="8">
        <f>'GL Export'!D8</f>
        <v>1819761</v>
      </c>
      <c r="E7" s="8">
        <f>'GL Export'!E8</f>
        <v>12954.44</v>
      </c>
      <c r="F7" s="9">
        <f>SUM(B7:E7)</f>
        <v>6295748.4300000006</v>
      </c>
      <c r="G7" s="31"/>
      <c r="H7" s="7">
        <f>ROUND($F$7*H2,0)</f>
        <v>4126234</v>
      </c>
      <c r="I7" s="7">
        <f>ROUND($F$7*I2,0)</f>
        <v>2169515</v>
      </c>
      <c r="J7" s="7">
        <f>SUM(H7:I7)</f>
        <v>6295749</v>
      </c>
    </row>
    <row r="8" spans="1:10">
      <c r="A8" s="1" t="s">
        <v>88</v>
      </c>
      <c r="B8" s="6">
        <f>SUM(B6:B7)</f>
        <v>6206715.9900000002</v>
      </c>
      <c r="C8" s="6">
        <f t="shared" ref="C8:J8" si="0">SUM(C6:C7)</f>
        <v>2952562.8200000003</v>
      </c>
      <c r="D8" s="6">
        <f t="shared" si="0"/>
        <v>11805000.98</v>
      </c>
      <c r="E8" s="6">
        <f t="shared" si="0"/>
        <v>3411944.08</v>
      </c>
      <c r="F8" s="40">
        <f t="shared" si="0"/>
        <v>24376223.870000001</v>
      </c>
      <c r="G8" s="33">
        <f t="shared" si="0"/>
        <v>0</v>
      </c>
      <c r="H8" s="40">
        <f t="shared" si="0"/>
        <v>15976178</v>
      </c>
      <c r="I8" s="40">
        <f t="shared" si="0"/>
        <v>8400047</v>
      </c>
      <c r="J8" s="40">
        <f t="shared" si="0"/>
        <v>24376225</v>
      </c>
    </row>
    <row r="9" spans="1:10">
      <c r="B9" s="6"/>
      <c r="C9" s="6"/>
      <c r="D9" s="6"/>
      <c r="E9" s="6"/>
      <c r="G9" s="31"/>
    </row>
    <row r="10" spans="1:10">
      <c r="A10" s="5" t="s">
        <v>89</v>
      </c>
      <c r="B10" s="6"/>
      <c r="C10" s="6"/>
      <c r="D10" s="6"/>
      <c r="E10" s="6"/>
      <c r="G10" s="31"/>
    </row>
    <row r="11" spans="1:10">
      <c r="A11" s="1">
        <v>408170</v>
      </c>
      <c r="B11" s="8">
        <f>'GL Export'!F7</f>
        <v>7494539.209999999</v>
      </c>
      <c r="C11" s="8">
        <f>'GL Export'!C7</f>
        <v>3207778.97</v>
      </c>
      <c r="D11" s="8">
        <f>'GL Export'!D7</f>
        <v>11814</v>
      </c>
      <c r="E11" s="8">
        <v>0</v>
      </c>
      <c r="F11" s="9">
        <f>SUM(B11:E11)</f>
        <v>10714132.18</v>
      </c>
      <c r="G11" s="31"/>
      <c r="H11" s="9">
        <f>B11</f>
        <v>7494539.209999999</v>
      </c>
      <c r="I11" s="9">
        <f>C11</f>
        <v>3207778.97</v>
      </c>
      <c r="J11" s="9">
        <f>SUM(H11:I11)</f>
        <v>10702318.18</v>
      </c>
    </row>
    <row r="12" spans="1:10">
      <c r="B12" s="6"/>
      <c r="C12" s="6"/>
      <c r="D12" s="6"/>
      <c r="E12" s="6"/>
      <c r="G12" s="31"/>
    </row>
    <row r="13" spans="1:10" ht="15.75" thickBot="1">
      <c r="A13" s="5" t="s">
        <v>86</v>
      </c>
      <c r="B13" s="10">
        <f>SUM(B8:B11)</f>
        <v>13701255.199999999</v>
      </c>
      <c r="C13" s="10">
        <f t="shared" ref="C13:J13" si="1">SUM(C8:C11)</f>
        <v>6160341.790000001</v>
      </c>
      <c r="D13" s="10">
        <f t="shared" si="1"/>
        <v>11816814.98</v>
      </c>
      <c r="E13" s="10">
        <f t="shared" si="1"/>
        <v>3411944.08</v>
      </c>
      <c r="F13" s="106">
        <f>SUM(F8:F11)</f>
        <v>35090356.049999997</v>
      </c>
      <c r="G13" s="33">
        <f t="shared" si="1"/>
        <v>0</v>
      </c>
      <c r="H13" s="10">
        <f t="shared" si="1"/>
        <v>23470717.210000001</v>
      </c>
      <c r="I13" s="10">
        <f t="shared" si="1"/>
        <v>11607825.970000001</v>
      </c>
      <c r="J13" s="10">
        <f t="shared" si="1"/>
        <v>35078543.18</v>
      </c>
    </row>
    <row r="15" spans="1:10" ht="15.75" thickBot="1"/>
    <row r="16" spans="1:10" ht="30.75" thickBot="1">
      <c r="A16" s="11" t="s">
        <v>90</v>
      </c>
      <c r="B16" s="12">
        <f>B26</f>
        <v>14382815.199999999</v>
      </c>
      <c r="C16" s="12">
        <f>C26</f>
        <v>6160669</v>
      </c>
      <c r="D16" s="12">
        <f t="shared" ref="D16:E16" si="2">D26</f>
        <v>11816638.84</v>
      </c>
      <c r="E16" s="12">
        <f t="shared" si="2"/>
        <v>3411944.08</v>
      </c>
      <c r="F16" s="108">
        <f>SUM(B16:E16)</f>
        <v>35772067.119999997</v>
      </c>
      <c r="G16" s="13"/>
      <c r="H16" s="13"/>
      <c r="I16" s="13"/>
      <c r="J16" s="14"/>
    </row>
    <row r="17" spans="1:12">
      <c r="A17" s="15"/>
      <c r="B17" s="16"/>
      <c r="C17" s="16"/>
      <c r="D17" s="16"/>
      <c r="E17" s="16"/>
      <c r="F17" s="16"/>
      <c r="G17" s="16"/>
      <c r="H17" s="16"/>
      <c r="I17" s="16"/>
      <c r="J17" s="17"/>
    </row>
    <row r="18" spans="1:12">
      <c r="A18" s="15" t="s">
        <v>87</v>
      </c>
      <c r="B18" s="16"/>
      <c r="C18" s="16"/>
      <c r="D18" s="16"/>
      <c r="E18" s="16"/>
      <c r="F18" s="16"/>
      <c r="G18" s="16"/>
      <c r="H18" s="16"/>
      <c r="I18" s="16"/>
      <c r="J18" s="17"/>
    </row>
    <row r="19" spans="1:12">
      <c r="A19" s="15">
        <v>408150</v>
      </c>
      <c r="B19" s="92">
        <f>'GL Export'!F16</f>
        <v>3523788.7500000005</v>
      </c>
      <c r="C19" s="92">
        <f>'GL Export'!C16</f>
        <v>1339766.47</v>
      </c>
      <c r="D19" s="92">
        <f>'GL Export'!D16</f>
        <v>9985063.8399999999</v>
      </c>
      <c r="E19" s="92">
        <f>'GL Export'!E16</f>
        <v>3398989.64</v>
      </c>
      <c r="F19" s="93">
        <f>SUM(B19:E19)</f>
        <v>18247608.699999999</v>
      </c>
      <c r="G19" s="16"/>
      <c r="H19" s="19">
        <f>ROUND(F19*H2,0)</f>
        <v>11959483</v>
      </c>
      <c r="I19" s="19">
        <f>ROUND(F19*I2,0)</f>
        <v>6288126</v>
      </c>
      <c r="J19" s="20">
        <f>SUM(H19:I19)</f>
        <v>18247609</v>
      </c>
    </row>
    <row r="20" spans="1:12">
      <c r="A20" s="15">
        <v>408180</v>
      </c>
      <c r="B20" s="94">
        <f>'GL Export'!F18</f>
        <v>2991673.92</v>
      </c>
      <c r="C20" s="94">
        <f>'GL Export'!C18</f>
        <v>1613123.56</v>
      </c>
      <c r="D20" s="94">
        <f>'GL Export'!D18</f>
        <v>1819761</v>
      </c>
      <c r="E20" s="94">
        <f>'GL Export'!E18</f>
        <v>12954.44</v>
      </c>
      <c r="F20" s="21">
        <f>SUM(B20:E20)</f>
        <v>6437512.9200000009</v>
      </c>
      <c r="G20" s="16"/>
      <c r="H20" s="19">
        <f>ROUND(F20*H2,0)</f>
        <v>4219146</v>
      </c>
      <c r="I20" s="19">
        <f>ROUND(F20*I2,0)</f>
        <v>2218367</v>
      </c>
      <c r="J20" s="20">
        <f>SUM(H20:I20)</f>
        <v>6437513</v>
      </c>
    </row>
    <row r="21" spans="1:12">
      <c r="A21" s="15" t="s">
        <v>91</v>
      </c>
      <c r="B21" s="92">
        <f>SUM(B19:B20)</f>
        <v>6515462.6699999999</v>
      </c>
      <c r="C21" s="92">
        <f t="shared" ref="C21:F21" si="3">SUM(C19:C20)</f>
        <v>2952890.0300000003</v>
      </c>
      <c r="D21" s="92">
        <f t="shared" si="3"/>
        <v>11804824.84</v>
      </c>
      <c r="E21" s="92">
        <f t="shared" si="3"/>
        <v>3411944.08</v>
      </c>
      <c r="F21" s="95">
        <f t="shared" si="3"/>
        <v>24685121.620000001</v>
      </c>
      <c r="G21" s="16"/>
      <c r="H21" s="41">
        <f>SUM(H19:H20)</f>
        <v>16178629</v>
      </c>
      <c r="I21" s="41">
        <f>SUM(I19:I20)</f>
        <v>8506493</v>
      </c>
      <c r="J21" s="42">
        <f>SUM(J19:J20)</f>
        <v>24685122</v>
      </c>
    </row>
    <row r="22" spans="1:12">
      <c r="A22" s="15"/>
      <c r="B22" s="92"/>
      <c r="C22" s="92"/>
      <c r="D22" s="92"/>
      <c r="E22" s="92"/>
      <c r="F22" s="96"/>
      <c r="G22" s="16"/>
      <c r="H22" s="16"/>
      <c r="I22" s="16"/>
      <c r="J22" s="17"/>
    </row>
    <row r="23" spans="1:12">
      <c r="A23" s="15" t="s">
        <v>89</v>
      </c>
      <c r="B23" s="92"/>
      <c r="C23" s="92"/>
      <c r="D23" s="92"/>
      <c r="E23" s="92"/>
      <c r="F23" s="96"/>
      <c r="G23" s="16"/>
      <c r="H23" s="16"/>
      <c r="I23" s="16"/>
      <c r="J23" s="17"/>
    </row>
    <row r="24" spans="1:12">
      <c r="A24" s="15">
        <v>408170</v>
      </c>
      <c r="B24" s="94">
        <f>'GL Export'!F17</f>
        <v>7867352.5299999993</v>
      </c>
      <c r="C24" s="94">
        <f>'GL Export'!C17</f>
        <v>3207778.9699999997</v>
      </c>
      <c r="D24" s="94">
        <f>'GL Export'!D17</f>
        <v>11814</v>
      </c>
      <c r="E24" s="94">
        <v>0</v>
      </c>
      <c r="F24" s="21">
        <f>SUM(B24:E24)</f>
        <v>11086945.5</v>
      </c>
      <c r="G24" s="16"/>
      <c r="H24" s="21">
        <f>B24</f>
        <v>7867352.5299999993</v>
      </c>
      <c r="I24" s="21">
        <f>C24</f>
        <v>3207778.9699999997</v>
      </c>
      <c r="J24" s="22">
        <f>SUM(H24:I24)</f>
        <v>11075131.5</v>
      </c>
    </row>
    <row r="25" spans="1:12">
      <c r="A25" s="15"/>
      <c r="B25" s="18"/>
      <c r="C25" s="18"/>
      <c r="D25" s="18"/>
      <c r="E25" s="18"/>
      <c r="F25" s="18"/>
      <c r="G25" s="16"/>
      <c r="H25" s="16"/>
      <c r="I25" s="16"/>
      <c r="J25" s="17"/>
    </row>
    <row r="26" spans="1:12" ht="15.75" thickBot="1">
      <c r="A26" s="15"/>
      <c r="B26" s="23">
        <f t="shared" ref="B26:F26" si="4">SUM(B21:B24)</f>
        <v>14382815.199999999</v>
      </c>
      <c r="C26" s="23">
        <f>SUM(C21:C24)</f>
        <v>6160669</v>
      </c>
      <c r="D26" s="23">
        <f t="shared" si="4"/>
        <v>11816638.84</v>
      </c>
      <c r="E26" s="23">
        <f t="shared" si="4"/>
        <v>3411944.08</v>
      </c>
      <c r="F26" s="23">
        <f t="shared" si="4"/>
        <v>35772067.120000005</v>
      </c>
      <c r="G26" s="43"/>
      <c r="H26" s="23">
        <f>SUM(H21:H24)</f>
        <v>24045981.530000001</v>
      </c>
      <c r="I26" s="23">
        <f>SUM(I21:I24)</f>
        <v>11714271.969999999</v>
      </c>
      <c r="J26" s="44">
        <f>SUM(J21:J24)</f>
        <v>35760253.5</v>
      </c>
      <c r="L26" s="7"/>
    </row>
    <row r="27" spans="1:12" ht="15.75" thickBot="1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2" ht="15.75" thickBot="1"/>
    <row r="29" spans="1:12">
      <c r="A29" s="27" t="s">
        <v>110</v>
      </c>
      <c r="B29" s="28"/>
      <c r="C29" s="28"/>
      <c r="D29" s="28"/>
      <c r="E29" s="28"/>
      <c r="F29" s="28"/>
      <c r="G29" s="28"/>
      <c r="H29" s="28"/>
      <c r="I29" s="28"/>
      <c r="J29" s="29"/>
    </row>
    <row r="30" spans="1:12">
      <c r="A30" s="30" t="s">
        <v>87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2">
      <c r="A31" s="30">
        <v>408150</v>
      </c>
      <c r="B31" s="33">
        <f t="shared" ref="B31:E32" si="5">B19-B6</f>
        <v>166982.19000000041</v>
      </c>
      <c r="C31" s="33">
        <f t="shared" si="5"/>
        <v>327.20999999996275</v>
      </c>
      <c r="D31" s="33">
        <f t="shared" si="5"/>
        <v>-176.14000000059605</v>
      </c>
      <c r="E31" s="33">
        <f t="shared" si="5"/>
        <v>0</v>
      </c>
      <c r="F31" s="33">
        <f>SUM(B31:E31)</f>
        <v>167133.25999999978</v>
      </c>
      <c r="G31" s="31"/>
      <c r="H31" s="33">
        <f>H19-H6</f>
        <v>109539</v>
      </c>
      <c r="I31" s="33">
        <f>I19-I6</f>
        <v>57594</v>
      </c>
      <c r="J31" s="34">
        <f>SUM(H31:I31)</f>
        <v>167133</v>
      </c>
    </row>
    <row r="32" spans="1:12">
      <c r="A32" s="30">
        <v>408180</v>
      </c>
      <c r="B32" s="8">
        <f t="shared" si="5"/>
        <v>141764.49000000022</v>
      </c>
      <c r="C32" s="8">
        <f t="shared" si="5"/>
        <v>0</v>
      </c>
      <c r="D32" s="8">
        <f t="shared" si="5"/>
        <v>0</v>
      </c>
      <c r="E32" s="8">
        <f t="shared" si="5"/>
        <v>0</v>
      </c>
      <c r="F32" s="8">
        <f>SUM(B32:E32)</f>
        <v>141764.49000000022</v>
      </c>
      <c r="G32" s="31"/>
      <c r="H32" s="33">
        <f>H20-H7</f>
        <v>92912</v>
      </c>
      <c r="I32" s="33">
        <f>I20-I7</f>
        <v>48852</v>
      </c>
      <c r="J32" s="34">
        <f>SUM(H32:I32)</f>
        <v>141764</v>
      </c>
    </row>
    <row r="33" spans="1:10">
      <c r="A33" s="30" t="s">
        <v>91</v>
      </c>
      <c r="B33" s="33">
        <f t="shared" ref="B33:F33" si="6">SUM(B31:B32)</f>
        <v>308746.68000000063</v>
      </c>
      <c r="C33" s="33">
        <f t="shared" si="6"/>
        <v>327.20999999996275</v>
      </c>
      <c r="D33" s="33">
        <f t="shared" si="6"/>
        <v>-176.14000000059605</v>
      </c>
      <c r="E33" s="33">
        <f t="shared" si="6"/>
        <v>0</v>
      </c>
      <c r="F33" s="33">
        <f t="shared" si="6"/>
        <v>308897.75</v>
      </c>
      <c r="G33" s="31"/>
      <c r="H33" s="40">
        <f>SUM(H31:H32)</f>
        <v>202451</v>
      </c>
      <c r="I33" s="40">
        <f>SUM(I31:I32)</f>
        <v>106446</v>
      </c>
      <c r="J33" s="45">
        <f>SUM(J31:J32)</f>
        <v>308897</v>
      </c>
    </row>
    <row r="34" spans="1:10">
      <c r="A34" s="30"/>
      <c r="B34" s="33"/>
      <c r="C34" s="33"/>
      <c r="D34" s="33"/>
      <c r="E34" s="33"/>
      <c r="F34" s="33"/>
      <c r="G34" s="31"/>
      <c r="H34" s="31"/>
      <c r="I34" s="31"/>
      <c r="J34" s="32"/>
    </row>
    <row r="35" spans="1:10">
      <c r="A35" s="30" t="s">
        <v>89</v>
      </c>
      <c r="B35" s="33"/>
      <c r="C35" s="33"/>
      <c r="D35" s="33"/>
      <c r="E35" s="33"/>
      <c r="F35" s="33"/>
      <c r="G35" s="31"/>
      <c r="H35" s="31"/>
      <c r="I35" s="31"/>
      <c r="J35" s="32"/>
    </row>
    <row r="36" spans="1:10">
      <c r="A36" s="30">
        <v>408170</v>
      </c>
      <c r="B36" s="8">
        <f>B24-B11</f>
        <v>372813.3200000003</v>
      </c>
      <c r="C36" s="8">
        <f>C24-C11</f>
        <v>0</v>
      </c>
      <c r="D36" s="8">
        <f>D24-D11</f>
        <v>0</v>
      </c>
      <c r="E36" s="8">
        <f>E24-E11</f>
        <v>0</v>
      </c>
      <c r="F36" s="8">
        <f>SUM(B36:E36)</f>
        <v>372813.3200000003</v>
      </c>
      <c r="G36" s="31"/>
      <c r="H36" s="9">
        <f>B36</f>
        <v>372813.3200000003</v>
      </c>
      <c r="I36" s="9">
        <f>C36</f>
        <v>0</v>
      </c>
      <c r="J36" s="35">
        <f>SUM(H36:I36)</f>
        <v>372813.3200000003</v>
      </c>
    </row>
    <row r="37" spans="1:10" ht="15.75" thickBot="1">
      <c r="A37" s="30"/>
      <c r="B37" s="33"/>
      <c r="C37" s="33"/>
      <c r="D37" s="33"/>
      <c r="E37" s="33"/>
      <c r="F37" s="33"/>
      <c r="G37" s="31"/>
      <c r="H37" s="31"/>
      <c r="I37" s="31"/>
      <c r="J37" s="32"/>
    </row>
    <row r="38" spans="1:10" ht="16.5" thickTop="1" thickBot="1">
      <c r="A38" s="30"/>
      <c r="B38" s="10">
        <f t="shared" ref="B38:F38" si="7">SUM(B33:B36)</f>
        <v>681560.00000000093</v>
      </c>
      <c r="C38" s="10">
        <f t="shared" si="7"/>
        <v>327.20999999996275</v>
      </c>
      <c r="D38" s="10">
        <f t="shared" si="7"/>
        <v>-176.14000000059605</v>
      </c>
      <c r="E38" s="10">
        <f t="shared" si="7"/>
        <v>0</v>
      </c>
      <c r="F38" s="10">
        <f t="shared" si="7"/>
        <v>681711.0700000003</v>
      </c>
      <c r="G38" s="46"/>
      <c r="H38" s="110">
        <f>SUM(H33:H36)</f>
        <v>575264.3200000003</v>
      </c>
      <c r="I38" s="10">
        <f>SUM(I33:I36)</f>
        <v>106446</v>
      </c>
      <c r="J38" s="47">
        <f>SUM(J33:J36)</f>
        <v>681710.3200000003</v>
      </c>
    </row>
    <row r="39" spans="1:10" ht="15.75" thickBot="1">
      <c r="A39" s="37"/>
      <c r="B39" s="38"/>
      <c r="C39" s="38"/>
      <c r="D39" s="38"/>
      <c r="E39" s="38"/>
      <c r="F39" s="38"/>
      <c r="G39" s="38"/>
      <c r="H39" s="38"/>
      <c r="I39" s="38"/>
      <c r="J39" s="39"/>
    </row>
    <row r="42" spans="1:10" ht="30.75" hidden="1" thickBot="1">
      <c r="A42" s="11" t="s">
        <v>111</v>
      </c>
      <c r="B42" s="12"/>
      <c r="C42" s="12"/>
      <c r="D42" s="12"/>
      <c r="E42" s="12"/>
      <c r="F42" s="12">
        <f>SUM(B42:E42)</f>
        <v>0</v>
      </c>
      <c r="G42" s="13"/>
      <c r="H42" s="13"/>
      <c r="I42" s="13"/>
      <c r="J42" s="14"/>
    </row>
    <row r="43" spans="1:10" hidden="1">
      <c r="A43" s="15"/>
      <c r="B43" s="16"/>
      <c r="C43" s="16"/>
      <c r="D43" s="16"/>
      <c r="E43" s="16"/>
      <c r="F43" s="16"/>
      <c r="G43" s="16"/>
      <c r="H43" s="16"/>
      <c r="I43" s="16"/>
      <c r="J43" s="17"/>
    </row>
    <row r="44" spans="1:10" hidden="1">
      <c r="A44" s="15" t="s">
        <v>87</v>
      </c>
      <c r="B44" s="16"/>
      <c r="C44" s="16"/>
      <c r="D44" s="16"/>
      <c r="E44" s="16"/>
      <c r="F44" s="16"/>
      <c r="G44" s="16"/>
      <c r="H44" s="16"/>
      <c r="I44" s="16"/>
      <c r="J44" s="17"/>
    </row>
    <row r="45" spans="1:10" hidden="1">
      <c r="A45" s="15">
        <v>408150</v>
      </c>
      <c r="B45" s="97">
        <f>(B6/B13)*B42</f>
        <v>0</v>
      </c>
      <c r="C45" s="97">
        <f t="shared" ref="C45:E45" si="8">(C6/C13)*C42</f>
        <v>0</v>
      </c>
      <c r="D45" s="97">
        <f t="shared" si="8"/>
        <v>0</v>
      </c>
      <c r="E45" s="97">
        <f t="shared" si="8"/>
        <v>0</v>
      </c>
      <c r="F45" s="97">
        <f>SUM(B45:E45)</f>
        <v>0</v>
      </c>
      <c r="G45" s="16"/>
      <c r="H45" s="19">
        <f>ROUND(F45*H2,0)</f>
        <v>0</v>
      </c>
      <c r="I45" s="19">
        <f>ROUND(F45*I2,0)</f>
        <v>0</v>
      </c>
      <c r="J45" s="20">
        <f>SUM(H45:I45)</f>
        <v>0</v>
      </c>
    </row>
    <row r="46" spans="1:10" hidden="1">
      <c r="A46" s="15">
        <v>408180</v>
      </c>
      <c r="B46" s="98">
        <f>(B7/B13)*B42</f>
        <v>0</v>
      </c>
      <c r="C46" s="98">
        <f t="shared" ref="C46:E46" si="9">(C7/C13)*C42</f>
        <v>0</v>
      </c>
      <c r="D46" s="98">
        <f t="shared" si="9"/>
        <v>0</v>
      </c>
      <c r="E46" s="98">
        <f t="shared" si="9"/>
        <v>0</v>
      </c>
      <c r="F46" s="98">
        <f>SUM(B46:E46)</f>
        <v>0</v>
      </c>
      <c r="G46" s="16"/>
      <c r="H46" s="19">
        <f>ROUND(F46*H2,0)</f>
        <v>0</v>
      </c>
      <c r="I46" s="19">
        <f>ROUND(F46*I2,0)</f>
        <v>0</v>
      </c>
      <c r="J46" s="20">
        <f>SUM(H46:I46)</f>
        <v>0</v>
      </c>
    </row>
    <row r="47" spans="1:10" hidden="1">
      <c r="A47" s="15" t="s">
        <v>91</v>
      </c>
      <c r="B47" s="97">
        <f t="shared" ref="B47:F47" si="10">SUM(B45:B46)</f>
        <v>0</v>
      </c>
      <c r="C47" s="97">
        <f t="shared" si="10"/>
        <v>0</v>
      </c>
      <c r="D47" s="97">
        <f t="shared" si="10"/>
        <v>0</v>
      </c>
      <c r="E47" s="97">
        <f t="shared" si="10"/>
        <v>0</v>
      </c>
      <c r="F47" s="97">
        <f t="shared" si="10"/>
        <v>0</v>
      </c>
      <c r="G47" s="16"/>
      <c r="H47" s="41">
        <f>SUM(H45:H46)</f>
        <v>0</v>
      </c>
      <c r="I47" s="41">
        <f>SUM(I45:I46)</f>
        <v>0</v>
      </c>
      <c r="J47" s="42">
        <f>SUM(J45:J46)</f>
        <v>0</v>
      </c>
    </row>
    <row r="48" spans="1:10" hidden="1">
      <c r="A48" s="15"/>
      <c r="B48" s="97"/>
      <c r="C48" s="97"/>
      <c r="D48" s="97"/>
      <c r="E48" s="97"/>
      <c r="F48" s="97"/>
      <c r="G48" s="16"/>
      <c r="H48" s="16"/>
      <c r="I48" s="16"/>
      <c r="J48" s="17"/>
    </row>
    <row r="49" spans="1:12" hidden="1">
      <c r="A49" s="15" t="s">
        <v>89</v>
      </c>
      <c r="B49" s="97"/>
      <c r="C49" s="97"/>
      <c r="D49" s="97"/>
      <c r="E49" s="97"/>
      <c r="F49" s="97"/>
      <c r="G49" s="16"/>
      <c r="H49" s="16"/>
      <c r="I49" s="16"/>
      <c r="J49" s="17"/>
    </row>
    <row r="50" spans="1:12" hidden="1">
      <c r="A50" s="15">
        <v>408170</v>
      </c>
      <c r="B50" s="98">
        <f>(B11/B13)*B42</f>
        <v>0</v>
      </c>
      <c r="C50" s="98">
        <f t="shared" ref="C50:E50" si="11">(C11/C13)*C42</f>
        <v>0</v>
      </c>
      <c r="D50" s="98">
        <f t="shared" si="11"/>
        <v>0</v>
      </c>
      <c r="E50" s="98">
        <f t="shared" si="11"/>
        <v>0</v>
      </c>
      <c r="F50" s="98">
        <f>SUM(B50:E50)</f>
        <v>0</v>
      </c>
      <c r="G50" s="16"/>
      <c r="H50" s="21">
        <f>B50</f>
        <v>0</v>
      </c>
      <c r="I50" s="21">
        <f>C50</f>
        <v>0</v>
      </c>
      <c r="J50" s="22">
        <f>SUM(H50:I50)</f>
        <v>0</v>
      </c>
    </row>
    <row r="51" spans="1:12" hidden="1">
      <c r="A51" s="15"/>
      <c r="B51" s="18"/>
      <c r="C51" s="18"/>
      <c r="D51" s="18"/>
      <c r="E51" s="18"/>
      <c r="F51" s="18"/>
      <c r="G51" s="16"/>
      <c r="H51" s="16"/>
      <c r="I51" s="16"/>
      <c r="J51" s="17"/>
    </row>
    <row r="52" spans="1:12" ht="15.75" hidden="1" thickBot="1">
      <c r="A52" s="15"/>
      <c r="B52" s="23">
        <f t="shared" ref="B52:F52" si="12">SUM(B47:B50)</f>
        <v>0</v>
      </c>
      <c r="C52" s="23">
        <f t="shared" si="12"/>
        <v>0</v>
      </c>
      <c r="D52" s="23">
        <f t="shared" si="12"/>
        <v>0</v>
      </c>
      <c r="E52" s="23">
        <f t="shared" si="12"/>
        <v>0</v>
      </c>
      <c r="F52" s="23">
        <f t="shared" si="12"/>
        <v>0</v>
      </c>
      <c r="G52" s="43"/>
      <c r="H52" s="23">
        <f>SUM(H47:H50)</f>
        <v>0</v>
      </c>
      <c r="I52" s="23">
        <f>SUM(I47:I50)</f>
        <v>0</v>
      </c>
      <c r="J52" s="44">
        <f>SUM(J47:J50)</f>
        <v>0</v>
      </c>
      <c r="L52" s="7"/>
    </row>
    <row r="53" spans="1:12" ht="15.75" hidden="1" thickBot="1">
      <c r="A53" s="24"/>
      <c r="B53" s="25"/>
      <c r="C53" s="25"/>
      <c r="D53" s="25"/>
      <c r="E53" s="25"/>
      <c r="F53" s="25"/>
      <c r="G53" s="25"/>
      <c r="H53" s="25"/>
      <c r="I53" s="25"/>
      <c r="J53" s="26"/>
    </row>
    <row r="54" spans="1:12" hidden="1"/>
    <row r="55" spans="1:12" hidden="1">
      <c r="A55" s="27" t="s">
        <v>112</v>
      </c>
      <c r="B55" s="28"/>
      <c r="C55" s="28"/>
      <c r="D55" s="28"/>
      <c r="E55" s="28"/>
      <c r="F55" s="28"/>
      <c r="G55" s="28"/>
      <c r="H55" s="28"/>
      <c r="I55" s="28"/>
      <c r="J55" s="29"/>
    </row>
    <row r="56" spans="1:12" hidden="1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2"/>
    </row>
    <row r="57" spans="1:12" hidden="1">
      <c r="A57" s="30">
        <v>408150</v>
      </c>
      <c r="B57" s="33">
        <f>B45-B19</f>
        <v>-3523788.7500000005</v>
      </c>
      <c r="C57" s="33">
        <f t="shared" ref="C57:E57" si="13">C45-C19</f>
        <v>-1339766.47</v>
      </c>
      <c r="D57" s="33">
        <f t="shared" si="13"/>
        <v>-9985063.8399999999</v>
      </c>
      <c r="E57" s="33">
        <f t="shared" si="13"/>
        <v>-3398989.64</v>
      </c>
      <c r="F57" s="33">
        <f>SUM(B57:E57)</f>
        <v>-18247608.699999999</v>
      </c>
      <c r="G57" s="31"/>
      <c r="H57" s="33">
        <f>F57*H2</f>
        <v>-11959482.741979999</v>
      </c>
      <c r="I57" s="33">
        <f>F57*I2</f>
        <v>-6288125.9580199998</v>
      </c>
      <c r="J57" s="34">
        <f>SUM(H57:I57)</f>
        <v>-18247608.699999999</v>
      </c>
    </row>
    <row r="58" spans="1:12" hidden="1">
      <c r="A58" s="30">
        <v>408180</v>
      </c>
      <c r="B58" s="8">
        <f>B46-B20</f>
        <v>-2991673.92</v>
      </c>
      <c r="C58" s="8">
        <f t="shared" ref="C58:E58" si="14">C46-C20</f>
        <v>-1613123.56</v>
      </c>
      <c r="D58" s="8">
        <f t="shared" si="14"/>
        <v>-1819761</v>
      </c>
      <c r="E58" s="8">
        <f t="shared" si="14"/>
        <v>-12954.44</v>
      </c>
      <c r="F58" s="8">
        <f>SUM(B58:E58)</f>
        <v>-6437512.9200000009</v>
      </c>
      <c r="G58" s="31"/>
      <c r="H58" s="33">
        <f>F58*H2</f>
        <v>-4219145.9677680004</v>
      </c>
      <c r="I58" s="33">
        <f>F58*I2</f>
        <v>-2218366.9522320004</v>
      </c>
      <c r="J58" s="34">
        <f>SUM(H58:I58)</f>
        <v>-6437512.9200000009</v>
      </c>
    </row>
    <row r="59" spans="1:12" hidden="1">
      <c r="A59" s="30" t="s">
        <v>91</v>
      </c>
      <c r="B59" s="33">
        <f t="shared" ref="B59:F59" si="15">SUM(B57:B58)</f>
        <v>-6515462.6699999999</v>
      </c>
      <c r="C59" s="33">
        <f t="shared" si="15"/>
        <v>-2952890.0300000003</v>
      </c>
      <c r="D59" s="33">
        <f t="shared" si="15"/>
        <v>-11804824.84</v>
      </c>
      <c r="E59" s="33">
        <f t="shared" si="15"/>
        <v>-3411944.08</v>
      </c>
      <c r="F59" s="33">
        <f t="shared" si="15"/>
        <v>-24685121.620000001</v>
      </c>
      <c r="G59" s="31"/>
      <c r="H59" s="40">
        <f>SUM(H57:H58)</f>
        <v>-16178628.709748</v>
      </c>
      <c r="I59" s="40">
        <f>SUM(I57:I58)</f>
        <v>-8506492.9102520011</v>
      </c>
      <c r="J59" s="45">
        <f>SUM(J57:J58)</f>
        <v>-24685121.620000001</v>
      </c>
    </row>
    <row r="60" spans="1:12" hidden="1">
      <c r="A60" s="30"/>
      <c r="B60" s="33"/>
      <c r="C60" s="33"/>
      <c r="D60" s="33"/>
      <c r="E60" s="33"/>
      <c r="F60" s="33"/>
      <c r="G60" s="31"/>
      <c r="H60" s="31"/>
      <c r="I60" s="31"/>
      <c r="J60" s="32"/>
    </row>
    <row r="61" spans="1:12" hidden="1">
      <c r="A61" s="30" t="s">
        <v>89</v>
      </c>
      <c r="B61" s="33"/>
      <c r="C61" s="33"/>
      <c r="D61" s="33"/>
      <c r="E61" s="33"/>
      <c r="F61" s="33"/>
      <c r="G61" s="31"/>
      <c r="H61" s="31"/>
      <c r="I61" s="31"/>
      <c r="J61" s="32"/>
    </row>
    <row r="62" spans="1:12" hidden="1">
      <c r="A62" s="30">
        <v>408170</v>
      </c>
      <c r="B62" s="8">
        <f>B50-B24</f>
        <v>-7867352.5299999993</v>
      </c>
      <c r="C62" s="8">
        <f t="shared" ref="C62:E62" si="16">C50-C24</f>
        <v>-3207778.9699999997</v>
      </c>
      <c r="D62" s="8">
        <f t="shared" si="16"/>
        <v>-11814</v>
      </c>
      <c r="E62" s="8">
        <f t="shared" si="16"/>
        <v>0</v>
      </c>
      <c r="F62" s="8">
        <f>SUM(B62:E62)</f>
        <v>-11086945.5</v>
      </c>
      <c r="G62" s="31"/>
      <c r="H62" s="9">
        <f>B62</f>
        <v>-7867352.5299999993</v>
      </c>
      <c r="I62" s="9">
        <f>C62</f>
        <v>-3207778.9699999997</v>
      </c>
      <c r="J62" s="35">
        <f>SUM(H62:I62)</f>
        <v>-11075131.5</v>
      </c>
    </row>
    <row r="63" spans="1:12" hidden="1">
      <c r="A63" s="30"/>
      <c r="B63" s="33"/>
      <c r="C63" s="33"/>
      <c r="D63" s="33"/>
      <c r="E63" s="33"/>
      <c r="F63" s="33"/>
      <c r="G63" s="31"/>
      <c r="H63" s="31"/>
      <c r="I63" s="31"/>
      <c r="J63" s="32"/>
    </row>
    <row r="64" spans="1:12" ht="16.5" hidden="1" thickTop="1" thickBot="1">
      <c r="A64" s="30"/>
      <c r="B64" s="10">
        <f t="shared" ref="B64:F64" si="17">SUM(B59:B62)</f>
        <v>-14382815.199999999</v>
      </c>
      <c r="C64" s="10">
        <f t="shared" si="17"/>
        <v>-6160669</v>
      </c>
      <c r="D64" s="10">
        <f t="shared" si="17"/>
        <v>-11816638.84</v>
      </c>
      <c r="E64" s="10">
        <f t="shared" si="17"/>
        <v>-3411944.08</v>
      </c>
      <c r="F64" s="10">
        <f t="shared" si="17"/>
        <v>-35772067.120000005</v>
      </c>
      <c r="G64" s="46"/>
      <c r="H64" s="36">
        <f>SUM(H59:H62)</f>
        <v>-24045981.239748001</v>
      </c>
      <c r="I64" s="10">
        <f>SUM(I59:I62)</f>
        <v>-11714271.880252</v>
      </c>
      <c r="J64" s="47">
        <f>SUM(J59:J62)</f>
        <v>-35760253.120000005</v>
      </c>
    </row>
    <row r="65" spans="1:10" ht="15.75" hidden="1" thickBot="1">
      <c r="A65" s="37"/>
      <c r="B65" s="38"/>
      <c r="C65" s="38"/>
      <c r="D65" s="38"/>
      <c r="E65" s="38"/>
      <c r="F65" s="38"/>
      <c r="G65" s="38"/>
      <c r="H65" s="38"/>
      <c r="I65" s="38"/>
      <c r="J65" s="39"/>
    </row>
  </sheetData>
  <mergeCells count="2">
    <mergeCell ref="B1:F1"/>
    <mergeCell ref="H1:J1"/>
  </mergeCells>
  <pageMargins left="0.7" right="0.7" top="0.75" bottom="0.75" header="0.3" footer="0.3"/>
  <pageSetup scale="91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G27" sqref="G27"/>
    </sheetView>
  </sheetViews>
  <sheetFormatPr defaultColWidth="9.140625" defaultRowHeight="15"/>
  <cols>
    <col min="1" max="1" width="17.140625" style="48" customWidth="1"/>
    <col min="2" max="5" width="13.28515625" style="49" bestFit="1" customWidth="1"/>
    <col min="6" max="6" width="9.5703125" style="49" bestFit="1" customWidth="1"/>
    <col min="7" max="7" width="13.140625" style="49" customWidth="1"/>
    <col min="8" max="8" width="4.28515625" style="49" customWidth="1"/>
    <col min="9" max="9" width="15.5703125" style="49" customWidth="1"/>
    <col min="10" max="10" width="17" style="49" customWidth="1"/>
    <col min="11" max="11" width="11.28515625" style="49" bestFit="1" customWidth="1"/>
    <col min="12" max="12" width="14.7109375" style="49" customWidth="1"/>
    <col min="13" max="16384" width="9.140625" style="49"/>
  </cols>
  <sheetData>
    <row r="1" spans="1:12" ht="15.75" thickBot="1"/>
    <row r="2" spans="1:12" ht="15.75" thickBot="1">
      <c r="B2" s="111" t="s">
        <v>92</v>
      </c>
      <c r="C2" s="112"/>
      <c r="D2" s="112"/>
      <c r="E2" s="112"/>
      <c r="F2" s="112"/>
      <c r="G2" s="113"/>
      <c r="I2" s="111" t="s">
        <v>79</v>
      </c>
      <c r="J2" s="112"/>
      <c r="K2" s="112"/>
      <c r="L2" s="113"/>
    </row>
    <row r="3" spans="1:12">
      <c r="B3" s="3"/>
      <c r="C3" s="3"/>
      <c r="D3" s="3"/>
      <c r="E3" s="3"/>
      <c r="F3" s="3"/>
      <c r="G3" s="3"/>
      <c r="I3" s="76"/>
      <c r="J3" s="76"/>
      <c r="K3" s="76"/>
    </row>
    <row r="4" spans="1:12" s="4" customFormat="1">
      <c r="B4" s="4" t="s">
        <v>80</v>
      </c>
      <c r="C4" s="4" t="s">
        <v>81</v>
      </c>
      <c r="D4" s="4" t="s">
        <v>82</v>
      </c>
      <c r="E4" s="4" t="s">
        <v>83</v>
      </c>
      <c r="F4" s="4" t="s">
        <v>84</v>
      </c>
      <c r="G4" s="4" t="s">
        <v>85</v>
      </c>
      <c r="I4" s="4" t="s">
        <v>80</v>
      </c>
      <c r="J4" s="4" t="s">
        <v>81</v>
      </c>
      <c r="K4" s="4" t="s">
        <v>83</v>
      </c>
      <c r="L4" s="4" t="s">
        <v>85</v>
      </c>
    </row>
    <row r="5" spans="1:12" s="4" customFormat="1">
      <c r="A5" s="4" t="s">
        <v>86</v>
      </c>
    </row>
    <row r="6" spans="1:12">
      <c r="A6" s="5" t="s">
        <v>93</v>
      </c>
    </row>
    <row r="7" spans="1:12">
      <c r="A7" s="48">
        <v>408190</v>
      </c>
      <c r="B7" s="77">
        <f>'GL Export'!K9</f>
        <v>413779.72</v>
      </c>
      <c r="C7" s="77"/>
      <c r="D7" s="77"/>
      <c r="E7" s="77"/>
      <c r="F7" s="77"/>
      <c r="G7" s="50">
        <f>SUM(B7:F7)</f>
        <v>413779.72</v>
      </c>
      <c r="H7" s="52"/>
      <c r="I7" s="50">
        <f>ROUND($G$7*I16,0)</f>
        <v>284722</v>
      </c>
      <c r="J7" s="50">
        <f>ROUND($G$7*J16,0)</f>
        <v>129058</v>
      </c>
      <c r="K7" s="50">
        <f>ROUND($G$7*K16,0)</f>
        <v>39930</v>
      </c>
      <c r="L7" s="50">
        <f>SUM(I7:K7)</f>
        <v>453710</v>
      </c>
    </row>
    <row r="8" spans="1:12">
      <c r="B8" s="77"/>
      <c r="C8" s="77"/>
      <c r="D8" s="77"/>
      <c r="E8" s="77"/>
      <c r="F8" s="77"/>
    </row>
    <row r="9" spans="1:12">
      <c r="A9" s="5" t="s">
        <v>89</v>
      </c>
      <c r="B9" s="77"/>
      <c r="C9" s="77"/>
      <c r="D9" s="77"/>
      <c r="E9" s="77"/>
      <c r="F9" s="77"/>
    </row>
    <row r="10" spans="1:12">
      <c r="A10" s="48">
        <v>408170</v>
      </c>
      <c r="B10" s="78">
        <f>'GL Export'!K7</f>
        <v>2924581.42</v>
      </c>
      <c r="C10" s="78">
        <f>'GL Export'!I7</f>
        <v>1707061</v>
      </c>
      <c r="D10" s="78"/>
      <c r="E10" s="78">
        <f>'GL Export'!J7</f>
        <v>4395032.93</v>
      </c>
      <c r="F10" s="78"/>
      <c r="G10" s="51">
        <f>SUM(B10:F10)</f>
        <v>9026675.3499999996</v>
      </c>
      <c r="H10" s="68"/>
      <c r="I10" s="51">
        <f>B10</f>
        <v>2924581.42</v>
      </c>
      <c r="J10" s="51">
        <f>C10</f>
        <v>1707061</v>
      </c>
      <c r="K10" s="51">
        <f>E10</f>
        <v>4395032.93</v>
      </c>
      <c r="L10" s="51">
        <f>SUM(I10:K10)</f>
        <v>9026675.3499999996</v>
      </c>
    </row>
    <row r="11" spans="1:12">
      <c r="B11" s="77"/>
      <c r="C11" s="77"/>
      <c r="D11" s="77"/>
      <c r="E11" s="77"/>
      <c r="F11" s="77"/>
      <c r="H11" s="68"/>
    </row>
    <row r="12" spans="1:12" ht="15.75" thickBot="1">
      <c r="A12" s="5" t="s">
        <v>86</v>
      </c>
      <c r="B12" s="75">
        <f>SUM(B7:B10)</f>
        <v>3338361.1399999997</v>
      </c>
      <c r="C12" s="75">
        <f t="shared" ref="C12:L12" si="0">SUM(C7:C10)</f>
        <v>1707061</v>
      </c>
      <c r="D12" s="75">
        <f t="shared" si="0"/>
        <v>0</v>
      </c>
      <c r="E12" s="75">
        <f t="shared" si="0"/>
        <v>4395032.93</v>
      </c>
      <c r="F12" s="75">
        <f t="shared" si="0"/>
        <v>0</v>
      </c>
      <c r="G12" s="107">
        <f t="shared" si="0"/>
        <v>9440455.0700000003</v>
      </c>
      <c r="H12" s="84"/>
      <c r="I12" s="75">
        <f t="shared" si="0"/>
        <v>3209303.42</v>
      </c>
      <c r="J12" s="75">
        <f t="shared" si="0"/>
        <v>1836119</v>
      </c>
      <c r="K12" s="75">
        <f t="shared" si="0"/>
        <v>4434962.93</v>
      </c>
      <c r="L12" s="75">
        <f t="shared" si="0"/>
        <v>9480385.3499999996</v>
      </c>
    </row>
    <row r="13" spans="1:12">
      <c r="H13" s="68"/>
    </row>
    <row r="14" spans="1:12">
      <c r="H14" s="52"/>
      <c r="I14" s="86" t="s">
        <v>94</v>
      </c>
    </row>
    <row r="15" spans="1:12">
      <c r="I15" s="4" t="s">
        <v>80</v>
      </c>
      <c r="J15" s="4" t="s">
        <v>81</v>
      </c>
      <c r="K15" s="4" t="s">
        <v>83</v>
      </c>
    </row>
    <row r="16" spans="1:12">
      <c r="I16" s="120">
        <v>0.68810000000000004</v>
      </c>
      <c r="J16" s="120">
        <v>0.31190000000000001</v>
      </c>
      <c r="K16" s="87">
        <f>0.0965</f>
        <v>9.6500000000000002E-2</v>
      </c>
    </row>
    <row r="17" spans="1:12" ht="15.75" thickBot="1">
      <c r="I17" s="76"/>
      <c r="J17" s="76"/>
      <c r="K17" s="76"/>
    </row>
    <row r="18" spans="1:12" ht="30.75" thickBot="1">
      <c r="A18" s="11" t="s">
        <v>90</v>
      </c>
      <c r="B18" s="79">
        <f>B26</f>
        <v>3619482</v>
      </c>
      <c r="C18" s="79">
        <f t="shared" ref="C18:F18" si="1">C26</f>
        <v>1707061</v>
      </c>
      <c r="D18" s="79">
        <f t="shared" si="1"/>
        <v>0</v>
      </c>
      <c r="E18" s="79">
        <f t="shared" si="1"/>
        <v>4395032.93</v>
      </c>
      <c r="F18" s="79">
        <f t="shared" si="1"/>
        <v>0</v>
      </c>
      <c r="G18" s="109">
        <f>SUM(B18:F18)</f>
        <v>9721575.9299999997</v>
      </c>
      <c r="H18" s="53"/>
      <c r="I18" s="53"/>
      <c r="J18" s="53"/>
      <c r="K18" s="53"/>
      <c r="L18" s="54"/>
    </row>
    <row r="19" spans="1:12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>
      <c r="A20" s="55" t="s">
        <v>95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>
      <c r="A21" s="55">
        <v>408190</v>
      </c>
      <c r="B21" s="80">
        <f>'GL Export'!K19</f>
        <v>481883</v>
      </c>
      <c r="C21" s="80"/>
      <c r="D21" s="80"/>
      <c r="E21" s="80"/>
      <c r="F21" s="80"/>
      <c r="G21" s="80">
        <f>SUM(B21:F21)</f>
        <v>481883</v>
      </c>
      <c r="H21" s="56"/>
      <c r="I21" s="58">
        <f>ROUND($G$21*I16,0)</f>
        <v>331584</v>
      </c>
      <c r="J21" s="58">
        <f>ROUND($G$21*J16,0)</f>
        <v>150299</v>
      </c>
      <c r="K21" s="58">
        <f>ROUND($G$21*K16,0)</f>
        <v>46502</v>
      </c>
      <c r="L21" s="59">
        <f>SUM(I21:K21)</f>
        <v>528385</v>
      </c>
    </row>
    <row r="22" spans="1:12">
      <c r="A22" s="55"/>
      <c r="B22" s="80"/>
      <c r="C22" s="80"/>
      <c r="D22" s="80"/>
      <c r="E22" s="80"/>
      <c r="F22" s="80"/>
      <c r="G22" s="80"/>
      <c r="H22" s="56"/>
      <c r="I22" s="56"/>
      <c r="J22" s="56"/>
      <c r="K22" s="56"/>
      <c r="L22" s="57"/>
    </row>
    <row r="23" spans="1:12">
      <c r="A23" s="55" t="s">
        <v>89</v>
      </c>
      <c r="B23" s="80"/>
      <c r="C23" s="80"/>
      <c r="D23" s="80"/>
      <c r="E23" s="80"/>
      <c r="F23" s="80"/>
      <c r="G23" s="80"/>
      <c r="H23" s="56"/>
      <c r="I23" s="56"/>
      <c r="J23" s="56"/>
      <c r="K23" s="56"/>
      <c r="L23" s="57"/>
    </row>
    <row r="24" spans="1:12">
      <c r="A24" s="55">
        <v>408170</v>
      </c>
      <c r="B24" s="81">
        <f>'GL Export'!K17</f>
        <v>3137599</v>
      </c>
      <c r="C24" s="81">
        <f>'GL Export'!I17</f>
        <v>1707061</v>
      </c>
      <c r="D24" s="81"/>
      <c r="E24" s="81">
        <f>'GL Export'!J17</f>
        <v>4395032.93</v>
      </c>
      <c r="F24" s="81"/>
      <c r="G24" s="81">
        <f>SUM(B24:F24)</f>
        <v>9239692.9299999997</v>
      </c>
      <c r="H24" s="56"/>
      <c r="I24" s="60">
        <f>B24</f>
        <v>3137599</v>
      </c>
      <c r="J24" s="60">
        <f>C24</f>
        <v>1707061</v>
      </c>
      <c r="K24" s="60">
        <f>E24</f>
        <v>4395032.93</v>
      </c>
      <c r="L24" s="61">
        <f>SUM(I24:K24)</f>
        <v>9239692.9299999997</v>
      </c>
    </row>
    <row r="25" spans="1:12">
      <c r="A25" s="55"/>
      <c r="B25" s="80"/>
      <c r="C25" s="80"/>
      <c r="D25" s="80"/>
      <c r="E25" s="80"/>
      <c r="F25" s="80"/>
      <c r="G25" s="80"/>
      <c r="H25" s="56"/>
      <c r="I25" s="56"/>
      <c r="J25" s="56"/>
      <c r="K25" s="56"/>
      <c r="L25" s="57"/>
    </row>
    <row r="26" spans="1:12" ht="15.75" thickBot="1">
      <c r="A26" s="62"/>
      <c r="B26" s="82">
        <f>SUM(B21:B24)</f>
        <v>3619482</v>
      </c>
      <c r="C26" s="82">
        <f t="shared" ref="C26:L26" si="2">SUM(C21:C24)</f>
        <v>1707061</v>
      </c>
      <c r="D26" s="82">
        <f t="shared" si="2"/>
        <v>0</v>
      </c>
      <c r="E26" s="82">
        <f t="shared" si="2"/>
        <v>4395032.93</v>
      </c>
      <c r="F26" s="82">
        <f t="shared" si="2"/>
        <v>0</v>
      </c>
      <c r="G26" s="82">
        <f t="shared" si="2"/>
        <v>9721575.9299999997</v>
      </c>
      <c r="H26" s="80"/>
      <c r="I26" s="82">
        <f t="shared" si="2"/>
        <v>3469183</v>
      </c>
      <c r="J26" s="82">
        <f t="shared" si="2"/>
        <v>1857360</v>
      </c>
      <c r="K26" s="82">
        <f t="shared" si="2"/>
        <v>4441534.93</v>
      </c>
      <c r="L26" s="83">
        <f t="shared" si="2"/>
        <v>9768077.9299999997</v>
      </c>
    </row>
    <row r="27" spans="1:12" ht="15.75" thickBo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4"/>
    </row>
    <row r="28" spans="1:12" ht="15.75" thickBot="1"/>
    <row r="29" spans="1:12">
      <c r="A29" s="27" t="s">
        <v>110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6"/>
    </row>
    <row r="30" spans="1:12">
      <c r="A30" s="67" t="s">
        <v>95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12">
      <c r="A31" s="67">
        <v>408190</v>
      </c>
      <c r="B31" s="84">
        <f>B21-B7</f>
        <v>68103.280000000028</v>
      </c>
      <c r="C31" s="84">
        <f>C21-C7</f>
        <v>0</v>
      </c>
      <c r="D31" s="84">
        <f>D21-D7</f>
        <v>0</v>
      </c>
      <c r="E31" s="84">
        <f>E21-E7</f>
        <v>0</v>
      </c>
      <c r="F31" s="84">
        <f>F21-F7</f>
        <v>0</v>
      </c>
      <c r="G31" s="84">
        <f>SUM(B31:F31)</f>
        <v>68103.280000000028</v>
      </c>
      <c r="H31" s="68"/>
      <c r="I31" s="84">
        <f>I21-I7</f>
        <v>46862</v>
      </c>
      <c r="J31" s="84">
        <f>J21-J7</f>
        <v>21241</v>
      </c>
      <c r="K31" s="84">
        <f>K21-K7</f>
        <v>6572</v>
      </c>
      <c r="L31" s="70">
        <f>SUM(I31:K31)</f>
        <v>74675</v>
      </c>
    </row>
    <row r="32" spans="1:12">
      <c r="A32" s="67"/>
      <c r="B32" s="84"/>
      <c r="C32" s="84"/>
      <c r="D32" s="84"/>
      <c r="E32" s="84"/>
      <c r="F32" s="84"/>
      <c r="G32" s="84"/>
      <c r="H32" s="68"/>
      <c r="I32" s="68"/>
      <c r="J32" s="68"/>
      <c r="K32" s="68"/>
      <c r="L32" s="69"/>
    </row>
    <row r="33" spans="1:12">
      <c r="A33" s="67" t="s">
        <v>89</v>
      </c>
      <c r="B33" s="84"/>
      <c r="C33" s="84"/>
      <c r="D33" s="84"/>
      <c r="E33" s="84"/>
      <c r="F33" s="84"/>
      <c r="G33" s="84"/>
      <c r="H33" s="68"/>
      <c r="I33" s="68"/>
      <c r="J33" s="68"/>
      <c r="K33" s="68"/>
      <c r="L33" s="69"/>
    </row>
    <row r="34" spans="1:12">
      <c r="A34" s="67">
        <v>408170</v>
      </c>
      <c r="B34" s="78">
        <f>B24-B10</f>
        <v>213017.58000000007</v>
      </c>
      <c r="C34" s="78">
        <f>C24-C10</f>
        <v>0</v>
      </c>
      <c r="D34" s="78">
        <f>D24-D10</f>
        <v>0</v>
      </c>
      <c r="E34" s="78">
        <f>E24-E10</f>
        <v>0</v>
      </c>
      <c r="F34" s="78">
        <f>F24-F10</f>
        <v>0</v>
      </c>
      <c r="G34" s="78">
        <f>SUM(B34:F34)</f>
        <v>213017.58000000007</v>
      </c>
      <c r="H34" s="68"/>
      <c r="I34" s="51">
        <f>I24-I10</f>
        <v>213017.58000000007</v>
      </c>
      <c r="J34" s="51">
        <f>J24-J10</f>
        <v>0</v>
      </c>
      <c r="K34" s="51">
        <f>K24-K10</f>
        <v>0</v>
      </c>
      <c r="L34" s="71">
        <f>SUM(I34:K34)</f>
        <v>213017.58000000007</v>
      </c>
    </row>
    <row r="35" spans="1:12" ht="15.75" thickBot="1">
      <c r="A35" s="67"/>
      <c r="B35" s="84"/>
      <c r="C35" s="84"/>
      <c r="D35" s="84"/>
      <c r="E35" s="84"/>
      <c r="F35" s="84"/>
      <c r="G35" s="84"/>
      <c r="H35" s="68"/>
      <c r="I35" s="68"/>
      <c r="J35" s="68"/>
      <c r="K35" s="68"/>
      <c r="L35" s="69"/>
    </row>
    <row r="36" spans="1:12" ht="16.5" thickTop="1" thickBot="1">
      <c r="A36" s="67"/>
      <c r="B36" s="75">
        <f>SUM(B31:B34)</f>
        <v>281120.8600000001</v>
      </c>
      <c r="C36" s="75">
        <f t="shared" ref="C36:K36" si="3">SUM(C31:C34)</f>
        <v>0</v>
      </c>
      <c r="D36" s="75">
        <f t="shared" si="3"/>
        <v>0</v>
      </c>
      <c r="E36" s="75">
        <f t="shared" si="3"/>
        <v>0</v>
      </c>
      <c r="F36" s="75">
        <f t="shared" si="3"/>
        <v>0</v>
      </c>
      <c r="G36" s="75">
        <f t="shared" si="3"/>
        <v>281120.8600000001</v>
      </c>
      <c r="H36" s="84"/>
      <c r="I36" s="110">
        <f>SUM(I31:I34)</f>
        <v>259879.58000000007</v>
      </c>
      <c r="J36" s="75">
        <f t="shared" si="3"/>
        <v>21241</v>
      </c>
      <c r="K36" s="75">
        <f t="shared" si="3"/>
        <v>6572</v>
      </c>
      <c r="L36" s="85">
        <f>SUM(L31:L34)</f>
        <v>287692.58000000007</v>
      </c>
    </row>
    <row r="37" spans="1:12" ht="15.75" thickBot="1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4"/>
    </row>
    <row r="40" spans="1:12" ht="30.75" hidden="1" thickBot="1">
      <c r="A40" s="11" t="s">
        <v>111</v>
      </c>
      <c r="B40" s="79"/>
      <c r="C40" s="79"/>
      <c r="D40" s="79"/>
      <c r="E40" s="79"/>
      <c r="F40" s="79">
        <f t="shared" ref="F40" si="4">F34</f>
        <v>0</v>
      </c>
      <c r="G40" s="79">
        <f>SUM(B40:F40)</f>
        <v>0</v>
      </c>
      <c r="H40" s="53"/>
      <c r="I40" s="53"/>
      <c r="J40" s="53"/>
      <c r="K40" s="53"/>
      <c r="L40" s="54"/>
    </row>
    <row r="41" spans="1:12" hidden="1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hidden="1">
      <c r="A42" s="55" t="s">
        <v>95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hidden="1">
      <c r="A43" s="55">
        <v>408190</v>
      </c>
      <c r="B43" s="80">
        <f>B40*B21/B26</f>
        <v>0</v>
      </c>
      <c r="C43" s="80"/>
      <c r="D43" s="80"/>
      <c r="E43" s="80"/>
      <c r="F43" s="80"/>
      <c r="G43" s="80">
        <f>SUM(B43:F43)</f>
        <v>0</v>
      </c>
      <c r="H43" s="56"/>
      <c r="I43" s="58">
        <f>ROUND(G43*I16,0)</f>
        <v>0</v>
      </c>
      <c r="J43" s="58">
        <f>ROUND(G43*J16,0)</f>
        <v>0</v>
      </c>
      <c r="K43" s="58">
        <f>ROUND(G43*K16,0)</f>
        <v>0</v>
      </c>
      <c r="L43" s="59">
        <f>SUM(I43:K43)</f>
        <v>0</v>
      </c>
    </row>
    <row r="44" spans="1:12" hidden="1">
      <c r="A44" s="55"/>
      <c r="B44" s="80"/>
      <c r="C44" s="80"/>
      <c r="D44" s="80"/>
      <c r="E44" s="80"/>
      <c r="F44" s="80"/>
      <c r="G44" s="80"/>
      <c r="H44" s="56"/>
      <c r="I44" s="56"/>
      <c r="J44" s="56"/>
      <c r="K44" s="56"/>
      <c r="L44" s="57"/>
    </row>
    <row r="45" spans="1:12" hidden="1">
      <c r="A45" s="55" t="s">
        <v>89</v>
      </c>
      <c r="B45" s="80"/>
      <c r="C45" s="80"/>
      <c r="D45" s="80"/>
      <c r="E45" s="80"/>
      <c r="F45" s="80"/>
      <c r="G45" s="80"/>
      <c r="H45" s="56"/>
      <c r="I45" s="56"/>
      <c r="J45" s="56"/>
      <c r="K45" s="56"/>
      <c r="L45" s="57"/>
    </row>
    <row r="46" spans="1:12" hidden="1">
      <c r="A46" s="55">
        <v>408170</v>
      </c>
      <c r="B46" s="81">
        <f>B40-B43</f>
        <v>0</v>
      </c>
      <c r="C46" s="81">
        <f>C40</f>
        <v>0</v>
      </c>
      <c r="D46" s="81">
        <f>(D32/$C$12)*D40</f>
        <v>0</v>
      </c>
      <c r="E46" s="81">
        <f>E40</f>
        <v>0</v>
      </c>
      <c r="F46" s="81"/>
      <c r="G46" s="81">
        <f>SUM(B46:F46)</f>
        <v>0</v>
      </c>
      <c r="H46" s="56"/>
      <c r="I46" s="60">
        <f>B46</f>
        <v>0</v>
      </c>
      <c r="J46" s="60">
        <f>C46</f>
        <v>0</v>
      </c>
      <c r="K46" s="60">
        <f>E46</f>
        <v>0</v>
      </c>
      <c r="L46" s="61">
        <f>SUM(I46:K46)</f>
        <v>0</v>
      </c>
    </row>
    <row r="47" spans="1:12" hidden="1">
      <c r="A47" s="55"/>
      <c r="B47" s="80"/>
      <c r="C47" s="80"/>
      <c r="D47" s="80"/>
      <c r="E47" s="80"/>
      <c r="F47" s="80"/>
      <c r="G47" s="80"/>
      <c r="H47" s="56"/>
      <c r="I47" s="56"/>
      <c r="J47" s="56"/>
      <c r="K47" s="56"/>
      <c r="L47" s="57"/>
    </row>
    <row r="48" spans="1:12" ht="15.75" hidden="1" thickBot="1">
      <c r="A48" s="62"/>
      <c r="B48" s="82">
        <f>SUM(B43:B46)</f>
        <v>0</v>
      </c>
      <c r="C48" s="82">
        <f t="shared" ref="C48:G48" si="5">SUM(C43:C46)</f>
        <v>0</v>
      </c>
      <c r="D48" s="82">
        <f t="shared" si="5"/>
        <v>0</v>
      </c>
      <c r="E48" s="82">
        <f t="shared" si="5"/>
        <v>0</v>
      </c>
      <c r="F48" s="82">
        <f t="shared" si="5"/>
        <v>0</v>
      </c>
      <c r="G48" s="82">
        <f t="shared" si="5"/>
        <v>0</v>
      </c>
      <c r="H48" s="80"/>
      <c r="I48" s="82">
        <f t="shared" ref="I48:L48" si="6">SUM(I43:I46)</f>
        <v>0</v>
      </c>
      <c r="J48" s="82">
        <f t="shared" si="6"/>
        <v>0</v>
      </c>
      <c r="K48" s="82">
        <f t="shared" si="6"/>
        <v>0</v>
      </c>
      <c r="L48" s="83">
        <f t="shared" si="6"/>
        <v>0</v>
      </c>
    </row>
    <row r="49" spans="1:12" ht="15.75" hidden="1" thickBot="1">
      <c r="A49" s="62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spans="1:12" ht="15.75" hidden="1" thickBot="1"/>
    <row r="51" spans="1:12" hidden="1">
      <c r="A51" s="27" t="s">
        <v>112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</row>
    <row r="52" spans="1:12" hidden="1">
      <c r="A52" s="67" t="s">
        <v>95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9"/>
    </row>
    <row r="53" spans="1:12" hidden="1">
      <c r="A53" s="67">
        <v>408190</v>
      </c>
      <c r="B53" s="84">
        <f>B43-B21</f>
        <v>-481883</v>
      </c>
      <c r="C53" s="84">
        <f>C43-C29</f>
        <v>0</v>
      </c>
      <c r="D53" s="84">
        <f>D43-D29</f>
        <v>0</v>
      </c>
      <c r="E53" s="84">
        <f>E43-E29</f>
        <v>0</v>
      </c>
      <c r="F53" s="84">
        <f>F43-F29</f>
        <v>0</v>
      </c>
      <c r="G53" s="84">
        <f>SUM(B53:F53)</f>
        <v>-481883</v>
      </c>
      <c r="H53" s="68"/>
      <c r="I53" s="84">
        <f>$G$53*I16</f>
        <v>-331583.6923</v>
      </c>
      <c r="J53" s="84">
        <f t="shared" ref="J53:K53" si="7">$G$53*J16</f>
        <v>-150299.3077</v>
      </c>
      <c r="K53" s="84">
        <f t="shared" si="7"/>
        <v>-46501.709500000004</v>
      </c>
      <c r="L53" s="70">
        <f>SUM(I53:K53)</f>
        <v>-528384.7095</v>
      </c>
    </row>
    <row r="54" spans="1:12" hidden="1">
      <c r="A54" s="67"/>
      <c r="B54" s="84"/>
      <c r="C54" s="84"/>
      <c r="D54" s="84"/>
      <c r="E54" s="84"/>
      <c r="F54" s="84"/>
      <c r="G54" s="84"/>
      <c r="H54" s="68"/>
      <c r="I54" s="68"/>
      <c r="J54" s="68"/>
      <c r="K54" s="68"/>
      <c r="L54" s="69"/>
    </row>
    <row r="55" spans="1:12" hidden="1">
      <c r="A55" s="67" t="s">
        <v>89</v>
      </c>
      <c r="B55" s="84"/>
      <c r="C55" s="84"/>
      <c r="D55" s="84"/>
      <c r="E55" s="84"/>
      <c r="F55" s="84"/>
      <c r="G55" s="84"/>
      <c r="H55" s="68"/>
      <c r="I55" s="68"/>
      <c r="J55" s="68"/>
      <c r="K55" s="68"/>
      <c r="L55" s="69"/>
    </row>
    <row r="56" spans="1:12" hidden="1">
      <c r="A56" s="67">
        <v>408170</v>
      </c>
      <c r="B56" s="78">
        <f>B46-B24</f>
        <v>-3137599</v>
      </c>
      <c r="C56" s="78">
        <f t="shared" ref="C56:F56" si="8">C46-C24</f>
        <v>-1707061</v>
      </c>
      <c r="D56" s="78">
        <f t="shared" si="8"/>
        <v>0</v>
      </c>
      <c r="E56" s="78">
        <f t="shared" si="8"/>
        <v>-4395032.93</v>
      </c>
      <c r="F56" s="78">
        <f t="shared" si="8"/>
        <v>0</v>
      </c>
      <c r="G56" s="78">
        <f>SUM(B56:F56)</f>
        <v>-9239692.9299999997</v>
      </c>
      <c r="H56" s="68"/>
      <c r="I56" s="51">
        <f>B56</f>
        <v>-3137599</v>
      </c>
      <c r="J56" s="51">
        <f>C56</f>
        <v>-1707061</v>
      </c>
      <c r="K56" s="51">
        <f>E56</f>
        <v>-4395032.93</v>
      </c>
      <c r="L56" s="71">
        <f>SUM(I56:K56)</f>
        <v>-9239692.9299999997</v>
      </c>
    </row>
    <row r="57" spans="1:12" ht="15.75" hidden="1" thickBot="1">
      <c r="A57" s="67"/>
      <c r="B57" s="84"/>
      <c r="C57" s="84"/>
      <c r="D57" s="84"/>
      <c r="E57" s="84"/>
      <c r="F57" s="84"/>
      <c r="G57" s="84"/>
      <c r="H57" s="68"/>
      <c r="I57" s="68"/>
      <c r="J57" s="68"/>
      <c r="K57" s="68"/>
      <c r="L57" s="69"/>
    </row>
    <row r="58" spans="1:12" ht="16.5" hidden="1" thickTop="1" thickBot="1">
      <c r="A58" s="67"/>
      <c r="B58" s="75">
        <f>SUM(B53:B56)</f>
        <v>-3619482</v>
      </c>
      <c r="C58" s="75">
        <f t="shared" ref="C58:G58" si="9">SUM(C53:C56)</f>
        <v>-1707061</v>
      </c>
      <c r="D58" s="75">
        <f t="shared" si="9"/>
        <v>0</v>
      </c>
      <c r="E58" s="75">
        <f t="shared" si="9"/>
        <v>-4395032.93</v>
      </c>
      <c r="F58" s="75">
        <f t="shared" si="9"/>
        <v>0</v>
      </c>
      <c r="G58" s="75">
        <f t="shared" si="9"/>
        <v>-9721575.9299999997</v>
      </c>
      <c r="H58" s="84"/>
      <c r="I58" s="36">
        <f>SUM(I53:I56)</f>
        <v>-3469182.6923000002</v>
      </c>
      <c r="J58" s="75">
        <f t="shared" ref="J58:K58" si="10">SUM(J53:J56)</f>
        <v>-1857360.3077</v>
      </c>
      <c r="K58" s="75">
        <f t="shared" si="10"/>
        <v>-4441534.6394999996</v>
      </c>
      <c r="L58" s="85">
        <f>SUM(L53:L56)</f>
        <v>-9768077.6394999996</v>
      </c>
    </row>
    <row r="59" spans="1:12" ht="15.75" hidden="1" thickBot="1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4"/>
    </row>
    <row r="60" spans="1:12" hidden="1"/>
    <row r="61" spans="1:12" hidden="1"/>
    <row r="62" spans="1:12" hidden="1"/>
    <row r="63" spans="1:12" hidden="1"/>
    <row r="64" spans="1:12" hidden="1"/>
  </sheetData>
  <mergeCells count="2">
    <mergeCell ref="B2:G2"/>
    <mergeCell ref="I2:L2"/>
  </mergeCells>
  <pageMargins left="0.7" right="0.7" top="0.75" bottom="0.75" header="0.3" footer="0.3"/>
  <pageSetup scale="82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3"/>
  <sheetViews>
    <sheetView workbookViewId="0">
      <selection activeCell="R22" sqref="R22"/>
    </sheetView>
  </sheetViews>
  <sheetFormatPr defaultRowHeight="12.75"/>
  <cols>
    <col min="1" max="1" width="16.85546875" customWidth="1"/>
    <col min="2" max="2" width="34.28515625" bestFit="1" customWidth="1"/>
    <col min="3" max="3" width="10.28515625" bestFit="1" customWidth="1"/>
    <col min="4" max="4" width="11.28515625" bestFit="1" customWidth="1"/>
    <col min="5" max="5" width="10.28515625" bestFit="1" customWidth="1"/>
    <col min="6" max="7" width="11.28515625" bestFit="1" customWidth="1"/>
    <col min="8" max="8" width="2.28515625" customWidth="1"/>
    <col min="9" max="11" width="10.28515625" bestFit="1" customWidth="1"/>
    <col min="12" max="12" width="11.28515625" bestFit="1" customWidth="1"/>
    <col min="13" max="13" width="1.85546875" customWidth="1"/>
    <col min="14" max="14" width="11.42578125" bestFit="1" customWidth="1"/>
  </cols>
  <sheetData>
    <row r="3" spans="1:14" ht="13.5" thickBot="1">
      <c r="A3" s="100" t="s">
        <v>134</v>
      </c>
      <c r="H3" s="102"/>
      <c r="M3" s="102"/>
    </row>
    <row r="4" spans="1:14" ht="13.5" thickBot="1">
      <c r="C4" s="114" t="s">
        <v>99</v>
      </c>
      <c r="D4" s="115"/>
      <c r="E4" s="115"/>
      <c r="F4" s="115"/>
      <c r="G4" s="116"/>
      <c r="H4" s="103"/>
      <c r="I4" s="114" t="s">
        <v>97</v>
      </c>
      <c r="J4" s="115"/>
      <c r="K4" s="115"/>
      <c r="L4" s="116"/>
      <c r="M4" s="103"/>
      <c r="N4" s="89" t="s">
        <v>96</v>
      </c>
    </row>
    <row r="5" spans="1:14">
      <c r="A5" t="s">
        <v>101</v>
      </c>
      <c r="B5" t="s">
        <v>104</v>
      </c>
      <c r="C5" s="89" t="s">
        <v>102</v>
      </c>
      <c r="D5" s="89" t="s">
        <v>103</v>
      </c>
      <c r="E5" s="89" t="s">
        <v>98</v>
      </c>
      <c r="F5" s="89" t="s">
        <v>100</v>
      </c>
      <c r="G5" s="89" t="s">
        <v>85</v>
      </c>
      <c r="H5" s="103"/>
      <c r="I5" s="89" t="s">
        <v>102</v>
      </c>
      <c r="J5" s="89" t="s">
        <v>98</v>
      </c>
      <c r="K5" s="89" t="s">
        <v>100</v>
      </c>
      <c r="L5" s="89" t="s">
        <v>85</v>
      </c>
      <c r="M5" s="103"/>
      <c r="N5" s="89"/>
    </row>
    <row r="6" spans="1:14">
      <c r="A6" t="s">
        <v>0</v>
      </c>
      <c r="B6" t="s">
        <v>105</v>
      </c>
      <c r="C6" s="117">
        <v>1339439.26</v>
      </c>
      <c r="D6" s="117">
        <v>9985239.9800000004</v>
      </c>
      <c r="E6" s="117">
        <v>3398989.64</v>
      </c>
      <c r="F6" s="117">
        <v>3356806.56</v>
      </c>
      <c r="G6" s="91">
        <f>SUM(C6:F6)</f>
        <v>18080475.440000001</v>
      </c>
      <c r="H6" s="104"/>
      <c r="I6" s="117"/>
      <c r="J6" s="117"/>
      <c r="K6" s="117"/>
      <c r="L6" s="91">
        <f>SUM(I6:K6)</f>
        <v>0</v>
      </c>
      <c r="M6" s="104"/>
      <c r="N6" s="88">
        <f>SUM(G6,L6)</f>
        <v>18080475.440000001</v>
      </c>
    </row>
    <row r="7" spans="1:14">
      <c r="A7" t="s">
        <v>1</v>
      </c>
      <c r="B7" t="s">
        <v>106</v>
      </c>
      <c r="C7" s="117">
        <v>3207778.97</v>
      </c>
      <c r="D7" s="117">
        <v>11814</v>
      </c>
      <c r="E7" s="117"/>
      <c r="F7" s="117">
        <v>7494539.209999999</v>
      </c>
      <c r="G7" s="91">
        <f>SUM(C7:F7)</f>
        <v>10714132.18</v>
      </c>
      <c r="H7" s="104"/>
      <c r="I7" s="117">
        <v>1707061</v>
      </c>
      <c r="J7" s="117">
        <v>4395032.93</v>
      </c>
      <c r="K7" s="117">
        <v>2924581.42</v>
      </c>
      <c r="L7" s="91">
        <f>SUM(I7:K7)</f>
        <v>9026675.3499999996</v>
      </c>
      <c r="M7" s="104"/>
      <c r="N7" s="88">
        <f>SUM(G7,L7)</f>
        <v>19740807.530000001</v>
      </c>
    </row>
    <row r="8" spans="1:14">
      <c r="A8" t="s">
        <v>2</v>
      </c>
      <c r="B8" t="s">
        <v>107</v>
      </c>
      <c r="C8" s="117">
        <v>1613123.56</v>
      </c>
      <c r="D8" s="117">
        <v>1819761</v>
      </c>
      <c r="E8" s="117">
        <v>12954.44</v>
      </c>
      <c r="F8" s="117">
        <v>2849909.4299999997</v>
      </c>
      <c r="G8" s="91">
        <f>SUM(C8:F8)</f>
        <v>6295748.4299999997</v>
      </c>
      <c r="H8" s="104"/>
      <c r="I8" s="117"/>
      <c r="J8" s="117"/>
      <c r="K8" s="117"/>
      <c r="L8" s="91">
        <f t="shared" ref="L8:L9" si="0">SUM(I8:K8)</f>
        <v>0</v>
      </c>
      <c r="M8" s="104"/>
      <c r="N8" s="88">
        <f>SUM(G8,L8)</f>
        <v>6295748.4299999997</v>
      </c>
    </row>
    <row r="9" spans="1:14">
      <c r="A9" t="s">
        <v>13</v>
      </c>
      <c r="B9" t="s">
        <v>108</v>
      </c>
      <c r="C9" s="117"/>
      <c r="D9" s="117"/>
      <c r="E9" s="117"/>
      <c r="F9" s="117"/>
      <c r="G9" s="91"/>
      <c r="H9" s="104"/>
      <c r="I9" s="117"/>
      <c r="J9" s="117"/>
      <c r="K9" s="117">
        <v>413779.72</v>
      </c>
      <c r="L9" s="91">
        <f t="shared" si="0"/>
        <v>413779.72</v>
      </c>
      <c r="M9" s="104"/>
      <c r="N9" s="88">
        <f t="shared" ref="N9" si="1">SUM(G9,L9)</f>
        <v>413779.72</v>
      </c>
    </row>
    <row r="10" spans="1:14" ht="13.5" thickBot="1">
      <c r="A10" t="s">
        <v>96</v>
      </c>
      <c r="C10" s="90">
        <f>SUBTOTAL(9,C6:C9)</f>
        <v>6160341.790000001</v>
      </c>
      <c r="D10" s="90">
        <f>SUBTOTAL(9,D6:D9)</f>
        <v>11816814.98</v>
      </c>
      <c r="E10" s="90">
        <f>SUBTOTAL(9,E6:E9)</f>
        <v>3411944.08</v>
      </c>
      <c r="F10" s="90">
        <f>SUBTOTAL(9,F6:F9)</f>
        <v>13701255.199999999</v>
      </c>
      <c r="G10" s="105">
        <f>SUM(G6:G9)</f>
        <v>35090356.049999997</v>
      </c>
      <c r="H10" s="99"/>
      <c r="I10" s="90">
        <f>SUBTOTAL(9,I6:I9)</f>
        <v>1707061</v>
      </c>
      <c r="J10" s="90">
        <f>SUBTOTAL(9,J6:J9)</f>
        <v>4395032.93</v>
      </c>
      <c r="K10" s="90">
        <f>SUBTOTAL(9,K6:K9)</f>
        <v>3338361.1399999997</v>
      </c>
      <c r="L10" s="105">
        <f>SUM(L6:L9)</f>
        <v>9440455.0700000003</v>
      </c>
      <c r="M10" s="99"/>
      <c r="N10" s="90">
        <f>SUM(N6:N9)</f>
        <v>44530811.119999997</v>
      </c>
    </row>
    <row r="11" spans="1:14">
      <c r="H11" s="102"/>
      <c r="M11" s="102"/>
    </row>
    <row r="12" spans="1:14">
      <c r="H12" s="102"/>
      <c r="M12" s="102"/>
    </row>
    <row r="13" spans="1:14" ht="13.5" thickBot="1">
      <c r="A13" s="100" t="s">
        <v>135</v>
      </c>
      <c r="H13" s="102"/>
      <c r="M13" s="102"/>
    </row>
    <row r="14" spans="1:14" ht="13.5" thickBot="1">
      <c r="C14" s="114" t="s">
        <v>99</v>
      </c>
      <c r="D14" s="115"/>
      <c r="E14" s="115"/>
      <c r="F14" s="115"/>
      <c r="G14" s="116"/>
      <c r="H14" s="103"/>
      <c r="I14" s="114" t="s">
        <v>97</v>
      </c>
      <c r="J14" s="115"/>
      <c r="K14" s="115"/>
      <c r="L14" s="116"/>
      <c r="M14" s="103"/>
      <c r="N14" s="89" t="s">
        <v>96</v>
      </c>
    </row>
    <row r="15" spans="1:14">
      <c r="A15" t="s">
        <v>101</v>
      </c>
      <c r="B15" t="s">
        <v>104</v>
      </c>
      <c r="C15" s="89" t="s">
        <v>102</v>
      </c>
      <c r="D15" s="89" t="s">
        <v>103</v>
      </c>
      <c r="E15" s="89" t="s">
        <v>98</v>
      </c>
      <c r="F15" s="89" t="s">
        <v>100</v>
      </c>
      <c r="G15" s="89" t="s">
        <v>85</v>
      </c>
      <c r="H15" s="103"/>
      <c r="I15" s="89" t="s">
        <v>102</v>
      </c>
      <c r="J15" s="89" t="s">
        <v>98</v>
      </c>
      <c r="K15" s="89" t="s">
        <v>100</v>
      </c>
      <c r="L15" s="89" t="s">
        <v>85</v>
      </c>
      <c r="M15" s="103"/>
      <c r="N15" s="89"/>
    </row>
    <row r="16" spans="1:14">
      <c r="A16" t="s">
        <v>0</v>
      </c>
      <c r="B16" t="s">
        <v>105</v>
      </c>
      <c r="C16" s="117">
        <v>1339766.47</v>
      </c>
      <c r="D16" s="117">
        <v>9985063.8399999999</v>
      </c>
      <c r="E16" s="117">
        <v>3398989.64</v>
      </c>
      <c r="F16" s="117">
        <v>3523788.7500000005</v>
      </c>
      <c r="G16" s="88">
        <f>SUM(C16:F16)</f>
        <v>18247608.700000003</v>
      </c>
      <c r="H16" s="99"/>
      <c r="I16" s="88"/>
      <c r="J16" s="88"/>
      <c r="K16" s="88"/>
      <c r="L16" s="88">
        <f>SUM(I16:K16)</f>
        <v>0</v>
      </c>
      <c r="M16" s="104"/>
      <c r="N16" s="88">
        <f t="shared" ref="N16:N19" si="2">SUM(G16,L16)</f>
        <v>18247608.700000003</v>
      </c>
    </row>
    <row r="17" spans="1:14">
      <c r="A17" t="s">
        <v>1</v>
      </c>
      <c r="B17" t="s">
        <v>106</v>
      </c>
      <c r="C17" s="117">
        <v>3207778.9699999997</v>
      </c>
      <c r="D17" s="117">
        <v>11814</v>
      </c>
      <c r="E17" s="117"/>
      <c r="F17" s="117">
        <v>7867352.5299999993</v>
      </c>
      <c r="G17" s="88">
        <f>SUM(C17:F17)</f>
        <v>11086945.5</v>
      </c>
      <c r="H17" s="99"/>
      <c r="I17" s="117">
        <v>1707061</v>
      </c>
      <c r="J17" s="117">
        <v>4395032.93</v>
      </c>
      <c r="K17" s="117">
        <v>3137599</v>
      </c>
      <c r="L17" s="88">
        <f t="shared" ref="L17:L19" si="3">SUM(I17:K17)</f>
        <v>9239692.9299999997</v>
      </c>
      <c r="M17" s="104"/>
      <c r="N17" s="88">
        <f t="shared" si="2"/>
        <v>20326638.43</v>
      </c>
    </row>
    <row r="18" spans="1:14">
      <c r="A18" t="s">
        <v>2</v>
      </c>
      <c r="B18" t="s">
        <v>107</v>
      </c>
      <c r="C18" s="117">
        <v>1613123.56</v>
      </c>
      <c r="D18" s="117">
        <v>1819761</v>
      </c>
      <c r="E18" s="117">
        <v>12954.44</v>
      </c>
      <c r="F18" s="117">
        <v>2991673.92</v>
      </c>
      <c r="G18" s="88">
        <f>SUM(C18:F18)</f>
        <v>6437512.9199999999</v>
      </c>
      <c r="H18" s="99"/>
      <c r="I18" s="117"/>
      <c r="J18" s="117"/>
      <c r="K18" s="117"/>
      <c r="L18" s="88">
        <f t="shared" si="3"/>
        <v>0</v>
      </c>
      <c r="M18" s="104"/>
      <c r="N18" s="88">
        <f t="shared" si="2"/>
        <v>6437512.9199999999</v>
      </c>
    </row>
    <row r="19" spans="1:14">
      <c r="A19" t="s">
        <v>13</v>
      </c>
      <c r="B19" t="s">
        <v>108</v>
      </c>
      <c r="C19" s="88"/>
      <c r="D19" s="88"/>
      <c r="E19" s="88"/>
      <c r="F19" s="88"/>
      <c r="G19" s="88">
        <f>SUM(C19:F19)</f>
        <v>0</v>
      </c>
      <c r="H19" s="99"/>
      <c r="I19" s="117"/>
      <c r="J19" s="117"/>
      <c r="K19" s="117">
        <v>481883</v>
      </c>
      <c r="L19" s="88">
        <f t="shared" si="3"/>
        <v>481883</v>
      </c>
      <c r="M19" s="104"/>
      <c r="N19" s="88">
        <f t="shared" si="2"/>
        <v>481883</v>
      </c>
    </row>
    <row r="20" spans="1:14" ht="13.5" thickBot="1">
      <c r="A20" t="s">
        <v>96</v>
      </c>
      <c r="C20" s="90">
        <f>SUM(C16:C19)</f>
        <v>6160669</v>
      </c>
      <c r="D20" s="90">
        <f>SUM(D16:D19)</f>
        <v>11816638.84</v>
      </c>
      <c r="E20" s="90">
        <f>SUM(E16:E19)</f>
        <v>3411944.08</v>
      </c>
      <c r="F20" s="90">
        <f>SUM(F16:F19)</f>
        <v>14382815.199999999</v>
      </c>
      <c r="G20" s="105">
        <f>SUM(G16:G19)</f>
        <v>35772067.120000005</v>
      </c>
      <c r="H20" s="99"/>
      <c r="I20" s="90">
        <f>SUM(I16:I19)</f>
        <v>1707061</v>
      </c>
      <c r="J20" s="90">
        <f>SUM(J16:J19)</f>
        <v>4395032.93</v>
      </c>
      <c r="K20" s="90">
        <f>SUM(K16:K19)</f>
        <v>3619482</v>
      </c>
      <c r="L20" s="105">
        <f>SUM(L16:L19)</f>
        <v>9721575.9299999997</v>
      </c>
      <c r="M20" s="99"/>
      <c r="N20" s="90">
        <f>SUM(N16:N19)</f>
        <v>45493643.050000004</v>
      </c>
    </row>
    <row r="21" spans="1:14">
      <c r="H21" s="102"/>
      <c r="M21" s="102"/>
    </row>
    <row r="22" spans="1:14">
      <c r="H22" s="102"/>
      <c r="M22" s="102"/>
    </row>
    <row r="23" spans="1:14" ht="13.5" thickBot="1">
      <c r="A23" s="100" t="s">
        <v>136</v>
      </c>
      <c r="H23" s="102"/>
      <c r="M23" s="102"/>
    </row>
    <row r="24" spans="1:14" ht="13.5" thickBot="1">
      <c r="C24" s="114" t="s">
        <v>99</v>
      </c>
      <c r="D24" s="115"/>
      <c r="E24" s="115"/>
      <c r="F24" s="115"/>
      <c r="G24" s="116"/>
      <c r="H24" s="103"/>
      <c r="I24" s="114" t="s">
        <v>97</v>
      </c>
      <c r="J24" s="115"/>
      <c r="K24" s="115"/>
      <c r="L24" s="116"/>
      <c r="M24" s="103"/>
      <c r="N24" s="89" t="s">
        <v>96</v>
      </c>
    </row>
    <row r="25" spans="1:14">
      <c r="A25" t="s">
        <v>101</v>
      </c>
      <c r="B25" t="s">
        <v>104</v>
      </c>
      <c r="C25" s="89" t="s">
        <v>102</v>
      </c>
      <c r="D25" s="89" t="s">
        <v>103</v>
      </c>
      <c r="E25" s="89" t="s">
        <v>98</v>
      </c>
      <c r="F25" s="89" t="s">
        <v>100</v>
      </c>
      <c r="G25" s="89" t="s">
        <v>85</v>
      </c>
      <c r="H25" s="103"/>
      <c r="I25" s="89" t="s">
        <v>102</v>
      </c>
      <c r="J25" s="89" t="s">
        <v>98</v>
      </c>
      <c r="K25" s="89" t="s">
        <v>100</v>
      </c>
      <c r="L25" s="89" t="s">
        <v>85</v>
      </c>
      <c r="M25" s="103"/>
      <c r="N25" s="89"/>
    </row>
    <row r="26" spans="1:14">
      <c r="A26" t="s">
        <v>0</v>
      </c>
      <c r="B26" t="s">
        <v>105</v>
      </c>
      <c r="C26" s="88">
        <f>C6-C16</f>
        <v>-327.20999999996275</v>
      </c>
      <c r="D26" s="88">
        <f>D6-D16</f>
        <v>176.14000000059605</v>
      </c>
      <c r="E26" s="88">
        <f>E6-E16</f>
        <v>0</v>
      </c>
      <c r="F26" s="88">
        <f>F6-F16</f>
        <v>-166982.19000000041</v>
      </c>
      <c r="G26" s="88">
        <f>SUM(C26:F26)</f>
        <v>-167133.25999999978</v>
      </c>
      <c r="H26" s="99"/>
      <c r="I26" s="88">
        <f>I6-I16</f>
        <v>0</v>
      </c>
      <c r="J26" s="88">
        <f>J6-J16</f>
        <v>0</v>
      </c>
      <c r="K26" s="88">
        <f>K6-K16</f>
        <v>0</v>
      </c>
      <c r="L26" s="88">
        <f>SUM(I26:K26)</f>
        <v>0</v>
      </c>
      <c r="M26" s="99"/>
      <c r="N26" s="88">
        <f t="shared" ref="N26:N29" si="4">SUM(G26,L26)</f>
        <v>-167133.25999999978</v>
      </c>
    </row>
    <row r="27" spans="1:14">
      <c r="A27" t="s">
        <v>1</v>
      </c>
      <c r="B27" t="s">
        <v>106</v>
      </c>
      <c r="C27" s="88">
        <f>C7-C17</f>
        <v>0</v>
      </c>
      <c r="D27" s="88">
        <f>D7-D17</f>
        <v>0</v>
      </c>
      <c r="E27" s="88">
        <f>E7-E17</f>
        <v>0</v>
      </c>
      <c r="F27" s="88">
        <f>F7-F17</f>
        <v>-372813.3200000003</v>
      </c>
      <c r="G27" s="88">
        <f>SUM(C27:F27)</f>
        <v>-372813.3200000003</v>
      </c>
      <c r="H27" s="99"/>
      <c r="I27" s="88">
        <f>I7-I17</f>
        <v>0</v>
      </c>
      <c r="J27" s="88">
        <f>J7-J17</f>
        <v>0</v>
      </c>
      <c r="K27" s="88">
        <f>K7-K17</f>
        <v>-213017.58000000007</v>
      </c>
      <c r="L27" s="88">
        <f t="shared" ref="L27:L29" si="5">SUM(I27:K27)</f>
        <v>-213017.58000000007</v>
      </c>
      <c r="M27" s="99"/>
      <c r="N27" s="88">
        <f t="shared" si="4"/>
        <v>-585830.90000000037</v>
      </c>
    </row>
    <row r="28" spans="1:14">
      <c r="A28" t="s">
        <v>2</v>
      </c>
      <c r="B28" t="s">
        <v>107</v>
      </c>
      <c r="C28" s="88">
        <f>C8-C18</f>
        <v>0</v>
      </c>
      <c r="D28" s="88">
        <f>D8-D18</f>
        <v>0</v>
      </c>
      <c r="E28" s="88">
        <f>E8-E18</f>
        <v>0</v>
      </c>
      <c r="F28" s="88">
        <f>F8-F18</f>
        <v>-141764.49000000022</v>
      </c>
      <c r="G28" s="88">
        <f>SUM(C28:F28)</f>
        <v>-141764.49000000022</v>
      </c>
      <c r="H28" s="99"/>
      <c r="I28" s="88">
        <f>I8-I18</f>
        <v>0</v>
      </c>
      <c r="J28" s="88">
        <f>J8-J18</f>
        <v>0</v>
      </c>
      <c r="K28" s="88">
        <f>K8-K18</f>
        <v>0</v>
      </c>
      <c r="L28" s="88">
        <f t="shared" si="5"/>
        <v>0</v>
      </c>
      <c r="M28" s="99"/>
      <c r="N28" s="88">
        <f t="shared" si="4"/>
        <v>-141764.49000000022</v>
      </c>
    </row>
    <row r="29" spans="1:14">
      <c r="A29" t="s">
        <v>13</v>
      </c>
      <c r="B29" t="s">
        <v>108</v>
      </c>
      <c r="C29" s="88">
        <f>C9-C19</f>
        <v>0</v>
      </c>
      <c r="D29" s="88">
        <f>D9-D19</f>
        <v>0</v>
      </c>
      <c r="E29" s="88">
        <f>E9-E19</f>
        <v>0</v>
      </c>
      <c r="F29" s="88">
        <f>F9-F19</f>
        <v>0</v>
      </c>
      <c r="G29" s="88">
        <f>SUM(C29:F29)</f>
        <v>0</v>
      </c>
      <c r="H29" s="99"/>
      <c r="I29" s="88">
        <f>I9-I19</f>
        <v>0</v>
      </c>
      <c r="J29" s="88">
        <f>J9-J19</f>
        <v>0</v>
      </c>
      <c r="K29" s="88">
        <f>K9-K19</f>
        <v>-68103.280000000028</v>
      </c>
      <c r="L29" s="88">
        <f t="shared" si="5"/>
        <v>-68103.280000000028</v>
      </c>
      <c r="M29" s="99"/>
      <c r="N29" s="88">
        <f t="shared" si="4"/>
        <v>-68103.280000000028</v>
      </c>
    </row>
    <row r="30" spans="1:14" ht="13.5" thickBot="1">
      <c r="A30" t="s">
        <v>96</v>
      </c>
      <c r="C30" s="90">
        <f t="shared" ref="C30" si="6">SUM(C26:C29)</f>
        <v>-327.20999999996275</v>
      </c>
      <c r="D30" s="90">
        <f t="shared" ref="D30:N30" si="7">SUM(D26:D29)</f>
        <v>176.14000000059605</v>
      </c>
      <c r="E30" s="90">
        <f t="shared" si="7"/>
        <v>0</v>
      </c>
      <c r="F30" s="90">
        <f t="shared" si="7"/>
        <v>-681560.00000000093</v>
      </c>
      <c r="G30" s="90">
        <f t="shared" si="7"/>
        <v>-681711.0700000003</v>
      </c>
      <c r="H30" s="99"/>
      <c r="I30" s="90">
        <f t="shared" si="7"/>
        <v>0</v>
      </c>
      <c r="J30" s="90">
        <f t="shared" si="7"/>
        <v>0</v>
      </c>
      <c r="K30" s="90">
        <f t="shared" si="7"/>
        <v>-281120.8600000001</v>
      </c>
      <c r="L30" s="90">
        <f t="shared" si="7"/>
        <v>-281120.8600000001</v>
      </c>
      <c r="M30" s="99"/>
      <c r="N30" s="90">
        <f t="shared" si="7"/>
        <v>-962831.9300000004</v>
      </c>
    </row>
    <row r="31" spans="1:14">
      <c r="H31" s="102"/>
      <c r="M31" s="102"/>
    </row>
    <row r="33" spans="1:1">
      <c r="A33" t="s">
        <v>113</v>
      </c>
    </row>
  </sheetData>
  <mergeCells count="6">
    <mergeCell ref="C4:G4"/>
    <mergeCell ref="I4:L4"/>
    <mergeCell ref="C14:G14"/>
    <mergeCell ref="I14:L14"/>
    <mergeCell ref="C24:G24"/>
    <mergeCell ref="I24:L24"/>
  </mergeCells>
  <printOptions gridLines="1"/>
  <pageMargins left="0.7" right="0.7" top="0.75" bottom="0.75" header="0.3" footer="0.3"/>
  <pageSetup scale="73" orientation="landscape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43" sqref="C43"/>
    </sheetView>
  </sheetViews>
  <sheetFormatPr defaultRowHeight="12.75"/>
  <cols>
    <col min="2" max="2" width="7" bestFit="1" customWidth="1"/>
    <col min="3" max="3" width="44.28515625" bestFit="1" customWidth="1"/>
    <col min="4" max="4" width="8.28515625" bestFit="1" customWidth="1"/>
    <col min="5" max="7" width="11.85546875" bestFit="1" customWidth="1"/>
  </cols>
  <sheetData>
    <row r="1" spans="1:8">
      <c r="A1" s="101" t="s">
        <v>114</v>
      </c>
    </row>
    <row r="3" spans="1:8">
      <c r="B3" s="102"/>
      <c r="C3" s="102"/>
      <c r="D3" s="103" t="s">
        <v>99</v>
      </c>
      <c r="E3" s="103" t="s">
        <v>99</v>
      </c>
      <c r="F3" s="103" t="s">
        <v>97</v>
      </c>
      <c r="G3" s="103" t="s">
        <v>96</v>
      </c>
    </row>
    <row r="4" spans="1:8">
      <c r="B4" s="102" t="s">
        <v>101</v>
      </c>
      <c r="C4" s="102" t="s">
        <v>109</v>
      </c>
      <c r="D4" s="103" t="s">
        <v>102</v>
      </c>
      <c r="E4" s="103" t="s">
        <v>103</v>
      </c>
      <c r="F4" s="103" t="s">
        <v>100</v>
      </c>
      <c r="G4" s="103" t="s">
        <v>100</v>
      </c>
    </row>
    <row r="5" spans="1:8">
      <c r="B5" t="s">
        <v>0</v>
      </c>
      <c r="C5" t="s">
        <v>115</v>
      </c>
      <c r="D5" s="88">
        <v>-377.21</v>
      </c>
      <c r="E5" s="88"/>
      <c r="F5" s="88"/>
      <c r="G5" s="88"/>
      <c r="H5" s="117">
        <f>SUM(D5:G5)</f>
        <v>-377.21</v>
      </c>
    </row>
    <row r="6" spans="1:8">
      <c r="C6" t="s">
        <v>116</v>
      </c>
      <c r="D6" s="88">
        <v>50</v>
      </c>
      <c r="E6" s="88"/>
      <c r="F6" s="88"/>
      <c r="G6" s="88"/>
      <c r="H6" s="117">
        <f t="shared" ref="H6:H25" si="0">SUM(D6:G6)</f>
        <v>50</v>
      </c>
    </row>
    <row r="7" spans="1:8">
      <c r="C7" t="s">
        <v>137</v>
      </c>
      <c r="D7" s="88"/>
      <c r="E7" s="88">
        <v>176.14</v>
      </c>
      <c r="F7" s="88"/>
      <c r="G7" s="88"/>
      <c r="H7" s="117">
        <f t="shared" si="0"/>
        <v>176.14</v>
      </c>
    </row>
    <row r="8" spans="1:8">
      <c r="C8" t="s">
        <v>117</v>
      </c>
      <c r="D8" s="88"/>
      <c r="E8" s="88"/>
      <c r="F8" s="88">
        <v>-847.26</v>
      </c>
      <c r="G8" s="88"/>
      <c r="H8" s="117">
        <f t="shared" si="0"/>
        <v>-847.26</v>
      </c>
    </row>
    <row r="9" spans="1:8">
      <c r="C9" t="s">
        <v>118</v>
      </c>
      <c r="D9" s="88"/>
      <c r="E9" s="88"/>
      <c r="F9" s="88">
        <v>-116.86</v>
      </c>
      <c r="G9" s="88"/>
      <c r="H9" s="117">
        <f t="shared" si="0"/>
        <v>-116.86</v>
      </c>
    </row>
    <row r="10" spans="1:8">
      <c r="C10" t="s">
        <v>119</v>
      </c>
      <c r="D10" s="88"/>
      <c r="E10" s="88"/>
      <c r="F10" s="88">
        <v>-228.86</v>
      </c>
      <c r="G10" s="88"/>
      <c r="H10" s="117">
        <f t="shared" si="0"/>
        <v>-228.86</v>
      </c>
    </row>
    <row r="11" spans="1:8">
      <c r="C11" t="s">
        <v>120</v>
      </c>
      <c r="D11" s="88"/>
      <c r="E11" s="88"/>
      <c r="F11" s="88">
        <v>-117395.36</v>
      </c>
      <c r="G11" s="88"/>
      <c r="H11" s="117">
        <f t="shared" si="0"/>
        <v>-117395.36</v>
      </c>
    </row>
    <row r="12" spans="1:8">
      <c r="C12" t="s">
        <v>121</v>
      </c>
      <c r="D12" s="88"/>
      <c r="E12" s="88"/>
      <c r="F12" s="88">
        <v>-16192.46</v>
      </c>
      <c r="G12" s="88"/>
      <c r="H12" s="117">
        <f t="shared" si="0"/>
        <v>-16192.46</v>
      </c>
    </row>
    <row r="13" spans="1:8">
      <c r="C13" t="s">
        <v>122</v>
      </c>
      <c r="D13" s="88"/>
      <c r="E13" s="88"/>
      <c r="F13" s="88">
        <v>-491.15</v>
      </c>
      <c r="G13" s="88"/>
      <c r="H13" s="117">
        <f t="shared" si="0"/>
        <v>-491.15</v>
      </c>
    </row>
    <row r="14" spans="1:8">
      <c r="C14" t="s">
        <v>123</v>
      </c>
      <c r="D14" s="88"/>
      <c r="E14" s="88"/>
      <c r="F14" s="88">
        <v>-31710.240000000002</v>
      </c>
      <c r="G14" s="88"/>
      <c r="H14" s="117">
        <f t="shared" si="0"/>
        <v>-31710.240000000002</v>
      </c>
    </row>
    <row r="15" spans="1:8">
      <c r="B15" t="s">
        <v>1</v>
      </c>
      <c r="C15" t="s">
        <v>124</v>
      </c>
      <c r="D15" s="88"/>
      <c r="E15" s="88"/>
      <c r="F15" s="88">
        <v>-2663.5</v>
      </c>
      <c r="G15" s="88"/>
      <c r="H15" s="117">
        <f t="shared" si="0"/>
        <v>-2663.5</v>
      </c>
    </row>
    <row r="16" spans="1:8">
      <c r="C16" t="s">
        <v>125</v>
      </c>
      <c r="D16" s="88"/>
      <c r="E16" s="88"/>
      <c r="F16" s="88">
        <v>-369053.24</v>
      </c>
      <c r="G16" s="88"/>
      <c r="H16" s="117">
        <f t="shared" si="0"/>
        <v>-369053.24</v>
      </c>
    </row>
    <row r="17" spans="2:8">
      <c r="C17" t="s">
        <v>126</v>
      </c>
      <c r="D17" s="88"/>
      <c r="E17" s="88"/>
      <c r="F17" s="88"/>
      <c r="G17" s="88">
        <v>-211934</v>
      </c>
      <c r="H17" s="117">
        <f t="shared" si="0"/>
        <v>-211934</v>
      </c>
    </row>
    <row r="18" spans="2:8">
      <c r="C18" t="s">
        <v>122</v>
      </c>
      <c r="D18" s="88"/>
      <c r="E18" s="88"/>
      <c r="F18" s="88">
        <v>-1096.58</v>
      </c>
      <c r="G18" s="88">
        <v>-1083.58</v>
      </c>
      <c r="H18" s="117">
        <f t="shared" si="0"/>
        <v>-2180.16</v>
      </c>
    </row>
    <row r="19" spans="2:8">
      <c r="B19" t="s">
        <v>2</v>
      </c>
      <c r="C19" t="s">
        <v>127</v>
      </c>
      <c r="D19" s="88"/>
      <c r="E19" s="88"/>
      <c r="F19" s="88">
        <v>-1012.81</v>
      </c>
      <c r="G19" s="88"/>
      <c r="H19" s="117">
        <f t="shared" si="0"/>
        <v>-1012.81</v>
      </c>
    </row>
    <row r="20" spans="2:8">
      <c r="C20" t="s">
        <v>128</v>
      </c>
      <c r="D20" s="88"/>
      <c r="E20" s="88"/>
      <c r="F20" s="88">
        <v>655.24</v>
      </c>
      <c r="G20" s="88"/>
      <c r="H20" s="117">
        <f t="shared" si="0"/>
        <v>655.24</v>
      </c>
    </row>
    <row r="21" spans="2:8">
      <c r="C21" t="s">
        <v>129</v>
      </c>
      <c r="D21" s="88"/>
      <c r="E21" s="88"/>
      <c r="F21" s="88">
        <v>-655.24</v>
      </c>
      <c r="G21" s="88"/>
      <c r="H21" s="117">
        <f t="shared" si="0"/>
        <v>-655.24</v>
      </c>
    </row>
    <row r="22" spans="2:8">
      <c r="C22" t="s">
        <v>122</v>
      </c>
      <c r="D22" s="88"/>
      <c r="E22" s="88"/>
      <c r="F22" s="88">
        <v>-416.98</v>
      </c>
      <c r="G22" s="88"/>
      <c r="H22" s="117">
        <f t="shared" si="0"/>
        <v>-416.98</v>
      </c>
    </row>
    <row r="23" spans="2:8">
      <c r="C23" t="s">
        <v>130</v>
      </c>
      <c r="D23" s="88"/>
      <c r="E23" s="88"/>
      <c r="F23" s="88">
        <v>-140334.70000000001</v>
      </c>
      <c r="G23" s="88"/>
      <c r="H23" s="117">
        <f t="shared" si="0"/>
        <v>-140334.70000000001</v>
      </c>
    </row>
    <row r="24" spans="2:8">
      <c r="B24" t="s">
        <v>13</v>
      </c>
      <c r="C24" t="s">
        <v>131</v>
      </c>
      <c r="D24" s="88"/>
      <c r="E24" s="88"/>
      <c r="F24" s="88"/>
      <c r="G24" s="88">
        <v>-68102</v>
      </c>
      <c r="H24" s="117">
        <f t="shared" si="0"/>
        <v>-68102</v>
      </c>
    </row>
    <row r="25" spans="2:8">
      <c r="C25" t="s">
        <v>132</v>
      </c>
      <c r="D25" s="88"/>
      <c r="E25" s="88"/>
      <c r="F25" s="88"/>
      <c r="G25" s="88">
        <v>-1.28</v>
      </c>
      <c r="H25" s="117">
        <f t="shared" si="0"/>
        <v>-1.28</v>
      </c>
    </row>
    <row r="26" spans="2:8">
      <c r="C26" s="119" t="s">
        <v>85</v>
      </c>
      <c r="D26" s="118">
        <f>SUM(D5:D25)</f>
        <v>-327.20999999999998</v>
      </c>
      <c r="E26" s="118">
        <f t="shared" ref="E26:H26" si="1">SUM(E5:E25)</f>
        <v>176.14</v>
      </c>
      <c r="F26" s="118">
        <f t="shared" si="1"/>
        <v>-681560</v>
      </c>
      <c r="G26" s="118">
        <f t="shared" si="1"/>
        <v>-281120.86</v>
      </c>
      <c r="H26" s="118">
        <f t="shared" si="1"/>
        <v>-962831.93000000017</v>
      </c>
    </row>
    <row r="30" spans="2:8">
      <c r="C30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75"/>
  <sheetData>
    <row r="1" spans="1:9">
      <c r="A1" t="s">
        <v>3</v>
      </c>
      <c r="B1" t="s">
        <v>14</v>
      </c>
      <c r="C1" t="s">
        <v>23</v>
      </c>
      <c r="D1" t="s">
        <v>32</v>
      </c>
      <c r="E1" t="s">
        <v>41</v>
      </c>
      <c r="F1" t="s">
        <v>50</v>
      </c>
      <c r="G1" t="s">
        <v>59</v>
      </c>
      <c r="H1" t="s">
        <v>68</v>
      </c>
      <c r="I1" t="s">
        <v>77</v>
      </c>
    </row>
    <row r="8" spans="1:9">
      <c r="A8" t="s">
        <v>4</v>
      </c>
      <c r="B8" t="s">
        <v>15</v>
      </c>
      <c r="C8" t="s">
        <v>24</v>
      </c>
      <c r="D8" t="s">
        <v>33</v>
      </c>
      <c r="E8" t="s">
        <v>42</v>
      </c>
      <c r="F8" t="s">
        <v>51</v>
      </c>
      <c r="G8" t="s">
        <v>60</v>
      </c>
      <c r="H8" t="s">
        <v>69</v>
      </c>
    </row>
    <row r="15" spans="1:9">
      <c r="A15" t="s">
        <v>5</v>
      </c>
      <c r="B15" t="s">
        <v>16</v>
      </c>
      <c r="C15" t="s">
        <v>25</v>
      </c>
      <c r="D15" t="s">
        <v>34</v>
      </c>
      <c r="E15" t="s">
        <v>43</v>
      </c>
      <c r="F15" t="s">
        <v>52</v>
      </c>
      <c r="G15" t="s">
        <v>61</v>
      </c>
      <c r="H15" t="s">
        <v>70</v>
      </c>
    </row>
    <row r="22" spans="1:8">
      <c r="A22" t="s">
        <v>6</v>
      </c>
      <c r="B22" t="s">
        <v>17</v>
      </c>
      <c r="C22" t="s">
        <v>26</v>
      </c>
      <c r="D22" t="s">
        <v>35</v>
      </c>
      <c r="E22" t="s">
        <v>44</v>
      </c>
      <c r="F22" t="s">
        <v>53</v>
      </c>
      <c r="G22" t="s">
        <v>62</v>
      </c>
      <c r="H22" t="s">
        <v>71</v>
      </c>
    </row>
    <row r="29" spans="1:8">
      <c r="A29" t="s">
        <v>7</v>
      </c>
      <c r="B29" t="s">
        <v>18</v>
      </c>
      <c r="C29" t="s">
        <v>27</v>
      </c>
      <c r="D29" t="s">
        <v>36</v>
      </c>
      <c r="E29" t="s">
        <v>45</v>
      </c>
      <c r="F29" t="s">
        <v>54</v>
      </c>
      <c r="G29" t="s">
        <v>63</v>
      </c>
      <c r="H29" t="s">
        <v>72</v>
      </c>
    </row>
    <row r="36" spans="1:8">
      <c r="A36" t="s">
        <v>8</v>
      </c>
      <c r="B36" t="s">
        <v>19</v>
      </c>
      <c r="C36" t="s">
        <v>28</v>
      </c>
      <c r="D36" t="s">
        <v>37</v>
      </c>
      <c r="E36" t="s">
        <v>46</v>
      </c>
      <c r="F36" t="s">
        <v>55</v>
      </c>
      <c r="G36" t="s">
        <v>64</v>
      </c>
      <c r="H36" t="s">
        <v>73</v>
      </c>
    </row>
    <row r="43" spans="1:8">
      <c r="A43" t="s">
        <v>9</v>
      </c>
      <c r="B43" t="s">
        <v>20</v>
      </c>
      <c r="C43" t="s">
        <v>29</v>
      </c>
      <c r="D43" t="s">
        <v>38</v>
      </c>
      <c r="E43" t="s">
        <v>47</v>
      </c>
      <c r="F43" t="s">
        <v>56</v>
      </c>
      <c r="G43" t="s">
        <v>65</v>
      </c>
      <c r="H43" t="s">
        <v>74</v>
      </c>
    </row>
    <row r="50" spans="1:8">
      <c r="A50" t="s">
        <v>10</v>
      </c>
      <c r="B50" t="s">
        <v>21</v>
      </c>
      <c r="C50" t="s">
        <v>30</v>
      </c>
      <c r="D50" t="s">
        <v>39</v>
      </c>
      <c r="E50" t="s">
        <v>48</v>
      </c>
      <c r="F50" t="s">
        <v>57</v>
      </c>
      <c r="G50" t="s">
        <v>66</v>
      </c>
      <c r="H50" t="s">
        <v>75</v>
      </c>
    </row>
    <row r="57" spans="1:8">
      <c r="A57" t="s">
        <v>11</v>
      </c>
      <c r="B57" t="s">
        <v>22</v>
      </c>
      <c r="C57" t="s">
        <v>31</v>
      </c>
      <c r="D57" t="s">
        <v>40</v>
      </c>
      <c r="E57" t="s">
        <v>49</v>
      </c>
      <c r="F57" t="s">
        <v>58</v>
      </c>
      <c r="G57" t="s">
        <v>67</v>
      </c>
      <c r="H57" t="s">
        <v>76</v>
      </c>
    </row>
    <row r="85" spans="2:8">
      <c r="H85" t="s">
        <v>12</v>
      </c>
    </row>
    <row r="87" spans="2:8">
      <c r="E87" t="s">
        <v>12</v>
      </c>
    </row>
    <row r="89" spans="2:8">
      <c r="D89" t="s">
        <v>12</v>
      </c>
      <c r="F89" t="s">
        <v>12</v>
      </c>
      <c r="G89" t="s">
        <v>12</v>
      </c>
    </row>
    <row r="95" spans="2:8">
      <c r="B95" t="s">
        <v>12</v>
      </c>
    </row>
    <row r="97" spans="1:3">
      <c r="A97" t="s">
        <v>12</v>
      </c>
      <c r="C97" t="s">
        <v>12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2205C63B94AE449311544B3965B0C3" ma:contentTypeVersion="44" ma:contentTypeDescription="" ma:contentTypeScope="" ma:versionID="d167d02713486550635e9c36da98f0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DD877E-A6D8-4D0F-AAE5-629742B7183D}"/>
</file>

<file path=customXml/itemProps2.xml><?xml version="1.0" encoding="utf-8"?>
<ds:datastoreItem xmlns:ds="http://schemas.openxmlformats.org/officeDocument/2006/customXml" ds:itemID="{E6657742-2C3B-4701-97B3-2301426DEBA2}"/>
</file>

<file path=customXml/itemProps3.xml><?xml version="1.0" encoding="utf-8"?>
<ds:datastoreItem xmlns:ds="http://schemas.openxmlformats.org/officeDocument/2006/customXml" ds:itemID="{DD7A6CF2-7A0C-495C-B621-1DB501805785}"/>
</file>

<file path=customXml/itemProps4.xml><?xml version="1.0" encoding="utf-8"?>
<ds:datastoreItem xmlns:ds="http://schemas.openxmlformats.org/officeDocument/2006/customXml" ds:itemID="{E7F775FA-C8E4-4916-B711-FD0748C4CD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75</vt:i4>
      </vt:variant>
    </vt:vector>
  </HeadingPairs>
  <TitlesOfParts>
    <vt:vector size="79" baseType="lpstr">
      <vt:lpstr>E-RPT</vt:lpstr>
      <vt:lpstr>G-RPT</vt:lpstr>
      <vt:lpstr>GL Export</vt:lpstr>
      <vt:lpstr>Past Years Cost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'E-RPT'!Print_Area</vt:lpstr>
      <vt:lpstr>'G-RPT'!Print_Area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Baldwin Bonney, Justin</cp:lastModifiedBy>
  <cp:lastPrinted>2019-02-04T16:54:02Z</cp:lastPrinted>
  <dcterms:created xsi:type="dcterms:W3CDTF">2015-11-12T17:33:20Z</dcterms:created>
  <dcterms:modified xsi:type="dcterms:W3CDTF">2021-03-29T22:52:02Z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0x0101006E56B4D1795A2E4DB2F0B01679ED314A00CA2205C63B94AE449311544B3965B0C3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