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A\Quarterly Results of Operations Reports\2020\Q4 2020 (3-30-21)\Working Docs\"/>
    </mc:Choice>
  </mc:AlternateContent>
  <xr:revisionPtr revIDLastSave="0" documentId="13_ncr:1_{A652111A-D7C9-468F-ADA8-2AD7B42E87DF}" xr6:coauthVersionLast="45" xr6:coauthVersionMax="45" xr10:uidLastSave="{00000000-0000-0000-0000-000000000000}"/>
  <bookViews>
    <workbookView xWindow="28680" yWindow="-120" windowWidth="19440" windowHeight="15000" xr2:uid="{F2C4B464-129A-4410-AE97-95039A7A54F8}"/>
  </bookViews>
  <sheets>
    <sheet name="Balance" sheetId="1" r:id="rId1"/>
    <sheet name="Deferra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1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1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1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1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1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1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1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1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1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1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hidden="1">'[2]OR kWh'!#REF!</definedName>
    <definedName name="__123Graph_B" localSheetId="0" hidden="1">[1]Inputs!#REF!</definedName>
    <definedName name="__123Graph_B" localSheetId="1" hidden="1">[1]Inputs!#REF!</definedName>
    <definedName name="__123Graph_B" hidden="1">'[2]OR kWh'!#REF!</definedName>
    <definedName name="__123Graph_D" localSheetId="0" hidden="1">[1]Inputs!#REF!</definedName>
    <definedName name="__123Graph_D" localSheetId="1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localSheetId="1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1" localSheetId="0" hidden="1">{#N/A,#N/A,FALSE,"Summ";#N/A,#N/A,FALSE,"General"}</definedName>
    <definedName name="_new1" localSheetId="1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0" hidden="1">#REF!</definedName>
    <definedName name="a" localSheetId="1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0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0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0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0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0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0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0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0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0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0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0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0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0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0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0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0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0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0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0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0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0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0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0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0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0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0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0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0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0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0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0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0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0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0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0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0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0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0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0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0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0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0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0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0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0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0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0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0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0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0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0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0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0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0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0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0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0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0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0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0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0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0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0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0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0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0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0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0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0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0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0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0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0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0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0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0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0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0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0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0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0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0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0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0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0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0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0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0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0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0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0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0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0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0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0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0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0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0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0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0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0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0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0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0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0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0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0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0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0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0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0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0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0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0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0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0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0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0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0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0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0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0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0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0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0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0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0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0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0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0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1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1" hidden="1">#REF!</definedName>
    <definedName name="BEx3LANPY1HT49TAH98H4B9RC1D4" hidden="1">#REF!</definedName>
    <definedName name="BEx3LM1PR4Y7KINKMTMKR984GX8Q" localSheetId="0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0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0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0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0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0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0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0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0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0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0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0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0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0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0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0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0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0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0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0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0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0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0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0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0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0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0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0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0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0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0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0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0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0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0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0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0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0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0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0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0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0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0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0" hidden="1">#REF!</definedName>
    <definedName name="BEx3UKOCOQG7S1YQ436S997K1KWV" localSheetId="1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1" hidden="1">#REF!</definedName>
    <definedName name="BEx3UNISOEXF3OFHT2BUA6P9RBIJ" hidden="1">#REF!</definedName>
    <definedName name="BEx3UYM19VIXLA0EU7LB9NHA77PB" localSheetId="0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0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0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0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0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0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0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0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0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0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0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0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0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0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0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0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0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0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0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0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0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0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0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0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0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0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0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0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0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0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0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0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0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0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0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0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0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0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0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0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0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0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0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0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0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0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0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0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0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0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0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0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0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0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0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0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0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0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0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0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0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0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0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0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0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0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0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0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0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0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0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0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0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0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0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0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0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0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0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0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0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0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0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0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0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0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0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0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0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0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0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0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0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0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0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0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0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0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0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0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0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0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0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0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0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0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0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0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0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0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0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0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0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0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0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0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0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0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0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0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0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0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0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0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0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0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0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0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0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0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0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0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0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0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0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0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0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0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0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0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0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0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0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0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0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0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0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0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0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0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0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0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0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0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0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0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0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0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0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0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0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0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0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0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0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0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0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0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0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0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0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0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0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0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0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0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0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0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0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0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0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0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0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0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0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0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0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0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0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0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0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0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0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0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0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0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0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0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0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0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0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0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0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0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0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0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0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0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0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0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0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0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0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0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0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0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0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0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0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0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0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0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0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0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0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0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0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0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0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0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0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0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0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0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0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0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0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0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0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0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0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0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0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0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0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0" hidden="1">#REF!</definedName>
    <definedName name="BEx9EG9KBJ77M8LEOR9ITOKN5KXY" localSheetId="1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1" hidden="1">#REF!</definedName>
    <definedName name="BEx9EL27NGDBCTVPW97K42QANS5K" hidden="1">#REF!</definedName>
    <definedName name="BEx9EMK6HAJJMVYZTN5AUIV7O1E6" localSheetId="0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0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0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0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0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0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0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0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0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0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0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0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0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0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0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0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0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0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0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0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0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0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0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0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0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0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0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0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0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0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0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0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0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0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0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0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0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0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0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0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0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0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0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0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0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0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0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0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0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0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0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0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0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0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0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0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0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0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0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0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0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0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0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0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0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0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0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0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0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0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0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0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0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0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0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0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0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0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0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0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0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0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0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0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0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0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0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0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0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0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0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0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0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0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0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0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0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0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0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0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0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0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0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0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0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0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0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0" hidden="1">#REF!</definedName>
    <definedName name="BExBCK9SCAABKOT9IP6TEPRR7YDT" localSheetId="1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1" hidden="1">#REF!</definedName>
    <definedName name="BExBCKKJFFT2RP50WNPKBT7X8PJ3" hidden="1">#REF!</definedName>
    <definedName name="BExBCKKJTIRKC1RZJRTK65HHLX4W" localSheetId="0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0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0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0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0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0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0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0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0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0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0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0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0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0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0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0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0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0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0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0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0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0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0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0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0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0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0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0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0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0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0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0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0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0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0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0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0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0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0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0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0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0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0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0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0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0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0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0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0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0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0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0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0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0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0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0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0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0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0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0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0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0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0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0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0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0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0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0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0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0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0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0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0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0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0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0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0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0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0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0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0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0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0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0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0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0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0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0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0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0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0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0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0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0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0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0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0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0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0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0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0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0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1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1" hidden="1">#REF!</definedName>
    <definedName name="BExENU8ISP26W97JG63CN1XT9KB4" hidden="1">#REF!</definedName>
    <definedName name="BExEO14OTKLVDBTNB2ONGZ4YB20H" localSheetId="0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0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0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0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0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0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0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0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0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0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0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0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0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0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0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0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0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0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0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0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0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0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0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0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0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0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0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0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0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0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0" hidden="1">#REF!</definedName>
    <definedName name="BExEUNU7FYVTR4DD1D31SS7PNXX2" localSheetId="1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1" hidden="1">#REF!</definedName>
    <definedName name="BExEUOAHB0OT3BACAHNZ3B905C0P" hidden="1">#REF!</definedName>
    <definedName name="BExEV2TP7NA3ZR6RJGH5ER370OUM" localSheetId="0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0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0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0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0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0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0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0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0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0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0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0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0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0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0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0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0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0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0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0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0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0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0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0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0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0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0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0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0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0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0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0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0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0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0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0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0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0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0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0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0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0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0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0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0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0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0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0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0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0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0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0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0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0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0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0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0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0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0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0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0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0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0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0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0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0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0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0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0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0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0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0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0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0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0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0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0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0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0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0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0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0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0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0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0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0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0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0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0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0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0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0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0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0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0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0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0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0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0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0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0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0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0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0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0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0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0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0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0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0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0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0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0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0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0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0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0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0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0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0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0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0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0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0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0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0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0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0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0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0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0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0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0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0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0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0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0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0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0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0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0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0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0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0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0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0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0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0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0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0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0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0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0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0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0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0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0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0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0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0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0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0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0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0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0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0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0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0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0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0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0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0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0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0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0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0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0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0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0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0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0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0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0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0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0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0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0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0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0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0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1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1" hidden="1">#REF!</definedName>
    <definedName name="BExIPVL5VEVK9Q7AYB7EC2VZWBEZ" hidden="1">#REF!</definedName>
    <definedName name="BExIQ1VS9A2FHVD9TUHKG9K8EVVP" localSheetId="0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0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0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0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0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0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0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0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0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0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0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0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0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0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0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0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0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0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0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0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0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0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0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0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0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0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0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0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0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0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0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0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0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0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0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0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0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0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0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0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0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0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0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0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0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0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0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0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0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0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0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0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0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0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0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0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0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0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0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0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0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0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0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0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0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0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0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0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0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0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0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0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1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1" hidden="1">#REF!</definedName>
    <definedName name="BExKGQ3T3TWGZUSNVWJE1XWXHGRQ" hidden="1">#REF!</definedName>
    <definedName name="BExKGV77YH9YXIQTRKK2331QGYKF" localSheetId="0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0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0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0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0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0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0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0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0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0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0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0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0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0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0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0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0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0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0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0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0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0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0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0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0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0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0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0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0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0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0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0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0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0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0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0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0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0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0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0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0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0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0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0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0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0" hidden="1">#REF!</definedName>
    <definedName name="BExKPFFSVTL757PNITV8R9RN4452" localSheetId="1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1" hidden="1">#REF!</definedName>
    <definedName name="BExKPIL5ZWOXQAENH3VP3ZHA2N7N" hidden="1">#REF!</definedName>
    <definedName name="BExKPJHKPVROP9QX9BMBZMU2HEZ1" localSheetId="0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0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0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0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0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0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0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0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0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0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0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0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0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0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0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0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0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0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0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0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0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0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0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0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0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0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0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0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0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0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0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0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0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0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0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0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0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0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0" hidden="1">#REF!</definedName>
    <definedName name="BExMBYPQDG9AYDQ5E8IECVFREPO6" localSheetId="1" hidden="1">#REF!</definedName>
    <definedName name="BExMBYPQDG9AYDQ5E8IECVFREPO6" hidden="1">#REF!</definedName>
    <definedName name="BExMC7PESEESXVMDCGGIP5LPMUGY" localSheetId="0" hidden="1">#REF!</definedName>
    <definedName name="BExMC7PESEESXVMDCGGIP5LPMUGY" localSheetId="1" hidden="1">#REF!</definedName>
    <definedName name="BExMC7PESEESXVMDCGGIP5LPMUGY" hidden="1">#REF!</definedName>
    <definedName name="BExMC8AZUTX8LG89K2JJR7ZG62XX" localSheetId="0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0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0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0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0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0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0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0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0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0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0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0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0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0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0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0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0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0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0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0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0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0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0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0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0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0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0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0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0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0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0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0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0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0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0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0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0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0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0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0" hidden="1">#REF!</definedName>
    <definedName name="BExMKP92JGBM5BJO174H9A4HQIB9" localSheetId="1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1" hidden="1">#REF!</definedName>
    <definedName name="BExMKPEDT6IOYLLC3KJKRZOETC3Y" hidden="1">#REF!</definedName>
    <definedName name="BExMKTW7R5SOV4PHAFGHU3W73DYE" localSheetId="0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0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0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0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0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0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0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0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0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0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0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0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0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0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0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0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0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0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0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0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0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0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0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0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0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0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0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0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0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0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0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0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0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0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0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0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0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0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0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0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0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0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0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0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0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0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0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0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0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0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0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0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0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0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0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0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0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0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0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0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0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0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0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0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0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0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0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0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0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0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0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0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0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0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0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0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0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0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0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0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0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0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0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0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0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0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0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0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0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0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0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0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0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0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0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0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0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0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0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0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0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0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0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0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0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0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0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0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0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0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0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0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0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0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0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0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0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0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0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0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0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0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0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0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0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0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0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0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0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0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0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0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0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0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0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0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0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0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0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0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0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0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0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0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0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0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0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0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0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0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0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0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0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0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0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0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0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0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0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0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0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0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0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0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0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0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0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0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0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0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0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0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0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0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0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0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0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0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0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0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0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0" hidden="1">#REF!</definedName>
    <definedName name="BExQG8TYRD2G42UA5ZPCRLNKUDMX" localSheetId="1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1" hidden="1">#REF!</definedName>
    <definedName name="BExQG9A8OZ31BDN5QEGQGWG59A43" hidden="1">#REF!</definedName>
    <definedName name="BExQGGBQ2CMSPV4NV4RA7NMBQER6" localSheetId="0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0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0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0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0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0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0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0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0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0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0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0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0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0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0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0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0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0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0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0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0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0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0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0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0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0" hidden="1">#REF!</definedName>
    <definedName name="BExQL2NSE8OYZFXQH8A23RMVMFW7" localSheetId="1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1" hidden="1">#REF!</definedName>
    <definedName name="BExQL4GJ3LZJL6JDEHT7UDXW90TV" hidden="1">#REF!</definedName>
    <definedName name="BExQLE1TOW3A287TQB0AVWENT8O1" localSheetId="0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0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0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0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0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0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0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0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0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0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0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0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0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0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0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0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0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0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0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0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0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0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0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0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0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0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0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0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0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0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0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0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0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0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0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0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0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0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0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0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0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0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0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0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0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0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0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0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0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0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0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0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0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0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0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0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0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0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0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0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0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0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0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0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0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0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0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0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0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0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0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0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0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0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0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0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0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0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0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0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0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0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0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0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0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0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0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0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0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0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0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0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0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0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0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0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0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0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0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0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0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0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0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0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0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0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0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0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0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0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0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0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0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0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0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0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0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0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0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0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0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0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0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0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0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0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0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0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0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0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0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0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0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0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0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0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0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0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0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0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0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0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0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0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0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0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0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0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0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0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0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0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0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0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0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0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0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0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0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0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0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0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0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0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0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0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0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1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1" hidden="1">#REF!</definedName>
    <definedName name="BExUAPR6Y32097JKJCTGC4C6EGE9" hidden="1">#REF!</definedName>
    <definedName name="BExUARUP0MX710TNZSAA01HUEAVC" localSheetId="0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0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0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0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0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0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0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0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0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0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0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0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0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0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0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0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0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0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0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0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0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0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0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0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0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0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0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0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0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0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0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0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0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0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0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0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0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0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0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0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0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0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0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0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0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0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0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0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0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0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0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0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0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0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0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0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0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0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0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0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0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0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0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1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1" hidden="1">#REF!</definedName>
    <definedName name="BExW1VNZHNB5P9V6232N0DQCE0WE" hidden="1">#REF!</definedName>
    <definedName name="BExW1WK6J1TDP29S3QDPTYZJBLIW" localSheetId="0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0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0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0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0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0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0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0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0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0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0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0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0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0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0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0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0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0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0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0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0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0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0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0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0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0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0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0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0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0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0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0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0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0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0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0" hidden="1">#REF!</definedName>
    <definedName name="BExXO278QHQN8JDK5425EJ615ECC" localSheetId="1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1" hidden="1">#REF!</definedName>
    <definedName name="BExXO4QVV7YZ6L5A7WZEMIA5AZOV" hidden="1">#REF!</definedName>
    <definedName name="BExXOBHOP0WGFHI2Y9AO4L440UVQ" localSheetId="0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0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0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0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0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0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0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0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0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0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0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0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0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0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0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0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0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0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0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0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0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0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0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0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0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0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0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0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0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0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0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0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0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0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0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0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0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0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0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0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0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0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0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0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0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0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0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0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0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0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0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0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0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0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0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0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0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0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0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0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0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0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0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0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0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0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0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0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0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0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0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0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0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0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0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0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0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0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0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0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0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0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0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0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0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0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0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0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0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0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0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0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0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0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0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0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0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0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0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0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0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0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0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0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0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0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0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0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0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0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0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0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0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0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0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0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0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0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0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0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0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0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0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0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0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0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0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0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0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0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0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0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0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0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0" hidden="1">#REF!</definedName>
    <definedName name="BExZSTNUWCRNCL22SMKXKFSLCJ0O" localSheetId="1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1" hidden="1">#REF!</definedName>
    <definedName name="BExZSYRA4NR7K6RLC3I81QSG5SQR" hidden="1">#REF!</definedName>
    <definedName name="BExZT6JSZ8CBS0SB3T07N3LMAX7M" localSheetId="0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0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0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0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0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0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0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0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0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0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0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0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0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0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0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0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0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0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0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0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0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0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0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0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0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0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0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0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0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0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0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0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1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localSheetId="1" hidden="1">#REF!</definedName>
    <definedName name="copy" hidden="1">#REF!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localSheetId="1" hidden="1">[5]Inputs!#REF!</definedName>
    <definedName name="dsd" hidden="1">[5]Inputs!#REF!</definedName>
    <definedName name="DUDE" localSheetId="0" hidden="1">#REF!</definedName>
    <definedName name="DUDE" localSheetId="1" hidden="1">#REF!</definedName>
    <definedName name="DUDE" hidden="1">#REF!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localSheetId="1" hidden="1">[1]Inputs!#REF!</definedName>
    <definedName name="PricingInfo" hidden="1">[1]Inputs!#REF!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localSheetId="1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hidden="1">#REF!</definedName>
    <definedName name="yuf" localSheetId="0" hidden="1">{#N/A,#N/A,FALSE,"Summ";#N/A,#N/A,FALSE,"General"}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1" i="2" l="1"/>
  <c r="R81" i="2"/>
  <c r="Q81" i="2"/>
  <c r="P81" i="2"/>
  <c r="S80" i="2"/>
  <c r="R80" i="2"/>
  <c r="Q80" i="2"/>
  <c r="P80" i="2"/>
  <c r="S78" i="2"/>
  <c r="R78" i="2"/>
  <c r="Q78" i="2"/>
  <c r="P78" i="2"/>
  <c r="S77" i="2"/>
  <c r="R77" i="2"/>
  <c r="Q77" i="2"/>
  <c r="P77" i="2"/>
  <c r="S71" i="2"/>
  <c r="R71" i="2"/>
  <c r="Q71" i="2"/>
  <c r="P71" i="2"/>
  <c r="P72" i="2" s="1"/>
  <c r="E71" i="2"/>
  <c r="E72" i="2" s="1"/>
  <c r="D71" i="2"/>
  <c r="D72" i="2" s="1"/>
  <c r="BG71" i="2"/>
  <c r="BF71" i="2"/>
  <c r="BF72" i="2" s="1"/>
  <c r="BE71" i="2"/>
  <c r="BD71" i="2"/>
  <c r="AY71" i="2"/>
  <c r="AX71" i="2"/>
  <c r="AW71" i="2"/>
  <c r="AV71" i="2"/>
  <c r="AQ71" i="2"/>
  <c r="AP71" i="2"/>
  <c r="AO71" i="2"/>
  <c r="AN71" i="2"/>
  <c r="AI71" i="2"/>
  <c r="AH71" i="2"/>
  <c r="AG71" i="2"/>
  <c r="AF71" i="2"/>
  <c r="AA71" i="2"/>
  <c r="AA72" i="2" s="1"/>
  <c r="Z71" i="2"/>
  <c r="Y71" i="2"/>
  <c r="X71" i="2"/>
  <c r="BG68" i="2"/>
  <c r="BF68" i="2"/>
  <c r="AY68" i="2"/>
  <c r="AQ68" i="2"/>
  <c r="AI68" i="2"/>
  <c r="AA68" i="2"/>
  <c r="S68" i="2"/>
  <c r="R68" i="2"/>
  <c r="R72" i="2" s="1"/>
  <c r="Q68" i="2"/>
  <c r="Q72" i="2" s="1"/>
  <c r="P68" i="2"/>
  <c r="E68" i="2"/>
  <c r="D68" i="2"/>
  <c r="M68" i="2"/>
  <c r="L68" i="2"/>
  <c r="K68" i="2"/>
  <c r="BG63" i="2"/>
  <c r="BE63" i="2"/>
  <c r="AX63" i="2"/>
  <c r="AX64" i="2" s="1"/>
  <c r="AV63" i="2"/>
  <c r="AD63" i="2"/>
  <c r="U63" i="2"/>
  <c r="U64" i="2" s="1"/>
  <c r="S63" i="2"/>
  <c r="S64" i="2" s="1"/>
  <c r="R63" i="2"/>
  <c r="Q63" i="2"/>
  <c r="Q64" i="2" s="1"/>
  <c r="P63" i="2"/>
  <c r="E63" i="2"/>
  <c r="E64" i="2" s="1"/>
  <c r="D63" i="2"/>
  <c r="D64" i="2" s="1"/>
  <c r="BK63" i="2"/>
  <c r="BK64" i="2" s="1"/>
  <c r="BJ63" i="2"/>
  <c r="BI63" i="2"/>
  <c r="BI64" i="2" s="1"/>
  <c r="BD63" i="2"/>
  <c r="BD64" i="2" s="1"/>
  <c r="BC63" i="2"/>
  <c r="BC64" i="2" s="1"/>
  <c r="BB63" i="2"/>
  <c r="BA63" i="2"/>
  <c r="BA64" i="2" s="1"/>
  <c r="AY63" i="2"/>
  <c r="AU63" i="2"/>
  <c r="AT63" i="2"/>
  <c r="AS63" i="2"/>
  <c r="AS64" i="2" s="1"/>
  <c r="AF63" i="2"/>
  <c r="AF64" i="2" s="1"/>
  <c r="X63" i="2"/>
  <c r="X64" i="2" s="1"/>
  <c r="W63" i="2"/>
  <c r="O63" i="2"/>
  <c r="N63" i="2"/>
  <c r="BK60" i="2"/>
  <c r="BI60" i="2"/>
  <c r="BF60" i="2"/>
  <c r="BC60" i="2"/>
  <c r="BA60" i="2"/>
  <c r="AX60" i="2"/>
  <c r="AS60" i="2"/>
  <c r="AP60" i="2"/>
  <c r="AK60" i="2"/>
  <c r="AC60" i="2"/>
  <c r="U60" i="2"/>
  <c r="S60" i="2"/>
  <c r="R60" i="2"/>
  <c r="R64" i="2" s="1"/>
  <c r="Q60" i="2"/>
  <c r="P60" i="2"/>
  <c r="E60" i="2"/>
  <c r="D60" i="2"/>
  <c r="BE60" i="2"/>
  <c r="BD60" i="2"/>
  <c r="AW60" i="2"/>
  <c r="AV60" i="2"/>
  <c r="AU60" i="2"/>
  <c r="AO60" i="2"/>
  <c r="AN60" i="2"/>
  <c r="AM60" i="2"/>
  <c r="AH60" i="2"/>
  <c r="AG60" i="2"/>
  <c r="AF60" i="2"/>
  <c r="AE60" i="2"/>
  <c r="Z60" i="2"/>
  <c r="Y60" i="2"/>
  <c r="X60" i="2"/>
  <c r="W60" i="2"/>
  <c r="BI55" i="2"/>
  <c r="BG55" i="2"/>
  <c r="BD55" i="2"/>
  <c r="BD56" i="2" s="1"/>
  <c r="AY55" i="2"/>
  <c r="AV55" i="2"/>
  <c r="AQ55" i="2"/>
  <c r="AN55" i="2"/>
  <c r="AN56" i="2" s="1"/>
  <c r="AI55" i="2"/>
  <c r="AF55" i="2"/>
  <c r="AA55" i="2"/>
  <c r="X55" i="2"/>
  <c r="X56" i="2" s="1"/>
  <c r="S55" i="2"/>
  <c r="S56" i="2" s="1"/>
  <c r="R55" i="2"/>
  <c r="R56" i="2" s="1"/>
  <c r="Q55" i="2"/>
  <c r="P55" i="2"/>
  <c r="P56" i="2" s="1"/>
  <c r="BK55" i="2"/>
  <c r="BK56" i="2" s="1"/>
  <c r="BJ55" i="2"/>
  <c r="BH55" i="2"/>
  <c r="BH56" i="2" s="1"/>
  <c r="BF55" i="2"/>
  <c r="BE55" i="2"/>
  <c r="BE56" i="2" s="1"/>
  <c r="BC55" i="2"/>
  <c r="BC56" i="2" s="1"/>
  <c r="BB55" i="2"/>
  <c r="BA55" i="2"/>
  <c r="BA56" i="2" s="1"/>
  <c r="AZ55" i="2"/>
  <c r="AZ56" i="2" s="1"/>
  <c r="AX55" i="2"/>
  <c r="AW55" i="2"/>
  <c r="AW56" i="2" s="1"/>
  <c r="AU55" i="2"/>
  <c r="AU56" i="2" s="1"/>
  <c r="AT55" i="2"/>
  <c r="AS55" i="2"/>
  <c r="AS56" i="2" s="1"/>
  <c r="AR55" i="2"/>
  <c r="AR56" i="2" s="1"/>
  <c r="AP55" i="2"/>
  <c r="AO55" i="2"/>
  <c r="AO56" i="2" s="1"/>
  <c r="AM55" i="2"/>
  <c r="AM56" i="2" s="1"/>
  <c r="AL55" i="2"/>
  <c r="AK55" i="2"/>
  <c r="AK56" i="2" s="1"/>
  <c r="AJ55" i="2"/>
  <c r="AJ56" i="2" s="1"/>
  <c r="AH55" i="2"/>
  <c r="AG55" i="2"/>
  <c r="AG56" i="2" s="1"/>
  <c r="AE55" i="2"/>
  <c r="AE56" i="2" s="1"/>
  <c r="AD55" i="2"/>
  <c r="AC55" i="2"/>
  <c r="AC56" i="2" s="1"/>
  <c r="AB55" i="2"/>
  <c r="AB56" i="2" s="1"/>
  <c r="Z55" i="2"/>
  <c r="Y55" i="2"/>
  <c r="Y56" i="2" s="1"/>
  <c r="W55" i="2"/>
  <c r="W56" i="2" s="1"/>
  <c r="V55" i="2"/>
  <c r="U55" i="2"/>
  <c r="U56" i="2" s="1"/>
  <c r="T55" i="2"/>
  <c r="T56" i="2" s="1"/>
  <c r="O55" i="2"/>
  <c r="N55" i="2"/>
  <c r="M55" i="2"/>
  <c r="M56" i="2" s="1"/>
  <c r="L55" i="2"/>
  <c r="L56" i="2" s="1"/>
  <c r="K55" i="2"/>
  <c r="J55" i="2"/>
  <c r="I55" i="2"/>
  <c r="I56" i="2" s="1"/>
  <c r="H55" i="2"/>
  <c r="H56" i="2" s="1"/>
  <c r="G55" i="2"/>
  <c r="D53" i="2"/>
  <c r="E53" i="2"/>
  <c r="BK52" i="2"/>
  <c r="BH52" i="2"/>
  <c r="BC52" i="2"/>
  <c r="AZ52" i="2"/>
  <c r="AU52" i="2"/>
  <c r="AR52" i="2"/>
  <c r="AM52" i="2"/>
  <c r="AJ52" i="2"/>
  <c r="AE52" i="2"/>
  <c r="AB52" i="2"/>
  <c r="W52" i="2"/>
  <c r="T52" i="2"/>
  <c r="S52" i="2"/>
  <c r="R52" i="2"/>
  <c r="Q52" i="2"/>
  <c r="Q56" i="2" s="1"/>
  <c r="P52" i="2"/>
  <c r="BJ52" i="2"/>
  <c r="BI52" i="2"/>
  <c r="BG52" i="2"/>
  <c r="BF52" i="2"/>
  <c r="BE52" i="2"/>
  <c r="BD52" i="2"/>
  <c r="BB52" i="2"/>
  <c r="BA52" i="2"/>
  <c r="AY52" i="2"/>
  <c r="AX52" i="2"/>
  <c r="AW52" i="2"/>
  <c r="AV52" i="2"/>
  <c r="AT52" i="2"/>
  <c r="AS52" i="2"/>
  <c r="AQ52" i="2"/>
  <c r="AP52" i="2"/>
  <c r="AO52" i="2"/>
  <c r="AN52" i="2"/>
  <c r="AL52" i="2"/>
  <c r="AK52" i="2"/>
  <c r="AI52" i="2"/>
  <c r="AH52" i="2"/>
  <c r="AG52" i="2"/>
  <c r="AF52" i="2"/>
  <c r="AD52" i="2"/>
  <c r="AC52" i="2"/>
  <c r="AA52" i="2"/>
  <c r="Z52" i="2"/>
  <c r="Y52" i="2"/>
  <c r="X52" i="2"/>
  <c r="V52" i="2"/>
  <c r="U52" i="2"/>
  <c r="O52" i="2"/>
  <c r="N52" i="2"/>
  <c r="M52" i="2"/>
  <c r="L52" i="2"/>
  <c r="K52" i="2"/>
  <c r="J52" i="2"/>
  <c r="I52" i="2"/>
  <c r="H52" i="2"/>
  <c r="G52" i="2"/>
  <c r="F52" i="2"/>
  <c r="D50" i="2"/>
  <c r="BK47" i="2"/>
  <c r="BH47" i="2"/>
  <c r="BC47" i="2"/>
  <c r="AZ47" i="2"/>
  <c r="AU47" i="2"/>
  <c r="AR47" i="2"/>
  <c r="AM47" i="2"/>
  <c r="AJ47" i="2"/>
  <c r="AE47" i="2"/>
  <c r="AB47" i="2"/>
  <c r="S47" i="2"/>
  <c r="R47" i="2"/>
  <c r="Q47" i="2"/>
  <c r="P47" i="2"/>
  <c r="BJ47" i="2"/>
  <c r="BI47" i="2"/>
  <c r="BG47" i="2"/>
  <c r="BG48" i="2" s="1"/>
  <c r="BF47" i="2"/>
  <c r="BE47" i="2"/>
  <c r="BD47" i="2"/>
  <c r="BB47" i="2"/>
  <c r="BA47" i="2"/>
  <c r="AY47" i="2"/>
  <c r="AY48" i="2" s="1"/>
  <c r="AX47" i="2"/>
  <c r="AW47" i="2"/>
  <c r="AV47" i="2"/>
  <c r="AT47" i="2"/>
  <c r="AS47" i="2"/>
  <c r="AQ47" i="2"/>
  <c r="AQ48" i="2" s="1"/>
  <c r="AP47" i="2"/>
  <c r="AO47" i="2"/>
  <c r="AN47" i="2"/>
  <c r="AL47" i="2"/>
  <c r="AK47" i="2"/>
  <c r="AI47" i="2"/>
  <c r="AI48" i="2" s="1"/>
  <c r="AH47" i="2"/>
  <c r="AG47" i="2"/>
  <c r="AF47" i="2"/>
  <c r="AD47" i="2"/>
  <c r="AC47" i="2"/>
  <c r="AA47" i="2"/>
  <c r="AA48" i="2" s="1"/>
  <c r="Z47" i="2"/>
  <c r="Y47" i="2"/>
  <c r="X47" i="2"/>
  <c r="W47" i="2"/>
  <c r="V47" i="2"/>
  <c r="U47" i="2"/>
  <c r="T47" i="2"/>
  <c r="O47" i="2"/>
  <c r="O48" i="2" s="1"/>
  <c r="N47" i="2"/>
  <c r="M47" i="2"/>
  <c r="L47" i="2"/>
  <c r="K47" i="2"/>
  <c r="J47" i="2"/>
  <c r="I47" i="2"/>
  <c r="H47" i="2"/>
  <c r="G47" i="2"/>
  <c r="G48" i="2" s="1"/>
  <c r="D45" i="2"/>
  <c r="D47" i="2" s="1"/>
  <c r="BK44" i="2"/>
  <c r="BJ44" i="2"/>
  <c r="BD44" i="2"/>
  <c r="BB44" i="2"/>
  <c r="AW44" i="2"/>
  <c r="AT44" i="2"/>
  <c r="AO44" i="2"/>
  <c r="AL44" i="2"/>
  <c r="AG44" i="2"/>
  <c r="Y44" i="2"/>
  <c r="S44" i="2"/>
  <c r="S48" i="2" s="1"/>
  <c r="R44" i="2"/>
  <c r="R48" i="2" s="1"/>
  <c r="Q44" i="2"/>
  <c r="P44" i="2"/>
  <c r="P48" i="2" s="1"/>
  <c r="BI44" i="2"/>
  <c r="BH44" i="2"/>
  <c r="BG44" i="2"/>
  <c r="BF44" i="2"/>
  <c r="BE44" i="2"/>
  <c r="BC44" i="2"/>
  <c r="BA44" i="2"/>
  <c r="AZ44" i="2"/>
  <c r="AY44" i="2"/>
  <c r="AX44" i="2"/>
  <c r="AV44" i="2"/>
  <c r="AU44" i="2"/>
  <c r="AS44" i="2"/>
  <c r="AR44" i="2"/>
  <c r="AQ44" i="2"/>
  <c r="AP44" i="2"/>
  <c r="AN44" i="2"/>
  <c r="AM44" i="2"/>
  <c r="AK44" i="2"/>
  <c r="AJ44" i="2"/>
  <c r="AI44" i="2"/>
  <c r="AH44" i="2"/>
  <c r="AF44" i="2"/>
  <c r="AE44" i="2"/>
  <c r="AD44" i="2"/>
  <c r="AC44" i="2"/>
  <c r="AB44" i="2"/>
  <c r="AA44" i="2"/>
  <c r="Z44" i="2"/>
  <c r="X44" i="2"/>
  <c r="W44" i="2"/>
  <c r="V44" i="2"/>
  <c r="U44" i="2"/>
  <c r="T44" i="2"/>
  <c r="O44" i="2"/>
  <c r="N44" i="2"/>
  <c r="M44" i="2"/>
  <c r="L44" i="2"/>
  <c r="K44" i="2"/>
  <c r="J44" i="2"/>
  <c r="I44" i="2"/>
  <c r="H44" i="2"/>
  <c r="G44" i="2"/>
  <c r="F44" i="2"/>
  <c r="R40" i="2"/>
  <c r="E40" i="2"/>
  <c r="BJ39" i="2"/>
  <c r="BJ40" i="2" s="1"/>
  <c r="BG39" i="2"/>
  <c r="BG40" i="2" s="1"/>
  <c r="BE39" i="2"/>
  <c r="BD39" i="2"/>
  <c r="BB39" i="2"/>
  <c r="BB40" i="2" s="1"/>
  <c r="AW39" i="2"/>
  <c r="AV39" i="2"/>
  <c r="AT39" i="2"/>
  <c r="AT40" i="2" s="1"/>
  <c r="AO39" i="2"/>
  <c r="AN39" i="2"/>
  <c r="AL39" i="2"/>
  <c r="AL40" i="2" s="1"/>
  <c r="AG39" i="2"/>
  <c r="AF39" i="2"/>
  <c r="AF40" i="2" s="1"/>
  <c r="AD39" i="2"/>
  <c r="Y39" i="2"/>
  <c r="X39" i="2"/>
  <c r="V39" i="2"/>
  <c r="V40" i="2" s="1"/>
  <c r="S39" i="2"/>
  <c r="S40" i="2" s="1"/>
  <c r="R39" i="2"/>
  <c r="Q39" i="2"/>
  <c r="Q40" i="2" s="1"/>
  <c r="P39" i="2"/>
  <c r="E39" i="2"/>
  <c r="D39" i="2"/>
  <c r="BI39" i="2"/>
  <c r="BI40" i="2" s="1"/>
  <c r="BH39" i="2"/>
  <c r="BF39" i="2"/>
  <c r="BF40" i="2" s="1"/>
  <c r="BA39" i="2"/>
  <c r="AZ39" i="2"/>
  <c r="AY39" i="2"/>
  <c r="AY40" i="2" s="1"/>
  <c r="AX39" i="2"/>
  <c r="AX40" i="2" s="1"/>
  <c r="AS39" i="2"/>
  <c r="AR39" i="2"/>
  <c r="AQ39" i="2"/>
  <c r="AQ40" i="2" s="1"/>
  <c r="AP39" i="2"/>
  <c r="AP40" i="2" s="1"/>
  <c r="AK39" i="2"/>
  <c r="AJ39" i="2"/>
  <c r="AI39" i="2"/>
  <c r="AI40" i="2" s="1"/>
  <c r="AH39" i="2"/>
  <c r="AH40" i="2" s="1"/>
  <c r="AC39" i="2"/>
  <c r="AB39" i="2"/>
  <c r="AA39" i="2"/>
  <c r="AA40" i="2" s="1"/>
  <c r="Z39" i="2"/>
  <c r="Z40" i="2" s="1"/>
  <c r="U39" i="2"/>
  <c r="T39" i="2"/>
  <c r="BI36" i="2"/>
  <c r="BG36" i="2"/>
  <c r="BF36" i="2"/>
  <c r="BD36" i="2"/>
  <c r="AY36" i="2"/>
  <c r="AX36" i="2"/>
  <c r="AV36" i="2"/>
  <c r="AQ36" i="2"/>
  <c r="AP36" i="2"/>
  <c r="AN36" i="2"/>
  <c r="AI36" i="2"/>
  <c r="AH36" i="2"/>
  <c r="AF36" i="2"/>
  <c r="AA36" i="2"/>
  <c r="Z36" i="2"/>
  <c r="X36" i="2"/>
  <c r="S36" i="2"/>
  <c r="R36" i="2"/>
  <c r="Q36" i="2"/>
  <c r="P36" i="2"/>
  <c r="E36" i="2"/>
  <c r="D36" i="2"/>
  <c r="D40" i="2" s="1"/>
  <c r="BK36" i="2"/>
  <c r="BJ36" i="2"/>
  <c r="BC36" i="2"/>
  <c r="BB36" i="2"/>
  <c r="BA36" i="2"/>
  <c r="AU36" i="2"/>
  <c r="AT36" i="2"/>
  <c r="AS36" i="2"/>
  <c r="AM36" i="2"/>
  <c r="AL36" i="2"/>
  <c r="AK36" i="2"/>
  <c r="AD36" i="2"/>
  <c r="AC36" i="2"/>
  <c r="V36" i="2"/>
  <c r="U36" i="2"/>
  <c r="H36" i="2"/>
  <c r="BA32" i="2"/>
  <c r="BJ31" i="2"/>
  <c r="BE31" i="2"/>
  <c r="BD31" i="2"/>
  <c r="BB31" i="2"/>
  <c r="AW31" i="2"/>
  <c r="AV31" i="2"/>
  <c r="AT31" i="2"/>
  <c r="AO31" i="2"/>
  <c r="AN31" i="2"/>
  <c r="AG31" i="2"/>
  <c r="AF31" i="2"/>
  <c r="Y31" i="2"/>
  <c r="X31" i="2"/>
  <c r="S31" i="2"/>
  <c r="S32" i="2" s="1"/>
  <c r="R31" i="2"/>
  <c r="Q31" i="2"/>
  <c r="Q32" i="2" s="1"/>
  <c r="P31" i="2"/>
  <c r="P32" i="2" s="1"/>
  <c r="BK31" i="2"/>
  <c r="BI31" i="2"/>
  <c r="BI32" i="2" s="1"/>
  <c r="BH31" i="2"/>
  <c r="BG31" i="2"/>
  <c r="BF31" i="2"/>
  <c r="BF32" i="2" s="1"/>
  <c r="BC31" i="2"/>
  <c r="BA31" i="2"/>
  <c r="AZ31" i="2"/>
  <c r="AY31" i="2"/>
  <c r="AX31" i="2"/>
  <c r="AX32" i="2" s="1"/>
  <c r="AU31" i="2"/>
  <c r="AS31" i="2"/>
  <c r="AS32" i="2" s="1"/>
  <c r="AR31" i="2"/>
  <c r="AQ31" i="2"/>
  <c r="AP31" i="2"/>
  <c r="AM31" i="2"/>
  <c r="AL31" i="2"/>
  <c r="AL32" i="2" s="1"/>
  <c r="AK31" i="2"/>
  <c r="AK32" i="2" s="1"/>
  <c r="AJ31" i="2"/>
  <c r="AI31" i="2"/>
  <c r="AH31" i="2"/>
  <c r="AH32" i="2" s="1"/>
  <c r="AE31" i="2"/>
  <c r="AD31" i="2"/>
  <c r="AD32" i="2" s="1"/>
  <c r="AC31" i="2"/>
  <c r="AC32" i="2" s="1"/>
  <c r="AB31" i="2"/>
  <c r="AA31" i="2"/>
  <c r="Z31" i="2"/>
  <c r="Z32" i="2" s="1"/>
  <c r="W31" i="2"/>
  <c r="V31" i="2"/>
  <c r="V32" i="2" s="1"/>
  <c r="U31" i="2"/>
  <c r="T31" i="2"/>
  <c r="O31" i="2"/>
  <c r="N31" i="2"/>
  <c r="N32" i="2" s="1"/>
  <c r="M31" i="2"/>
  <c r="M32" i="2" s="1"/>
  <c r="L31" i="2"/>
  <c r="K31" i="2"/>
  <c r="J31" i="2"/>
  <c r="I31" i="2"/>
  <c r="I32" i="2" s="1"/>
  <c r="H31" i="2"/>
  <c r="G31" i="2"/>
  <c r="F31" i="2"/>
  <c r="F32" i="2" s="1"/>
  <c r="BI28" i="2"/>
  <c r="BH28" i="2"/>
  <c r="BA28" i="2"/>
  <c r="AZ28" i="2"/>
  <c r="AS28" i="2"/>
  <c r="AR28" i="2"/>
  <c r="AK28" i="2"/>
  <c r="AJ28" i="2"/>
  <c r="AC28" i="2"/>
  <c r="AB28" i="2"/>
  <c r="T28" i="2"/>
  <c r="S28" i="2"/>
  <c r="R28" i="2"/>
  <c r="R32" i="2" s="1"/>
  <c r="Q28" i="2"/>
  <c r="P28" i="2"/>
  <c r="M28" i="2"/>
  <c r="BK28" i="2"/>
  <c r="BJ28" i="2"/>
  <c r="BG28" i="2"/>
  <c r="BF28" i="2"/>
  <c r="BE28" i="2"/>
  <c r="BD28" i="2"/>
  <c r="BC28" i="2"/>
  <c r="BB28" i="2"/>
  <c r="AY28" i="2"/>
  <c r="AX28" i="2"/>
  <c r="AW28" i="2"/>
  <c r="AV28" i="2"/>
  <c r="AU28" i="2"/>
  <c r="AT28" i="2"/>
  <c r="AQ28" i="2"/>
  <c r="AP28" i="2"/>
  <c r="AP32" i="2" s="1"/>
  <c r="AO28" i="2"/>
  <c r="AN28" i="2"/>
  <c r="AM28" i="2"/>
  <c r="AL28" i="2"/>
  <c r="AI28" i="2"/>
  <c r="AH28" i="2"/>
  <c r="AG28" i="2"/>
  <c r="AF28" i="2"/>
  <c r="AE28" i="2"/>
  <c r="AD28" i="2"/>
  <c r="AA28" i="2"/>
  <c r="Z28" i="2"/>
  <c r="Y28" i="2"/>
  <c r="X28" i="2"/>
  <c r="W28" i="2"/>
  <c r="V28" i="2"/>
  <c r="U28" i="2"/>
  <c r="T317" i="1" s="1"/>
  <c r="O28" i="2"/>
  <c r="N28" i="2"/>
  <c r="L28" i="2"/>
  <c r="K28" i="2"/>
  <c r="J28" i="2"/>
  <c r="J32" i="2" s="1"/>
  <c r="I28" i="2"/>
  <c r="H28" i="2"/>
  <c r="G28" i="2"/>
  <c r="F28" i="2"/>
  <c r="BJ23" i="2"/>
  <c r="BH23" i="2"/>
  <c r="BF23" i="2"/>
  <c r="BF24" i="2" s="1"/>
  <c r="AY23" i="2"/>
  <c r="AY24" i="2" s="1"/>
  <c r="AQ23" i="2"/>
  <c r="AI23" i="2"/>
  <c r="AI24" i="2" s="1"/>
  <c r="AA23" i="2"/>
  <c r="S23" i="2"/>
  <c r="S24" i="2" s="1"/>
  <c r="R23" i="2"/>
  <c r="Q23" i="2"/>
  <c r="Q24" i="2" s="1"/>
  <c r="P23" i="2"/>
  <c r="BK23" i="2"/>
  <c r="BK24" i="2" s="1"/>
  <c r="BI23" i="2"/>
  <c r="BI24" i="2" s="1"/>
  <c r="BG23" i="2"/>
  <c r="BG24" i="2" s="1"/>
  <c r="BE23" i="2"/>
  <c r="BE24" i="2" s="1"/>
  <c r="BD23" i="2"/>
  <c r="BC23" i="2"/>
  <c r="BC24" i="2" s="1"/>
  <c r="BB23" i="2"/>
  <c r="BB24" i="2" s="1"/>
  <c r="BA23" i="2"/>
  <c r="BA24" i="2" s="1"/>
  <c r="AZ23" i="2"/>
  <c r="AZ24" i="2" s="1"/>
  <c r="AX23" i="2"/>
  <c r="AW23" i="2"/>
  <c r="AW24" i="2" s="1"/>
  <c r="AV23" i="2"/>
  <c r="AU23" i="2"/>
  <c r="AU24" i="2" s="1"/>
  <c r="AT23" i="2"/>
  <c r="AT24" i="2" s="1"/>
  <c r="AS23" i="2"/>
  <c r="AS24" i="2" s="1"/>
  <c r="AR23" i="2"/>
  <c r="AP23" i="2"/>
  <c r="AO23" i="2"/>
  <c r="AO24" i="2" s="1"/>
  <c r="AN23" i="2"/>
  <c r="AM23" i="2"/>
  <c r="AM24" i="2" s="1"/>
  <c r="AL23" i="2"/>
  <c r="AL24" i="2" s="1"/>
  <c r="AK23" i="2"/>
  <c r="AK24" i="2" s="1"/>
  <c r="AJ23" i="2"/>
  <c r="AH23" i="2"/>
  <c r="AG23" i="2"/>
  <c r="AG24" i="2" s="1"/>
  <c r="AF23" i="2"/>
  <c r="AE23" i="2"/>
  <c r="AE24" i="2" s="1"/>
  <c r="AD23" i="2"/>
  <c r="AD24" i="2" s="1"/>
  <c r="AC23" i="2"/>
  <c r="AC24" i="2" s="1"/>
  <c r="AB23" i="2"/>
  <c r="Z23" i="2"/>
  <c r="Y23" i="2"/>
  <c r="Y24" i="2" s="1"/>
  <c r="X23" i="2"/>
  <c r="W23" i="2"/>
  <c r="W24" i="2" s="1"/>
  <c r="V23" i="2"/>
  <c r="V24" i="2" s="1"/>
  <c r="U23" i="2"/>
  <c r="U24" i="2" s="1"/>
  <c r="T23" i="2"/>
  <c r="O23" i="2"/>
  <c r="O24" i="2" s="1"/>
  <c r="N23" i="2"/>
  <c r="M23" i="2"/>
  <c r="M24" i="2" s="1"/>
  <c r="L23" i="2"/>
  <c r="K23" i="2"/>
  <c r="K24" i="2" s="1"/>
  <c r="J23" i="2"/>
  <c r="J24" i="2" s="1"/>
  <c r="I23" i="2"/>
  <c r="I24" i="2" s="1"/>
  <c r="H23" i="2"/>
  <c r="G23" i="2"/>
  <c r="G24" i="2" s="1"/>
  <c r="F23" i="2"/>
  <c r="E21" i="2"/>
  <c r="E23" i="2" s="1"/>
  <c r="E24" i="2" s="1"/>
  <c r="BK20" i="2"/>
  <c r="BH20" i="2"/>
  <c r="BF20" i="2"/>
  <c r="BC20" i="2"/>
  <c r="AZ20" i="2"/>
  <c r="AU20" i="2"/>
  <c r="AM20" i="2"/>
  <c r="AE20" i="2"/>
  <c r="S20" i="2"/>
  <c r="R20" i="2"/>
  <c r="R24" i="2" s="1"/>
  <c r="Q20" i="2"/>
  <c r="P20" i="2"/>
  <c r="P24" i="2" s="1"/>
  <c r="BJ20" i="2"/>
  <c r="BI20" i="2"/>
  <c r="BG20" i="2"/>
  <c r="BE20" i="2"/>
  <c r="BD20" i="2"/>
  <c r="BB20" i="2"/>
  <c r="BA20" i="2"/>
  <c r="AY20" i="2"/>
  <c r="AX20" i="2"/>
  <c r="AW20" i="2"/>
  <c r="AV20" i="2"/>
  <c r="AT20" i="2"/>
  <c r="AS332" i="1" s="1"/>
  <c r="AS20" i="2"/>
  <c r="AR20" i="2"/>
  <c r="AQ20" i="2"/>
  <c r="AQ24" i="2" s="1"/>
  <c r="AP20" i="2"/>
  <c r="AO20" i="2"/>
  <c r="AN20" i="2"/>
  <c r="AL20" i="2"/>
  <c r="AK20" i="2"/>
  <c r="AJ20" i="2"/>
  <c r="AI20" i="2"/>
  <c r="AH20" i="2"/>
  <c r="AG20" i="2"/>
  <c r="AF20" i="2"/>
  <c r="AE324" i="1" s="1"/>
  <c r="AD20" i="2"/>
  <c r="AC20" i="2"/>
  <c r="AB20" i="2"/>
  <c r="AA20" i="2"/>
  <c r="Z20" i="2"/>
  <c r="Y316" i="1" s="1"/>
  <c r="Y20" i="2"/>
  <c r="X20" i="2"/>
  <c r="W20" i="2"/>
  <c r="V20" i="2"/>
  <c r="U20" i="2"/>
  <c r="T20" i="2"/>
  <c r="O20" i="2"/>
  <c r="N20" i="2"/>
  <c r="M20" i="2"/>
  <c r="L20" i="2"/>
  <c r="K20" i="2"/>
  <c r="J20" i="2"/>
  <c r="I20" i="2"/>
  <c r="H20" i="2"/>
  <c r="G20" i="2"/>
  <c r="F20" i="2"/>
  <c r="E18" i="2"/>
  <c r="E20" i="2" s="1"/>
  <c r="D18" i="2"/>
  <c r="D20" i="2" s="1"/>
  <c r="E16" i="2"/>
  <c r="E74" i="2" s="1"/>
  <c r="BK15" i="2"/>
  <c r="BH15" i="2"/>
  <c r="BC15" i="2"/>
  <c r="AU15" i="2"/>
  <c r="S15" i="2"/>
  <c r="R15" i="2"/>
  <c r="R16" i="2" s="1"/>
  <c r="R74" i="2" s="1"/>
  <c r="Q15" i="2"/>
  <c r="Q16" i="2" s="1"/>
  <c r="Q74" i="2" s="1"/>
  <c r="P15" i="2"/>
  <c r="E15" i="2"/>
  <c r="D15" i="2"/>
  <c r="D16" i="2" s="1"/>
  <c r="D74" i="2" s="1"/>
  <c r="BJ15" i="2"/>
  <c r="BI15" i="2"/>
  <c r="BI16" i="2" s="1"/>
  <c r="BG15" i="2"/>
  <c r="BF15" i="2"/>
  <c r="BE15" i="2"/>
  <c r="BE16" i="2" s="1"/>
  <c r="BD15" i="2"/>
  <c r="BB15" i="2"/>
  <c r="BB16" i="2" s="1"/>
  <c r="BA15" i="2"/>
  <c r="BA16" i="2" s="1"/>
  <c r="AZ15" i="2"/>
  <c r="AY15" i="2"/>
  <c r="AX15" i="2"/>
  <c r="AW15" i="2"/>
  <c r="AW16" i="2" s="1"/>
  <c r="AV15" i="2"/>
  <c r="AT15" i="2"/>
  <c r="AT16" i="2" s="1"/>
  <c r="AS15" i="2"/>
  <c r="AS16" i="2" s="1"/>
  <c r="AR15" i="2"/>
  <c r="AQ15" i="2"/>
  <c r="AP15" i="2"/>
  <c r="AO15" i="2"/>
  <c r="AO16" i="2" s="1"/>
  <c r="AN15" i="2"/>
  <c r="AM15" i="2"/>
  <c r="AL15" i="2"/>
  <c r="AL16" i="2" s="1"/>
  <c r="AK15" i="2"/>
  <c r="AJ15" i="2"/>
  <c r="AI15" i="2"/>
  <c r="AH15" i="2"/>
  <c r="AG15" i="2"/>
  <c r="AF15" i="2"/>
  <c r="AE15" i="2"/>
  <c r="AD15" i="2"/>
  <c r="AD16" i="2" s="1"/>
  <c r="AC15" i="2"/>
  <c r="AB15" i="2"/>
  <c r="AA15" i="2"/>
  <c r="Z15" i="2"/>
  <c r="Y15" i="2"/>
  <c r="X15" i="2"/>
  <c r="W15" i="2"/>
  <c r="V15" i="2"/>
  <c r="V16" i="2" s="1"/>
  <c r="U15" i="2"/>
  <c r="T15" i="2"/>
  <c r="O15" i="2"/>
  <c r="N15" i="2"/>
  <c r="M15" i="2"/>
  <c r="L15" i="2"/>
  <c r="K15" i="2"/>
  <c r="J15" i="2"/>
  <c r="I15" i="2"/>
  <c r="H15" i="2"/>
  <c r="G15" i="2"/>
  <c r="F15" i="2"/>
  <c r="BE12" i="2"/>
  <c r="AW12" i="2"/>
  <c r="AO12" i="2"/>
  <c r="S12" i="2"/>
  <c r="S16" i="2" s="1"/>
  <c r="R12" i="2"/>
  <c r="Q12" i="2"/>
  <c r="P12" i="2"/>
  <c r="P16" i="2" s="1"/>
  <c r="E12" i="2"/>
  <c r="D12" i="2"/>
  <c r="BK12" i="2"/>
  <c r="BJ339" i="1" s="1"/>
  <c r="BJ12" i="2"/>
  <c r="BI12" i="2"/>
  <c r="BH12" i="2"/>
  <c r="BG12" i="2"/>
  <c r="BF339" i="1" s="1"/>
  <c r="BF12" i="2"/>
  <c r="BD12" i="2"/>
  <c r="BC12" i="2"/>
  <c r="BB339" i="1" s="1"/>
  <c r="BB12" i="2"/>
  <c r="BA12" i="2"/>
  <c r="AZ12" i="2"/>
  <c r="AY12" i="2"/>
  <c r="AX331" i="1" s="1"/>
  <c r="AX12" i="2"/>
  <c r="AV12" i="2"/>
  <c r="AU12" i="2"/>
  <c r="AT331" i="1" s="1"/>
  <c r="AT12" i="2"/>
  <c r="AS12" i="2"/>
  <c r="AR12" i="2"/>
  <c r="AQ12" i="2"/>
  <c r="AP331" i="1" s="1"/>
  <c r="AP12" i="2"/>
  <c r="AN12" i="2"/>
  <c r="AM12" i="2"/>
  <c r="AL323" i="1" s="1"/>
  <c r="AL12" i="2"/>
  <c r="AK12" i="2"/>
  <c r="AJ323" i="1" s="1"/>
  <c r="AJ12" i="2"/>
  <c r="AI12" i="2"/>
  <c r="AH323" i="1" s="1"/>
  <c r="AH12" i="2"/>
  <c r="AG12" i="2"/>
  <c r="AF12" i="2"/>
  <c r="AE12" i="2"/>
  <c r="AD323" i="1" s="1"/>
  <c r="AD12" i="2"/>
  <c r="AC12" i="2"/>
  <c r="AB323" i="1" s="1"/>
  <c r="AB12" i="2"/>
  <c r="AA12" i="2"/>
  <c r="Z315" i="1" s="1"/>
  <c r="Z12" i="2"/>
  <c r="Y12" i="2"/>
  <c r="X12" i="2"/>
  <c r="W12" i="2"/>
  <c r="V315" i="1" s="1"/>
  <c r="V12" i="2"/>
  <c r="U12" i="2"/>
  <c r="T315" i="1" s="1"/>
  <c r="T12" i="2"/>
  <c r="O12" i="2"/>
  <c r="P315" i="1" s="1"/>
  <c r="N12" i="2"/>
  <c r="M12" i="2"/>
  <c r="L12" i="2"/>
  <c r="K12" i="2"/>
  <c r="J12" i="2"/>
  <c r="I12" i="2"/>
  <c r="H12" i="2"/>
  <c r="G12" i="2"/>
  <c r="F12" i="2"/>
  <c r="BF344" i="1"/>
  <c r="BE344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BJ340" i="1"/>
  <c r="BI340" i="1"/>
  <c r="BH340" i="1"/>
  <c r="BG340" i="1"/>
  <c r="BF340" i="1"/>
  <c r="BE340" i="1"/>
  <c r="BD340" i="1"/>
  <c r="BC340" i="1"/>
  <c r="BB340" i="1"/>
  <c r="BA340" i="1"/>
  <c r="AZ340" i="1"/>
  <c r="AY340" i="1"/>
  <c r="BI339" i="1"/>
  <c r="BH339" i="1"/>
  <c r="BG339" i="1"/>
  <c r="BE339" i="1"/>
  <c r="BD339" i="1"/>
  <c r="BC339" i="1"/>
  <c r="BA339" i="1"/>
  <c r="AZ339" i="1"/>
  <c r="AY339" i="1"/>
  <c r="AX336" i="1"/>
  <c r="AP336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X332" i="1"/>
  <c r="AW332" i="1"/>
  <c r="AV332" i="1"/>
  <c r="AU332" i="1"/>
  <c r="AT332" i="1"/>
  <c r="AR332" i="1"/>
  <c r="AQ332" i="1"/>
  <c r="AP332" i="1"/>
  <c r="AO332" i="1"/>
  <c r="AN332" i="1"/>
  <c r="AM332" i="1"/>
  <c r="AW331" i="1"/>
  <c r="AV331" i="1"/>
  <c r="AU331" i="1"/>
  <c r="AS331" i="1"/>
  <c r="AR331" i="1"/>
  <c r="AQ331" i="1"/>
  <c r="AO331" i="1"/>
  <c r="AN331" i="1"/>
  <c r="AM331" i="1"/>
  <c r="AH328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AL324" i="1"/>
  <c r="AK324" i="1"/>
  <c r="AJ324" i="1"/>
  <c r="AI324" i="1"/>
  <c r="AH324" i="1"/>
  <c r="AG324" i="1"/>
  <c r="AF324" i="1"/>
  <c r="AD324" i="1"/>
  <c r="AC324" i="1"/>
  <c r="AB324" i="1"/>
  <c r="AA324" i="1"/>
  <c r="AK323" i="1"/>
  <c r="AI323" i="1"/>
  <c r="AG323" i="1"/>
  <c r="AF323" i="1"/>
  <c r="AE323" i="1"/>
  <c r="AC323" i="1"/>
  <c r="AA323" i="1"/>
  <c r="Z320" i="1"/>
  <c r="R320" i="1"/>
  <c r="Q320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Z317" i="1"/>
  <c r="Y317" i="1"/>
  <c r="X317" i="1"/>
  <c r="W317" i="1"/>
  <c r="V317" i="1"/>
  <c r="U317" i="1"/>
  <c r="S317" i="1"/>
  <c r="R317" i="1"/>
  <c r="Q317" i="1"/>
  <c r="P317" i="1"/>
  <c r="O317" i="1"/>
  <c r="Z316" i="1"/>
  <c r="X316" i="1"/>
  <c r="W316" i="1"/>
  <c r="V316" i="1"/>
  <c r="U316" i="1"/>
  <c r="T316" i="1"/>
  <c r="S316" i="1"/>
  <c r="R316" i="1"/>
  <c r="Q316" i="1"/>
  <c r="P316" i="1"/>
  <c r="O316" i="1"/>
  <c r="Y315" i="1"/>
  <c r="X315" i="1"/>
  <c r="W315" i="1"/>
  <c r="U315" i="1"/>
  <c r="S315" i="1"/>
  <c r="R315" i="1"/>
  <c r="Q315" i="1"/>
  <c r="O315" i="1"/>
  <c r="E312" i="1"/>
  <c r="E307" i="1"/>
  <c r="H302" i="1"/>
  <c r="G302" i="1"/>
  <c r="F302" i="1"/>
  <c r="E302" i="1"/>
  <c r="E298" i="1"/>
  <c r="E297" i="1"/>
  <c r="BE296" i="1"/>
  <c r="X296" i="1"/>
  <c r="CB294" i="1"/>
  <c r="CA294" i="1"/>
  <c r="BZ294" i="1"/>
  <c r="BY294" i="1"/>
  <c r="BX294" i="1"/>
  <c r="BW294" i="1"/>
  <c r="BV294" i="1"/>
  <c r="BU294" i="1"/>
  <c r="BT294" i="1"/>
  <c r="BS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CB293" i="1"/>
  <c r="CA293" i="1"/>
  <c r="BZ293" i="1"/>
  <c r="BY293" i="1"/>
  <c r="BX293" i="1"/>
  <c r="BW293" i="1"/>
  <c r="BV293" i="1"/>
  <c r="BU293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CB292" i="1"/>
  <c r="CA292" i="1"/>
  <c r="BZ292" i="1"/>
  <c r="BY292" i="1"/>
  <c r="BX292" i="1"/>
  <c r="BW292" i="1"/>
  <c r="BV292" i="1"/>
  <c r="BU292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CB291" i="1"/>
  <c r="CA291" i="1"/>
  <c r="BZ291" i="1"/>
  <c r="BY291" i="1"/>
  <c r="BX291" i="1"/>
  <c r="BW291" i="1"/>
  <c r="BV291" i="1"/>
  <c r="BU291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N291" i="1"/>
  <c r="M291" i="1"/>
  <c r="L291" i="1"/>
  <c r="K291" i="1"/>
  <c r="J291" i="1"/>
  <c r="I291" i="1"/>
  <c r="H291" i="1"/>
  <c r="G291" i="1"/>
  <c r="F291" i="1"/>
  <c r="E291" i="1"/>
  <c r="CB290" i="1"/>
  <c r="CA290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F288" i="1"/>
  <c r="F287" i="1"/>
  <c r="BE279" i="1"/>
  <c r="Z261" i="1"/>
  <c r="Q261" i="1"/>
  <c r="F255" i="1"/>
  <c r="E255" i="1"/>
  <c r="E256" i="1" s="1"/>
  <c r="F252" i="1"/>
  <c r="CB251" i="1"/>
  <c r="CA251" i="1"/>
  <c r="BZ251" i="1"/>
  <c r="BY251" i="1"/>
  <c r="BX251" i="1"/>
  <c r="BW251" i="1"/>
  <c r="BV251" i="1"/>
  <c r="BU251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BJ244" i="1"/>
  <c r="BH244" i="1"/>
  <c r="BC244" i="1"/>
  <c r="BB244" i="1"/>
  <c r="AZ244" i="1"/>
  <c r="AW238" i="1"/>
  <c r="AR238" i="1"/>
  <c r="AE232" i="1"/>
  <c r="W226" i="1"/>
  <c r="T226" i="1"/>
  <c r="R226" i="1"/>
  <c r="E221" i="1"/>
  <c r="E222" i="1" s="1"/>
  <c r="F220" i="1"/>
  <c r="E220" i="1"/>
  <c r="G218" i="1"/>
  <c r="F217" i="1"/>
  <c r="F218" i="1" s="1"/>
  <c r="G217" i="1" s="1"/>
  <c r="BJ209" i="1"/>
  <c r="BG209" i="1"/>
  <c r="BD209" i="1"/>
  <c r="BC209" i="1"/>
  <c r="BB209" i="1"/>
  <c r="AZ209" i="1"/>
  <c r="AY209" i="1"/>
  <c r="AY210" i="1" s="1"/>
  <c r="AV203" i="1"/>
  <c r="AT203" i="1"/>
  <c r="AR203" i="1"/>
  <c r="AQ203" i="1"/>
  <c r="AN203" i="1"/>
  <c r="AM203" i="1"/>
  <c r="AM204" i="1" s="1"/>
  <c r="AM205" i="1" s="1"/>
  <c r="AL197" i="1"/>
  <c r="AJ197" i="1"/>
  <c r="AI197" i="1"/>
  <c r="AF197" i="1"/>
  <c r="AD197" i="1"/>
  <c r="AB197" i="1"/>
  <c r="AA197" i="1"/>
  <c r="AA198" i="1" s="1"/>
  <c r="X191" i="1"/>
  <c r="W191" i="1"/>
  <c r="V191" i="1"/>
  <c r="T191" i="1"/>
  <c r="S191" i="1"/>
  <c r="R191" i="1"/>
  <c r="Q191" i="1"/>
  <c r="N185" i="1"/>
  <c r="M185" i="1"/>
  <c r="J185" i="1"/>
  <c r="I185" i="1"/>
  <c r="F183" i="1"/>
  <c r="F182" i="1"/>
  <c r="BF174" i="1"/>
  <c r="AX168" i="1"/>
  <c r="AP168" i="1"/>
  <c r="AH162" i="1"/>
  <c r="Z156" i="1"/>
  <c r="R156" i="1"/>
  <c r="P156" i="1"/>
  <c r="H150" i="1"/>
  <c r="CB146" i="1"/>
  <c r="CB296" i="1" s="1"/>
  <c r="CA146" i="1"/>
  <c r="CA296" i="1" s="1"/>
  <c r="BZ146" i="1"/>
  <c r="BZ296" i="1" s="1"/>
  <c r="BY146" i="1"/>
  <c r="BY296" i="1" s="1"/>
  <c r="BX146" i="1"/>
  <c r="BX296" i="1" s="1"/>
  <c r="BW146" i="1"/>
  <c r="BW296" i="1" s="1"/>
  <c r="BV146" i="1"/>
  <c r="BU146" i="1"/>
  <c r="BU296" i="1" s="1"/>
  <c r="BT146" i="1"/>
  <c r="BT296" i="1" s="1"/>
  <c r="BS146" i="1"/>
  <c r="BS296" i="1" s="1"/>
  <c r="BR146" i="1"/>
  <c r="BR296" i="1" s="1"/>
  <c r="BQ146" i="1"/>
  <c r="BQ296" i="1" s="1"/>
  <c r="BP146" i="1"/>
  <c r="BP296" i="1" s="1"/>
  <c r="BO146" i="1"/>
  <c r="BO296" i="1" s="1"/>
  <c r="BN146" i="1"/>
  <c r="BM146" i="1"/>
  <c r="BM296" i="1" s="1"/>
  <c r="BL146" i="1"/>
  <c r="BL296" i="1" s="1"/>
  <c r="BK146" i="1"/>
  <c r="BK296" i="1" s="1"/>
  <c r="BJ146" i="1"/>
  <c r="BJ296" i="1" s="1"/>
  <c r="BI146" i="1"/>
  <c r="BI296" i="1" s="1"/>
  <c r="BH146" i="1"/>
  <c r="BH296" i="1" s="1"/>
  <c r="BG146" i="1"/>
  <c r="BG296" i="1" s="1"/>
  <c r="BF146" i="1"/>
  <c r="BE146" i="1"/>
  <c r="BD146" i="1"/>
  <c r="BD296" i="1" s="1"/>
  <c r="BC146" i="1"/>
  <c r="BC296" i="1" s="1"/>
  <c r="BB146" i="1"/>
  <c r="BB296" i="1" s="1"/>
  <c r="BA146" i="1"/>
  <c r="BA296" i="1" s="1"/>
  <c r="AZ146" i="1"/>
  <c r="AZ296" i="1" s="1"/>
  <c r="AY146" i="1"/>
  <c r="AY296" i="1" s="1"/>
  <c r="AX146" i="1"/>
  <c r="AW146" i="1"/>
  <c r="AW296" i="1" s="1"/>
  <c r="AV146" i="1"/>
  <c r="AV296" i="1" s="1"/>
  <c r="AU146" i="1"/>
  <c r="AU296" i="1" s="1"/>
  <c r="AT146" i="1"/>
  <c r="AT296" i="1" s="1"/>
  <c r="AS146" i="1"/>
  <c r="AS296" i="1" s="1"/>
  <c r="AR146" i="1"/>
  <c r="AR296" i="1" s="1"/>
  <c r="AQ146" i="1"/>
  <c r="AQ296" i="1" s="1"/>
  <c r="AP146" i="1"/>
  <c r="AO146" i="1"/>
  <c r="AO296" i="1" s="1"/>
  <c r="AN146" i="1"/>
  <c r="AN296" i="1" s="1"/>
  <c r="AM146" i="1"/>
  <c r="AM296" i="1" s="1"/>
  <c r="AL146" i="1"/>
  <c r="AL296" i="1" s="1"/>
  <c r="AK146" i="1"/>
  <c r="AK296" i="1" s="1"/>
  <c r="AJ146" i="1"/>
  <c r="AI146" i="1"/>
  <c r="AI296" i="1" s="1"/>
  <c r="AH146" i="1"/>
  <c r="AG146" i="1"/>
  <c r="AG296" i="1" s="1"/>
  <c r="AF146" i="1"/>
  <c r="AF296" i="1" s="1"/>
  <c r="AE146" i="1"/>
  <c r="AE296" i="1" s="1"/>
  <c r="AD146" i="1"/>
  <c r="AD296" i="1" s="1"/>
  <c r="AC146" i="1"/>
  <c r="AC296" i="1" s="1"/>
  <c r="AB146" i="1"/>
  <c r="AA146" i="1"/>
  <c r="AA296" i="1" s="1"/>
  <c r="Z146" i="1"/>
  <c r="Y146" i="1"/>
  <c r="Y296" i="1" s="1"/>
  <c r="X146" i="1"/>
  <c r="W146" i="1"/>
  <c r="W296" i="1" s="1"/>
  <c r="V146" i="1"/>
  <c r="V296" i="1" s="1"/>
  <c r="U146" i="1"/>
  <c r="U296" i="1" s="1"/>
  <c r="T146" i="1"/>
  <c r="T296" i="1" s="1"/>
  <c r="S146" i="1"/>
  <c r="S296" i="1" s="1"/>
  <c r="R146" i="1"/>
  <c r="Q146" i="1"/>
  <c r="Q296" i="1" s="1"/>
  <c r="P146" i="1"/>
  <c r="P296" i="1" s="1"/>
  <c r="O146" i="1"/>
  <c r="O296" i="1" s="1"/>
  <c r="N146" i="1"/>
  <c r="N296" i="1" s="1"/>
  <c r="M146" i="1"/>
  <c r="M296" i="1" s="1"/>
  <c r="L146" i="1"/>
  <c r="K146" i="1"/>
  <c r="K296" i="1" s="1"/>
  <c r="J146" i="1"/>
  <c r="I146" i="1"/>
  <c r="I296" i="1" s="1"/>
  <c r="H146" i="1"/>
  <c r="H296" i="1" s="1"/>
  <c r="G146" i="1"/>
  <c r="G296" i="1" s="1"/>
  <c r="F146" i="1"/>
  <c r="E146" i="1"/>
  <c r="E296" i="1" s="1"/>
  <c r="BI139" i="1"/>
  <c r="BH139" i="1"/>
  <c r="BF139" i="1"/>
  <c r="BE139" i="1"/>
  <c r="BA139" i="1"/>
  <c r="AX133" i="1"/>
  <c r="AW133" i="1"/>
  <c r="AS133" i="1"/>
  <c r="AP133" i="1"/>
  <c r="AO133" i="1"/>
  <c r="AK127" i="1"/>
  <c r="AH127" i="1"/>
  <c r="AG127" i="1"/>
  <c r="AE127" i="1"/>
  <c r="Z121" i="1"/>
  <c r="Y121" i="1"/>
  <c r="U121" i="1"/>
  <c r="R121" i="1"/>
  <c r="E116" i="1"/>
  <c r="E117" i="1" s="1"/>
  <c r="F115" i="1"/>
  <c r="E115" i="1"/>
  <c r="F113" i="1"/>
  <c r="F112" i="1"/>
  <c r="BH104" i="1"/>
  <c r="BE104" i="1"/>
  <c r="AZ104" i="1"/>
  <c r="AW98" i="1"/>
  <c r="AR98" i="1"/>
  <c r="AO98" i="1"/>
  <c r="AK92" i="1"/>
  <c r="AJ92" i="1"/>
  <c r="AG92" i="1"/>
  <c r="AC92" i="1"/>
  <c r="AB92" i="1"/>
  <c r="Y86" i="1"/>
  <c r="U86" i="1"/>
  <c r="R86" i="1"/>
  <c r="Q86" i="1"/>
  <c r="O86" i="1"/>
  <c r="O87" i="1" s="1"/>
  <c r="O88" i="1" s="1"/>
  <c r="N80" i="1"/>
  <c r="K80" i="1"/>
  <c r="J80" i="1"/>
  <c r="G80" i="1"/>
  <c r="G77" i="1"/>
  <c r="F77" i="1"/>
  <c r="F78" i="1" s="1"/>
  <c r="BJ69" i="1"/>
  <c r="BH69" i="1"/>
  <c r="BF69" i="1"/>
  <c r="BE69" i="1"/>
  <c r="BD69" i="1"/>
  <c r="BB69" i="1"/>
  <c r="BA69" i="1"/>
  <c r="AZ69" i="1"/>
  <c r="AY69" i="1"/>
  <c r="AY70" i="1" s="1"/>
  <c r="AY71" i="1" s="1"/>
  <c r="AX63" i="1"/>
  <c r="AV63" i="1"/>
  <c r="AT63" i="1"/>
  <c r="AS63" i="1"/>
  <c r="AR63" i="1"/>
  <c r="AP63" i="1"/>
  <c r="AN63" i="1"/>
  <c r="AL57" i="1"/>
  <c r="AK57" i="1"/>
  <c r="AJ57" i="1"/>
  <c r="AH57" i="1"/>
  <c r="AF57" i="1"/>
  <c r="AD57" i="1"/>
  <c r="AC57" i="1"/>
  <c r="AB57" i="1"/>
  <c r="X51" i="1"/>
  <c r="V51" i="1"/>
  <c r="U51" i="1"/>
  <c r="T51" i="1"/>
  <c r="R51" i="1"/>
  <c r="Q51" i="1"/>
  <c r="P51" i="1"/>
  <c r="N45" i="1"/>
  <c r="L45" i="1"/>
  <c r="K45" i="1"/>
  <c r="J45" i="1"/>
  <c r="H45" i="1"/>
  <c r="F45" i="1"/>
  <c r="F43" i="1"/>
  <c r="F42" i="1"/>
  <c r="BH34" i="1"/>
  <c r="BD34" i="1"/>
  <c r="BA34" i="1"/>
  <c r="AZ34" i="1"/>
  <c r="AV28" i="1"/>
  <c r="AS28" i="1"/>
  <c r="AR28" i="1"/>
  <c r="AN28" i="1"/>
  <c r="AK22" i="1"/>
  <c r="AC22" i="1"/>
  <c r="U16" i="1"/>
  <c r="R16" i="1"/>
  <c r="Q16" i="1"/>
  <c r="F10" i="1"/>
  <c r="E10" i="1"/>
  <c r="E11" i="1" s="1"/>
  <c r="F116" i="1" l="1"/>
  <c r="F117" i="1"/>
  <c r="AA199" i="1"/>
  <c r="AZ70" i="1"/>
  <c r="AZ71" i="1" s="1"/>
  <c r="E12" i="1"/>
  <c r="G42" i="1"/>
  <c r="G43" i="1" s="1"/>
  <c r="G112" i="1"/>
  <c r="G113" i="1" s="1"/>
  <c r="H217" i="1"/>
  <c r="H218" i="1"/>
  <c r="G78" i="1"/>
  <c r="AB198" i="1"/>
  <c r="AB199" i="1" s="1"/>
  <c r="L296" i="1"/>
  <c r="AB296" i="1"/>
  <c r="AJ296" i="1"/>
  <c r="G182" i="1"/>
  <c r="G183" i="1" s="1"/>
  <c r="F296" i="1"/>
  <c r="F147" i="1"/>
  <c r="F148" i="1" s="1"/>
  <c r="AN204" i="1"/>
  <c r="AN205" i="1" s="1"/>
  <c r="J296" i="1"/>
  <c r="R296" i="1"/>
  <c r="Z296" i="1"/>
  <c r="AH296" i="1"/>
  <c r="AP296" i="1"/>
  <c r="AX296" i="1"/>
  <c r="BF296" i="1"/>
  <c r="F253" i="1"/>
  <c r="BN296" i="1"/>
  <c r="BV296" i="1"/>
  <c r="G287" i="1"/>
  <c r="G288" i="1" s="1"/>
  <c r="AY211" i="1"/>
  <c r="E257" i="1"/>
  <c r="F221" i="1"/>
  <c r="F222" i="1" s="1"/>
  <c r="I16" i="2"/>
  <c r="U16" i="2"/>
  <c r="AC16" i="2"/>
  <c r="J16" i="2"/>
  <c r="BJ16" i="2"/>
  <c r="AU16" i="2"/>
  <c r="L24" i="2"/>
  <c r="M45" i="1" s="1"/>
  <c r="X24" i="2"/>
  <c r="W51" i="1" s="1"/>
  <c r="AF24" i="2"/>
  <c r="AE57" i="1" s="1"/>
  <c r="AN24" i="2"/>
  <c r="AM63" i="1" s="1"/>
  <c r="AV24" i="2"/>
  <c r="AU63" i="1" s="1"/>
  <c r="BD24" i="2"/>
  <c r="BC69" i="1" s="1"/>
  <c r="K16" i="2"/>
  <c r="W16" i="2"/>
  <c r="AE16" i="2"/>
  <c r="AM16" i="2"/>
  <c r="BC16" i="2"/>
  <c r="L16" i="2"/>
  <c r="X16" i="2"/>
  <c r="AF16" i="2"/>
  <c r="AN16" i="2"/>
  <c r="AV16" i="2"/>
  <c r="BD16" i="2"/>
  <c r="BH16" i="2"/>
  <c r="F24" i="2"/>
  <c r="G45" i="1" s="1"/>
  <c r="N24" i="2"/>
  <c r="O51" i="1" s="1"/>
  <c r="Z24" i="2"/>
  <c r="Y51" i="1" s="1"/>
  <c r="AH24" i="2"/>
  <c r="AG57" i="1" s="1"/>
  <c r="AP24" i="2"/>
  <c r="AO63" i="1" s="1"/>
  <c r="AX24" i="2"/>
  <c r="AW63" i="1" s="1"/>
  <c r="BJ24" i="2"/>
  <c r="BI69" i="1" s="1"/>
  <c r="M16" i="2"/>
  <c r="Y16" i="2"/>
  <c r="AG16" i="2"/>
  <c r="BK16" i="2"/>
  <c r="F16" i="2"/>
  <c r="N16" i="2"/>
  <c r="Z16" i="2"/>
  <c r="AH16" i="2"/>
  <c r="AP16" i="2"/>
  <c r="AX16" i="2"/>
  <c r="BF16" i="2"/>
  <c r="H24" i="2"/>
  <c r="I45" i="1" s="1"/>
  <c r="T24" i="2"/>
  <c r="S51" i="1" s="1"/>
  <c r="AB24" i="2"/>
  <c r="AA57" i="1" s="1"/>
  <c r="AJ24" i="2"/>
  <c r="AI57" i="1" s="1"/>
  <c r="AR24" i="2"/>
  <c r="AQ63" i="1" s="1"/>
  <c r="AA24" i="2"/>
  <c r="Z51" i="1" s="1"/>
  <c r="U32" i="2"/>
  <c r="T86" i="1" s="1"/>
  <c r="G16" i="2"/>
  <c r="O16" i="2"/>
  <c r="AA16" i="2"/>
  <c r="AI16" i="2"/>
  <c r="AQ16" i="2"/>
  <c r="AY16" i="2"/>
  <c r="BG16" i="2"/>
  <c r="H16" i="2"/>
  <c r="T16" i="2"/>
  <c r="AB16" i="2"/>
  <c r="AJ16" i="2"/>
  <c r="AR16" i="2"/>
  <c r="AZ16" i="2"/>
  <c r="AK16" i="2"/>
  <c r="AN32" i="2"/>
  <c r="AM98" i="1" s="1"/>
  <c r="BJ32" i="2"/>
  <c r="BI104" i="1" s="1"/>
  <c r="U40" i="2"/>
  <c r="T121" i="1" s="1"/>
  <c r="AC40" i="2"/>
  <c r="AB127" i="1" s="1"/>
  <c r="AK40" i="2"/>
  <c r="AJ127" i="1" s="1"/>
  <c r="AS40" i="2"/>
  <c r="AR133" i="1" s="1"/>
  <c r="BA40" i="2"/>
  <c r="AZ139" i="1" s="1"/>
  <c r="AN40" i="2"/>
  <c r="AM133" i="1" s="1"/>
  <c r="K32" i="2"/>
  <c r="L80" i="1" s="1"/>
  <c r="W32" i="2"/>
  <c r="V86" i="1" s="1"/>
  <c r="AE32" i="2"/>
  <c r="AD92" i="1" s="1"/>
  <c r="AM32" i="2"/>
  <c r="AL92" i="1" s="1"/>
  <c r="AU32" i="2"/>
  <c r="AT98" i="1" s="1"/>
  <c r="BC32" i="2"/>
  <c r="BB104" i="1" s="1"/>
  <c r="BK32" i="2"/>
  <c r="BJ104" i="1" s="1"/>
  <c r="AO32" i="2"/>
  <c r="AN98" i="1" s="1"/>
  <c r="AO40" i="2"/>
  <c r="AN133" i="1" s="1"/>
  <c r="BH24" i="2"/>
  <c r="BG69" i="1" s="1"/>
  <c r="D26" i="2"/>
  <c r="L32" i="2"/>
  <c r="M80" i="1" s="1"/>
  <c r="X32" i="2"/>
  <c r="W86" i="1" s="1"/>
  <c r="AT32" i="2"/>
  <c r="AS98" i="1" s="1"/>
  <c r="H77" i="2"/>
  <c r="T77" i="2"/>
  <c r="T36" i="2"/>
  <c r="T40" i="2" s="1"/>
  <c r="S121" i="1" s="1"/>
  <c r="AB77" i="2"/>
  <c r="AB36" i="2"/>
  <c r="AJ77" i="2"/>
  <c r="AJ36" i="2"/>
  <c r="AJ40" i="2" s="1"/>
  <c r="AI127" i="1" s="1"/>
  <c r="AR77" i="2"/>
  <c r="AR36" i="2"/>
  <c r="AZ77" i="2"/>
  <c r="AZ36" i="2"/>
  <c r="AZ40" i="2" s="1"/>
  <c r="AY139" i="1" s="1"/>
  <c r="BH77" i="2"/>
  <c r="BH36" i="2"/>
  <c r="X40" i="2"/>
  <c r="W121" i="1" s="1"/>
  <c r="D21" i="2"/>
  <c r="D23" i="2" s="1"/>
  <c r="D24" i="2" s="1"/>
  <c r="E45" i="1" s="1"/>
  <c r="E26" i="2"/>
  <c r="Y32" i="2"/>
  <c r="X86" i="1" s="1"/>
  <c r="AV32" i="2"/>
  <c r="AU98" i="1" s="1"/>
  <c r="Y40" i="2"/>
  <c r="X121" i="1" s="1"/>
  <c r="AV40" i="2"/>
  <c r="AU133" i="1" s="1"/>
  <c r="E29" i="2"/>
  <c r="D29" i="2"/>
  <c r="AW32" i="2"/>
  <c r="AV98" i="1" s="1"/>
  <c r="AD40" i="2"/>
  <c r="AC127" i="1" s="1"/>
  <c r="G32" i="2"/>
  <c r="H80" i="1" s="1"/>
  <c r="O32" i="2"/>
  <c r="P86" i="1" s="1"/>
  <c r="P87" i="1" s="1"/>
  <c r="AA32" i="2"/>
  <c r="Z86" i="1" s="1"/>
  <c r="AI32" i="2"/>
  <c r="AH92" i="1" s="1"/>
  <c r="AQ32" i="2"/>
  <c r="AP98" i="1" s="1"/>
  <c r="AY32" i="2"/>
  <c r="AX98" i="1" s="1"/>
  <c r="BG32" i="2"/>
  <c r="BF104" i="1" s="1"/>
  <c r="AF32" i="2"/>
  <c r="AE92" i="1" s="1"/>
  <c r="BB32" i="2"/>
  <c r="BA104" i="1" s="1"/>
  <c r="K77" i="2"/>
  <c r="K36" i="2"/>
  <c r="W77" i="2"/>
  <c r="W36" i="2"/>
  <c r="AE77" i="2"/>
  <c r="F78" i="2"/>
  <c r="F39" i="2"/>
  <c r="N78" i="2"/>
  <c r="P40" i="2"/>
  <c r="Q121" i="1" s="1"/>
  <c r="K48" i="2"/>
  <c r="L150" i="1" s="1"/>
  <c r="W48" i="2"/>
  <c r="V156" i="1" s="1"/>
  <c r="H32" i="2"/>
  <c r="I80" i="1" s="1"/>
  <c r="T32" i="2"/>
  <c r="S86" i="1" s="1"/>
  <c r="AB32" i="2"/>
  <c r="AA92" i="1" s="1"/>
  <c r="AJ32" i="2"/>
  <c r="AI92" i="1" s="1"/>
  <c r="AR32" i="2"/>
  <c r="AQ98" i="1" s="1"/>
  <c r="AZ32" i="2"/>
  <c r="AY104" i="1" s="1"/>
  <c r="BH32" i="2"/>
  <c r="BG104" i="1" s="1"/>
  <c r="AG32" i="2"/>
  <c r="AF92" i="1" s="1"/>
  <c r="BD32" i="2"/>
  <c r="BC104" i="1" s="1"/>
  <c r="BD40" i="2"/>
  <c r="BC139" i="1" s="1"/>
  <c r="BE32" i="2"/>
  <c r="BD104" i="1" s="1"/>
  <c r="AB40" i="2"/>
  <c r="AA127" i="1" s="1"/>
  <c r="AR40" i="2"/>
  <c r="AQ133" i="1" s="1"/>
  <c r="BH40" i="2"/>
  <c r="BG139" i="1" s="1"/>
  <c r="L77" i="2"/>
  <c r="X77" i="2"/>
  <c r="AF77" i="2"/>
  <c r="AN77" i="2"/>
  <c r="AV77" i="2"/>
  <c r="BD77" i="2"/>
  <c r="L36" i="2"/>
  <c r="J78" i="2"/>
  <c r="V78" i="2"/>
  <c r="AD78" i="2"/>
  <c r="AL78" i="2"/>
  <c r="AT78" i="2"/>
  <c r="BB78" i="2"/>
  <c r="BJ78" i="2"/>
  <c r="J39" i="2"/>
  <c r="J40" i="2" s="1"/>
  <c r="K115" i="1" s="1"/>
  <c r="H48" i="2"/>
  <c r="I150" i="1" s="1"/>
  <c r="T48" i="2"/>
  <c r="S156" i="1" s="1"/>
  <c r="AU48" i="2"/>
  <c r="AT168" i="1" s="1"/>
  <c r="J56" i="2"/>
  <c r="K185" i="1" s="1"/>
  <c r="V56" i="2"/>
  <c r="U191" i="1" s="1"/>
  <c r="AD56" i="2"/>
  <c r="AC197" i="1" s="1"/>
  <c r="AL56" i="2"/>
  <c r="AK197" i="1" s="1"/>
  <c r="AT56" i="2"/>
  <c r="AS203" i="1" s="1"/>
  <c r="BB56" i="2"/>
  <c r="BA209" i="1" s="1"/>
  <c r="BJ56" i="2"/>
  <c r="BI209" i="1" s="1"/>
  <c r="AF56" i="2"/>
  <c r="AE197" i="1" s="1"/>
  <c r="BI56" i="2"/>
  <c r="BH209" i="1" s="1"/>
  <c r="BE64" i="2"/>
  <c r="BD244" i="1" s="1"/>
  <c r="M77" i="2"/>
  <c r="Y77" i="2"/>
  <c r="AG77" i="2"/>
  <c r="AO77" i="2"/>
  <c r="AW77" i="2"/>
  <c r="BE77" i="2"/>
  <c r="M36" i="2"/>
  <c r="K78" i="2"/>
  <c r="W78" i="2"/>
  <c r="AE78" i="2"/>
  <c r="AM78" i="2"/>
  <c r="AU78" i="2"/>
  <c r="BC78" i="2"/>
  <c r="BK78" i="2"/>
  <c r="K39" i="2"/>
  <c r="K40" i="2" s="1"/>
  <c r="L115" i="1" s="1"/>
  <c r="I48" i="2"/>
  <c r="J150" i="1" s="1"/>
  <c r="U48" i="2"/>
  <c r="T156" i="1" s="1"/>
  <c r="AC48" i="2"/>
  <c r="AB162" i="1" s="1"/>
  <c r="AK48" i="2"/>
  <c r="AJ162" i="1" s="1"/>
  <c r="AS48" i="2"/>
  <c r="AR168" i="1" s="1"/>
  <c r="BA48" i="2"/>
  <c r="AZ174" i="1" s="1"/>
  <c r="BI48" i="2"/>
  <c r="BH174" i="1" s="1"/>
  <c r="AZ48" i="2"/>
  <c r="AY174" i="1" s="1"/>
  <c r="K56" i="2"/>
  <c r="L185" i="1" s="1"/>
  <c r="AI56" i="2"/>
  <c r="AH197" i="1" s="1"/>
  <c r="F77" i="2"/>
  <c r="N77" i="2"/>
  <c r="Z77" i="2"/>
  <c r="AH77" i="2"/>
  <c r="AP77" i="2"/>
  <c r="AX77" i="2"/>
  <c r="BF77" i="2"/>
  <c r="F36" i="2"/>
  <c r="N36" i="2"/>
  <c r="L78" i="2"/>
  <c r="X78" i="2"/>
  <c r="AF78" i="2"/>
  <c r="AN78" i="2"/>
  <c r="AV78" i="2"/>
  <c r="BD78" i="2"/>
  <c r="L39" i="2"/>
  <c r="D42" i="2"/>
  <c r="D44" i="2" s="1"/>
  <c r="D48" i="2" s="1"/>
  <c r="E150" i="1" s="1"/>
  <c r="J48" i="2"/>
  <c r="K150" i="1" s="1"/>
  <c r="V48" i="2"/>
  <c r="U156" i="1" s="1"/>
  <c r="AD48" i="2"/>
  <c r="AC162" i="1" s="1"/>
  <c r="AL48" i="2"/>
  <c r="AK162" i="1" s="1"/>
  <c r="AT48" i="2"/>
  <c r="AS168" i="1" s="1"/>
  <c r="BB48" i="2"/>
  <c r="BA174" i="1" s="1"/>
  <c r="BJ48" i="2"/>
  <c r="BI174" i="1" s="1"/>
  <c r="BC48" i="2"/>
  <c r="BB174" i="1" s="1"/>
  <c r="G77" i="2"/>
  <c r="O77" i="2"/>
  <c r="AA77" i="2"/>
  <c r="AI77" i="2"/>
  <c r="AQ77" i="2"/>
  <c r="AY77" i="2"/>
  <c r="BG77" i="2"/>
  <c r="G36" i="2"/>
  <c r="O36" i="2"/>
  <c r="AE36" i="2"/>
  <c r="M78" i="2"/>
  <c r="Y78" i="2"/>
  <c r="AG78" i="2"/>
  <c r="AO78" i="2"/>
  <c r="AW78" i="2"/>
  <c r="BE78" i="2"/>
  <c r="M39" i="2"/>
  <c r="M40" i="2" s="1"/>
  <c r="N115" i="1" s="1"/>
  <c r="E42" i="2"/>
  <c r="E44" i="2" s="1"/>
  <c r="AB48" i="2"/>
  <c r="AA162" i="1" s="1"/>
  <c r="BH48" i="2"/>
  <c r="BG174" i="1" s="1"/>
  <c r="AQ56" i="2"/>
  <c r="AP203" i="1" s="1"/>
  <c r="Z78" i="2"/>
  <c r="AH78" i="2"/>
  <c r="AP78" i="2"/>
  <c r="AX78" i="2"/>
  <c r="BF78" i="2"/>
  <c r="N39" i="2"/>
  <c r="N40" i="2" s="1"/>
  <c r="O121" i="1" s="1"/>
  <c r="L48" i="2"/>
  <c r="M150" i="1" s="1"/>
  <c r="X48" i="2"/>
  <c r="W156" i="1" s="1"/>
  <c r="AF48" i="2"/>
  <c r="AE162" i="1" s="1"/>
  <c r="AN48" i="2"/>
  <c r="AM168" i="1" s="1"/>
  <c r="AV48" i="2"/>
  <c r="AU168" i="1" s="1"/>
  <c r="BD48" i="2"/>
  <c r="BC174" i="1" s="1"/>
  <c r="AE48" i="2"/>
  <c r="AD162" i="1" s="1"/>
  <c r="BK48" i="2"/>
  <c r="BJ174" i="1" s="1"/>
  <c r="D81" i="2"/>
  <c r="D55" i="2"/>
  <c r="N56" i="2"/>
  <c r="O191" i="1" s="1"/>
  <c r="Z56" i="2"/>
  <c r="Y191" i="1" s="1"/>
  <c r="AH56" i="2"/>
  <c r="AG197" i="1" s="1"/>
  <c r="AP56" i="2"/>
  <c r="AO203" i="1" s="1"/>
  <c r="AX56" i="2"/>
  <c r="AW203" i="1" s="1"/>
  <c r="BF56" i="2"/>
  <c r="BE209" i="1" s="1"/>
  <c r="AV56" i="2"/>
  <c r="AU203" i="1" s="1"/>
  <c r="I77" i="2"/>
  <c r="U77" i="2"/>
  <c r="AC77" i="2"/>
  <c r="AK77" i="2"/>
  <c r="AS77" i="2"/>
  <c r="BA77" i="2"/>
  <c r="BI77" i="2"/>
  <c r="I36" i="2"/>
  <c r="Y36" i="2"/>
  <c r="AG36" i="2"/>
  <c r="AG40" i="2" s="1"/>
  <c r="AF127" i="1" s="1"/>
  <c r="AO36" i="2"/>
  <c r="AW36" i="2"/>
  <c r="AW40" i="2" s="1"/>
  <c r="BE36" i="2"/>
  <c r="BE40" i="2" s="1"/>
  <c r="G78" i="2"/>
  <c r="O78" i="2"/>
  <c r="AA78" i="2"/>
  <c r="AI78" i="2"/>
  <c r="AQ78" i="2"/>
  <c r="AY78" i="2"/>
  <c r="BG78" i="2"/>
  <c r="G39" i="2"/>
  <c r="G40" i="2" s="1"/>
  <c r="H115" i="1" s="1"/>
  <c r="O39" i="2"/>
  <c r="O40" i="2" s="1"/>
  <c r="P121" i="1" s="1"/>
  <c r="W39" i="2"/>
  <c r="AE39" i="2"/>
  <c r="AE40" i="2" s="1"/>
  <c r="AD127" i="1" s="1"/>
  <c r="AM39" i="2"/>
  <c r="AM40" i="2" s="1"/>
  <c r="AL127" i="1" s="1"/>
  <c r="AU39" i="2"/>
  <c r="AU40" i="2" s="1"/>
  <c r="AT133" i="1" s="1"/>
  <c r="BC39" i="2"/>
  <c r="BC40" i="2" s="1"/>
  <c r="BB139" i="1" s="1"/>
  <c r="BK39" i="2"/>
  <c r="BK40" i="2" s="1"/>
  <c r="BJ139" i="1" s="1"/>
  <c r="M48" i="2"/>
  <c r="N150" i="1" s="1"/>
  <c r="Y48" i="2"/>
  <c r="X156" i="1" s="1"/>
  <c r="AG48" i="2"/>
  <c r="AF162" i="1" s="1"/>
  <c r="AO48" i="2"/>
  <c r="AN168" i="1" s="1"/>
  <c r="AW48" i="2"/>
  <c r="AV168" i="1" s="1"/>
  <c r="BE48" i="2"/>
  <c r="BD174" i="1" s="1"/>
  <c r="AJ48" i="2"/>
  <c r="AI162" i="1" s="1"/>
  <c r="G56" i="2"/>
  <c r="H185" i="1" s="1"/>
  <c r="O56" i="2"/>
  <c r="P191" i="1" s="1"/>
  <c r="AY56" i="2"/>
  <c r="AX203" i="1" s="1"/>
  <c r="W64" i="2"/>
  <c r="V226" i="1" s="1"/>
  <c r="AU64" i="2"/>
  <c r="AT238" i="1" s="1"/>
  <c r="J77" i="2"/>
  <c r="V77" i="2"/>
  <c r="AD77" i="2"/>
  <c r="AL77" i="2"/>
  <c r="AT77" i="2"/>
  <c r="BB77" i="2"/>
  <c r="BJ77" i="2"/>
  <c r="J36" i="2"/>
  <c r="H78" i="2"/>
  <c r="T78" i="2"/>
  <c r="AB78" i="2"/>
  <c r="AJ78" i="2"/>
  <c r="AR78" i="2"/>
  <c r="AZ78" i="2"/>
  <c r="BH78" i="2"/>
  <c r="H39" i="2"/>
  <c r="H40" i="2" s="1"/>
  <c r="I115" i="1" s="1"/>
  <c r="F47" i="2"/>
  <c r="F48" i="2" s="1"/>
  <c r="G150" i="1" s="1"/>
  <c r="E45" i="2"/>
  <c r="E47" i="2" s="1"/>
  <c r="E48" i="2" s="1"/>
  <c r="F150" i="1" s="1"/>
  <c r="N48" i="2"/>
  <c r="O156" i="1" s="1"/>
  <c r="Z48" i="2"/>
  <c r="Y156" i="1" s="1"/>
  <c r="AH48" i="2"/>
  <c r="AG162" i="1" s="1"/>
  <c r="AP48" i="2"/>
  <c r="AO168" i="1" s="1"/>
  <c r="AX48" i="2"/>
  <c r="AW168" i="1" s="1"/>
  <c r="BF48" i="2"/>
  <c r="BE174" i="1" s="1"/>
  <c r="AM48" i="2"/>
  <c r="AL162" i="1" s="1"/>
  <c r="AM77" i="2"/>
  <c r="AU77" i="2"/>
  <c r="BC77" i="2"/>
  <c r="BK77" i="2"/>
  <c r="I78" i="2"/>
  <c r="U78" i="2"/>
  <c r="AC78" i="2"/>
  <c r="AK78" i="2"/>
  <c r="AS78" i="2"/>
  <c r="BA78" i="2"/>
  <c r="BI78" i="2"/>
  <c r="I39" i="2"/>
  <c r="I40" i="2" s="1"/>
  <c r="J115" i="1" s="1"/>
  <c r="Q48" i="2"/>
  <c r="Q156" i="1" s="1"/>
  <c r="AR48" i="2"/>
  <c r="AQ168" i="1" s="1"/>
  <c r="AA56" i="2"/>
  <c r="Z191" i="1" s="1"/>
  <c r="BG56" i="2"/>
  <c r="BF209" i="1" s="1"/>
  <c r="E81" i="2"/>
  <c r="E55" i="2"/>
  <c r="G80" i="2"/>
  <c r="O80" i="2"/>
  <c r="AA80" i="2"/>
  <c r="AI80" i="2"/>
  <c r="AQ80" i="2"/>
  <c r="AY80" i="2"/>
  <c r="BG80" i="2"/>
  <c r="G60" i="2"/>
  <c r="O60" i="2"/>
  <c r="O64" i="2" s="1"/>
  <c r="P226" i="1" s="1"/>
  <c r="M81" i="2"/>
  <c r="Y81" i="2"/>
  <c r="AG81" i="2"/>
  <c r="AO81" i="2"/>
  <c r="AW81" i="2"/>
  <c r="BE81" i="2"/>
  <c r="AO63" i="2"/>
  <c r="AO64" i="2" s="1"/>
  <c r="AN238" i="1" s="1"/>
  <c r="F55" i="2"/>
  <c r="F56" i="2" s="1"/>
  <c r="G185" i="1" s="1"/>
  <c r="H80" i="2"/>
  <c r="T80" i="2"/>
  <c r="AB80" i="2"/>
  <c r="AJ80" i="2"/>
  <c r="AR80" i="2"/>
  <c r="AZ80" i="2"/>
  <c r="BH80" i="2"/>
  <c r="H60" i="2"/>
  <c r="F81" i="2"/>
  <c r="N81" i="2"/>
  <c r="Z81" i="2"/>
  <c r="AH81" i="2"/>
  <c r="AP81" i="2"/>
  <c r="AX81" i="2"/>
  <c r="BF81" i="2"/>
  <c r="F63" i="2"/>
  <c r="AG63" i="2"/>
  <c r="AG64" i="2" s="1"/>
  <c r="AF232" i="1" s="1"/>
  <c r="AP63" i="2"/>
  <c r="AP64" i="2" s="1"/>
  <c r="AO238" i="1" s="1"/>
  <c r="I80" i="2"/>
  <c r="U80" i="2"/>
  <c r="AC80" i="2"/>
  <c r="AK80" i="2"/>
  <c r="AS80" i="2"/>
  <c r="BA80" i="2"/>
  <c r="BI80" i="2"/>
  <c r="I60" i="2"/>
  <c r="G81" i="2"/>
  <c r="O81" i="2"/>
  <c r="AA81" i="2"/>
  <c r="AI81" i="2"/>
  <c r="AQ81" i="2"/>
  <c r="AY81" i="2"/>
  <c r="BG81" i="2"/>
  <c r="G63" i="2"/>
  <c r="G64" i="2" s="1"/>
  <c r="H220" i="1" s="1"/>
  <c r="P64" i="2"/>
  <c r="Q226" i="1" s="1"/>
  <c r="Y63" i="2"/>
  <c r="Y64" i="2" s="1"/>
  <c r="X226" i="1" s="1"/>
  <c r="AH63" i="2"/>
  <c r="AH64" i="2" s="1"/>
  <c r="AG232" i="1" s="1"/>
  <c r="AQ63" i="2"/>
  <c r="D80" i="2"/>
  <c r="D52" i="2"/>
  <c r="J80" i="2"/>
  <c r="V80" i="2"/>
  <c r="AD80" i="2"/>
  <c r="AL80" i="2"/>
  <c r="AT80" i="2"/>
  <c r="BB80" i="2"/>
  <c r="BJ80" i="2"/>
  <c r="J60" i="2"/>
  <c r="H81" i="2"/>
  <c r="T81" i="2"/>
  <c r="T63" i="2"/>
  <c r="AB81" i="2"/>
  <c r="AB63" i="2"/>
  <c r="AJ81" i="2"/>
  <c r="AJ63" i="2"/>
  <c r="AR81" i="2"/>
  <c r="AR63" i="2"/>
  <c r="AR64" i="2" s="1"/>
  <c r="AQ238" i="1" s="1"/>
  <c r="AZ81" i="2"/>
  <c r="AZ63" i="2"/>
  <c r="BH81" i="2"/>
  <c r="BH63" i="2"/>
  <c r="H63" i="2"/>
  <c r="H64" i="2" s="1"/>
  <c r="I220" i="1" s="1"/>
  <c r="Z63" i="2"/>
  <c r="Z64" i="2" s="1"/>
  <c r="Y226" i="1" s="1"/>
  <c r="AI63" i="2"/>
  <c r="H68" i="2"/>
  <c r="E50" i="2"/>
  <c r="K80" i="2"/>
  <c r="W80" i="2"/>
  <c r="AE80" i="2"/>
  <c r="AM80" i="2"/>
  <c r="AU80" i="2"/>
  <c r="BC80" i="2"/>
  <c r="BK80" i="2"/>
  <c r="K60" i="2"/>
  <c r="AA60" i="2"/>
  <c r="AI60" i="2"/>
  <c r="AQ60" i="2"/>
  <c r="AY60" i="2"/>
  <c r="AY64" i="2" s="1"/>
  <c r="AX238" i="1" s="1"/>
  <c r="BG60" i="2"/>
  <c r="BG64" i="2" s="1"/>
  <c r="BF244" i="1" s="1"/>
  <c r="I81" i="2"/>
  <c r="U81" i="2"/>
  <c r="AC81" i="2"/>
  <c r="AK81" i="2"/>
  <c r="AS81" i="2"/>
  <c r="BA81" i="2"/>
  <c r="BI81" i="2"/>
  <c r="I63" i="2"/>
  <c r="I64" i="2" s="1"/>
  <c r="J220" i="1" s="1"/>
  <c r="AA63" i="2"/>
  <c r="AA64" i="2" s="1"/>
  <c r="Z226" i="1" s="1"/>
  <c r="AK63" i="2"/>
  <c r="AK64" i="2" s="1"/>
  <c r="AJ232" i="1" s="1"/>
  <c r="L80" i="2"/>
  <c r="X80" i="2"/>
  <c r="AF80" i="2"/>
  <c r="AN80" i="2"/>
  <c r="AV80" i="2"/>
  <c r="BD80" i="2"/>
  <c r="L60" i="2"/>
  <c r="T60" i="2"/>
  <c r="AB60" i="2"/>
  <c r="AJ60" i="2"/>
  <c r="AR60" i="2"/>
  <c r="AZ60" i="2"/>
  <c r="BH60" i="2"/>
  <c r="J81" i="2"/>
  <c r="V81" i="2"/>
  <c r="AD81" i="2"/>
  <c r="AL81" i="2"/>
  <c r="AT81" i="2"/>
  <c r="BB81" i="2"/>
  <c r="BJ81" i="2"/>
  <c r="J63" i="2"/>
  <c r="J64" i="2" s="1"/>
  <c r="K220" i="1" s="1"/>
  <c r="AC63" i="2"/>
  <c r="AC64" i="2" s="1"/>
  <c r="AB232" i="1" s="1"/>
  <c r="AL63" i="2"/>
  <c r="J68" i="2"/>
  <c r="AI72" i="2"/>
  <c r="AH267" i="1" s="1"/>
  <c r="AQ72" i="2"/>
  <c r="AP273" i="1" s="1"/>
  <c r="AY72" i="2"/>
  <c r="AX273" i="1" s="1"/>
  <c r="BG72" i="2"/>
  <c r="BF279" i="1" s="1"/>
  <c r="M80" i="2"/>
  <c r="Y80" i="2"/>
  <c r="AG80" i="2"/>
  <c r="AO80" i="2"/>
  <c r="AW80" i="2"/>
  <c r="BE80" i="2"/>
  <c r="M60" i="2"/>
  <c r="K81" i="2"/>
  <c r="W81" i="2"/>
  <c r="AE81" i="2"/>
  <c r="AM81" i="2"/>
  <c r="AU81" i="2"/>
  <c r="BC81" i="2"/>
  <c r="BK81" i="2"/>
  <c r="K63" i="2"/>
  <c r="K64" i="2" s="1"/>
  <c r="L220" i="1" s="1"/>
  <c r="AM63" i="2"/>
  <c r="AM64" i="2" s="1"/>
  <c r="AL232" i="1" s="1"/>
  <c r="AV64" i="2"/>
  <c r="AU238" i="1" s="1"/>
  <c r="W68" i="2"/>
  <c r="V320" i="1" s="1"/>
  <c r="AE68" i="2"/>
  <c r="AD328" i="1" s="1"/>
  <c r="AM68" i="2"/>
  <c r="AL328" i="1" s="1"/>
  <c r="AU68" i="2"/>
  <c r="AT336" i="1" s="1"/>
  <c r="BC68" i="2"/>
  <c r="BB344" i="1" s="1"/>
  <c r="BK68" i="2"/>
  <c r="BJ344" i="1" s="1"/>
  <c r="F80" i="2"/>
  <c r="N80" i="2"/>
  <c r="Z80" i="2"/>
  <c r="AH80" i="2"/>
  <c r="AP80" i="2"/>
  <c r="AX80" i="2"/>
  <c r="BF80" i="2"/>
  <c r="F60" i="2"/>
  <c r="N60" i="2"/>
  <c r="N64" i="2" s="1"/>
  <c r="O226" i="1" s="1"/>
  <c r="V60" i="2"/>
  <c r="AD60" i="2"/>
  <c r="AD64" i="2" s="1"/>
  <c r="AC232" i="1" s="1"/>
  <c r="AL60" i="2"/>
  <c r="AT60" i="2"/>
  <c r="AT64" i="2" s="1"/>
  <c r="BB60" i="2"/>
  <c r="BB64" i="2" s="1"/>
  <c r="BJ60" i="2"/>
  <c r="BJ64" i="2" s="1"/>
  <c r="BI244" i="1" s="1"/>
  <c r="L81" i="2"/>
  <c r="L63" i="2"/>
  <c r="L64" i="2" s="1"/>
  <c r="M220" i="1" s="1"/>
  <c r="X81" i="2"/>
  <c r="AF81" i="2"/>
  <c r="AN81" i="2"/>
  <c r="AV81" i="2"/>
  <c r="BD81" i="2"/>
  <c r="M63" i="2"/>
  <c r="M64" i="2" s="1"/>
  <c r="N220" i="1" s="1"/>
  <c r="V63" i="2"/>
  <c r="AE63" i="2"/>
  <c r="AE64" i="2" s="1"/>
  <c r="AD232" i="1" s="1"/>
  <c r="AN63" i="2"/>
  <c r="AN64" i="2" s="1"/>
  <c r="AM238" i="1" s="1"/>
  <c r="AW63" i="2"/>
  <c r="AW64" i="2" s="1"/>
  <c r="AV238" i="1" s="1"/>
  <c r="BF63" i="2"/>
  <c r="BF64" i="2" s="1"/>
  <c r="BE244" i="1" s="1"/>
  <c r="S72" i="2"/>
  <c r="R261" i="1" s="1"/>
  <c r="F68" i="2"/>
  <c r="N68" i="2"/>
  <c r="O320" i="1" s="1"/>
  <c r="V68" i="2"/>
  <c r="U320" i="1" s="1"/>
  <c r="AD68" i="2"/>
  <c r="AC328" i="1" s="1"/>
  <c r="AL68" i="2"/>
  <c r="AK328" i="1" s="1"/>
  <c r="AT68" i="2"/>
  <c r="AS336" i="1" s="1"/>
  <c r="BB68" i="2"/>
  <c r="BA344" i="1" s="1"/>
  <c r="BJ68" i="2"/>
  <c r="BI344" i="1" s="1"/>
  <c r="L71" i="2"/>
  <c r="L72" i="2" s="1"/>
  <c r="M255" i="1" s="1"/>
  <c r="T71" i="2"/>
  <c r="AB71" i="2"/>
  <c r="AJ71" i="2"/>
  <c r="AR71" i="2"/>
  <c r="AZ71" i="2"/>
  <c r="AZ72" i="2" s="1"/>
  <c r="AY279" i="1" s="1"/>
  <c r="BH71" i="2"/>
  <c r="G68" i="2"/>
  <c r="O68" i="2"/>
  <c r="P320" i="1" s="1"/>
  <c r="M71" i="2"/>
  <c r="M72" i="2" s="1"/>
  <c r="N255" i="1" s="1"/>
  <c r="U71" i="2"/>
  <c r="AC71" i="2"/>
  <c r="AC72" i="2" s="1"/>
  <c r="AB267" i="1" s="1"/>
  <c r="AK71" i="2"/>
  <c r="AS71" i="2"/>
  <c r="AS72" i="2" s="1"/>
  <c r="AR273" i="1" s="1"/>
  <c r="BA71" i="2"/>
  <c r="BI71" i="2"/>
  <c r="X68" i="2"/>
  <c r="W320" i="1" s="1"/>
  <c r="AF68" i="2"/>
  <c r="AE328" i="1" s="1"/>
  <c r="AN68" i="2"/>
  <c r="AM336" i="1" s="1"/>
  <c r="AV68" i="2"/>
  <c r="AU336" i="1" s="1"/>
  <c r="BD68" i="2"/>
  <c r="BC344" i="1" s="1"/>
  <c r="F71" i="2"/>
  <c r="N71" i="2"/>
  <c r="N72" i="2" s="1"/>
  <c r="O261" i="1" s="1"/>
  <c r="V71" i="2"/>
  <c r="AD71" i="2"/>
  <c r="AD72" i="2" s="1"/>
  <c r="AC267" i="1" s="1"/>
  <c r="AL71" i="2"/>
  <c r="AT71" i="2"/>
  <c r="BB71" i="2"/>
  <c r="BB72" i="2" s="1"/>
  <c r="BA279" i="1" s="1"/>
  <c r="BJ71" i="2"/>
  <c r="BJ72" i="2" s="1"/>
  <c r="BI279" i="1" s="1"/>
  <c r="I68" i="2"/>
  <c r="Y68" i="2"/>
  <c r="X320" i="1" s="1"/>
  <c r="AG68" i="2"/>
  <c r="AF328" i="1" s="1"/>
  <c r="AO68" i="2"/>
  <c r="AN336" i="1" s="1"/>
  <c r="AW68" i="2"/>
  <c r="AV336" i="1" s="1"/>
  <c r="BE68" i="2"/>
  <c r="BD344" i="1" s="1"/>
  <c r="G71" i="2"/>
  <c r="O71" i="2"/>
  <c r="W71" i="2"/>
  <c r="W72" i="2" s="1"/>
  <c r="V261" i="1" s="1"/>
  <c r="AE71" i="2"/>
  <c r="AE72" i="2" s="1"/>
  <c r="AD267" i="1" s="1"/>
  <c r="AM71" i="2"/>
  <c r="AM72" i="2" s="1"/>
  <c r="AL267" i="1" s="1"/>
  <c r="AU71" i="2"/>
  <c r="AU72" i="2" s="1"/>
  <c r="AT273" i="1" s="1"/>
  <c r="BC71" i="2"/>
  <c r="BC72" i="2" s="1"/>
  <c r="BB279" i="1" s="1"/>
  <c r="BK71" i="2"/>
  <c r="BK72" i="2" s="1"/>
  <c r="BJ279" i="1" s="1"/>
  <c r="Z68" i="2"/>
  <c r="Y320" i="1" s="1"/>
  <c r="AH68" i="2"/>
  <c r="AG328" i="1" s="1"/>
  <c r="AP68" i="2"/>
  <c r="AO336" i="1" s="1"/>
  <c r="AX68" i="2"/>
  <c r="AW336" i="1" s="1"/>
  <c r="H71" i="2"/>
  <c r="H72" i="2" s="1"/>
  <c r="I255" i="1" s="1"/>
  <c r="I71" i="2"/>
  <c r="I72" i="2" s="1"/>
  <c r="J255" i="1" s="1"/>
  <c r="T68" i="2"/>
  <c r="S320" i="1" s="1"/>
  <c r="AB68" i="2"/>
  <c r="AA328" i="1" s="1"/>
  <c r="AJ68" i="2"/>
  <c r="AI328" i="1" s="1"/>
  <c r="AR68" i="2"/>
  <c r="AQ336" i="1" s="1"/>
  <c r="AZ68" i="2"/>
  <c r="AY344" i="1" s="1"/>
  <c r="BH68" i="2"/>
  <c r="BG344" i="1" s="1"/>
  <c r="J71" i="2"/>
  <c r="J72" i="2" s="1"/>
  <c r="K255" i="1" s="1"/>
  <c r="U68" i="2"/>
  <c r="T320" i="1" s="1"/>
  <c r="AC68" i="2"/>
  <c r="AB328" i="1" s="1"/>
  <c r="AK68" i="2"/>
  <c r="AJ328" i="1" s="1"/>
  <c r="AS68" i="2"/>
  <c r="AR336" i="1" s="1"/>
  <c r="BA68" i="2"/>
  <c r="AZ344" i="1" s="1"/>
  <c r="BI68" i="2"/>
  <c r="BH344" i="1" s="1"/>
  <c r="K71" i="2"/>
  <c r="K72" i="2" s="1"/>
  <c r="L255" i="1" s="1"/>
  <c r="BR341" i="1" l="1"/>
  <c r="BR107" i="1" s="1"/>
  <c r="BF331" i="1"/>
  <c r="BF31" i="1" s="1"/>
  <c r="AH319" i="1"/>
  <c r="AH194" i="1" s="1"/>
  <c r="BA70" i="1"/>
  <c r="BA71" i="1" s="1"/>
  <c r="AO204" i="1"/>
  <c r="AO205" i="1" s="1"/>
  <c r="O227" i="1"/>
  <c r="O228" i="1" s="1"/>
  <c r="BA244" i="1"/>
  <c r="BB74" i="2"/>
  <c r="G147" i="1"/>
  <c r="G148" i="1"/>
  <c r="F298" i="1"/>
  <c r="H182" i="1"/>
  <c r="H183" i="1" s="1"/>
  <c r="BD139" i="1"/>
  <c r="BE74" i="2"/>
  <c r="H113" i="1"/>
  <c r="H112" i="1"/>
  <c r="AS238" i="1"/>
  <c r="AT74" i="2"/>
  <c r="AY140" i="1"/>
  <c r="AY141" i="1" s="1"/>
  <c r="AV133" i="1"/>
  <c r="E151" i="1"/>
  <c r="E152" i="1"/>
  <c r="H287" i="1"/>
  <c r="H288" i="1" s="1"/>
  <c r="H43" i="1"/>
  <c r="H42" i="1"/>
  <c r="AT328" i="1"/>
  <c r="AT270" i="1" s="1"/>
  <c r="E80" i="2"/>
  <c r="E52" i="2"/>
  <c r="E56" i="2" s="1"/>
  <c r="F185" i="1" s="1"/>
  <c r="AJ64" i="2"/>
  <c r="AI232" i="1" s="1"/>
  <c r="AY175" i="1"/>
  <c r="AY176" i="1" s="1"/>
  <c r="AR74" i="2"/>
  <c r="AQ28" i="1"/>
  <c r="AP28" i="1"/>
  <c r="AG22" i="1"/>
  <c r="AF22" i="1"/>
  <c r="O52" i="1"/>
  <c r="O53" i="1" s="1"/>
  <c r="M10" i="1"/>
  <c r="BR342" i="1"/>
  <c r="AH317" i="1"/>
  <c r="AH89" i="1" s="1"/>
  <c r="G252" i="1"/>
  <c r="G253" i="1" s="1"/>
  <c r="AT323" i="1"/>
  <c r="AT25" i="1" s="1"/>
  <c r="O262" i="1"/>
  <c r="O263" i="1" s="1"/>
  <c r="AM239" i="1"/>
  <c r="AM240" i="1" s="1"/>
  <c r="F72" i="2"/>
  <c r="G255" i="1" s="1"/>
  <c r="U72" i="2"/>
  <c r="T261" i="1" s="1"/>
  <c r="BE72" i="2"/>
  <c r="BD279" i="1" s="1"/>
  <c r="BD72" i="2"/>
  <c r="BC279" i="1" s="1"/>
  <c r="AA128" i="1"/>
  <c r="AA129" i="1"/>
  <c r="AY105" i="1"/>
  <c r="AY106" i="1" s="1"/>
  <c r="AI22" i="1"/>
  <c r="AI74" i="2"/>
  <c r="AH22" i="1"/>
  <c r="Y16" i="1"/>
  <c r="Y74" i="2"/>
  <c r="X16" i="1"/>
  <c r="P74" i="2"/>
  <c r="AM64" i="1"/>
  <c r="AM65" i="1" s="1"/>
  <c r="BF333" i="1"/>
  <c r="BF101" i="1" s="1"/>
  <c r="AH316" i="1"/>
  <c r="BR340" i="1"/>
  <c r="BF335" i="1"/>
  <c r="BF206" i="1" s="1"/>
  <c r="AH318" i="1"/>
  <c r="P88" i="1"/>
  <c r="BH72" i="2"/>
  <c r="BG279" i="1" s="1"/>
  <c r="V64" i="2"/>
  <c r="AW72" i="2"/>
  <c r="AV273" i="1" s="1"/>
  <c r="BH64" i="2"/>
  <c r="BG244" i="1" s="1"/>
  <c r="AB64" i="2"/>
  <c r="AA232" i="1" s="1"/>
  <c r="AV72" i="2"/>
  <c r="AU273" i="1" s="1"/>
  <c r="F64" i="2"/>
  <c r="G220" i="1" s="1"/>
  <c r="AM99" i="1"/>
  <c r="AM100" i="1" s="1"/>
  <c r="AA22" i="1"/>
  <c r="AA74" i="2"/>
  <c r="Z16" i="1"/>
  <c r="AA58" i="1"/>
  <c r="AA59" i="1" s="1"/>
  <c r="N74" i="2"/>
  <c r="O16" i="1"/>
  <c r="M74" i="2"/>
  <c r="N10" i="1"/>
  <c r="BH74" i="2"/>
  <c r="BG34" i="1"/>
  <c r="BC74" i="2"/>
  <c r="BB34" i="1"/>
  <c r="AD74" i="2"/>
  <c r="I74" i="2"/>
  <c r="J10" i="1"/>
  <c r="AZ210" i="1"/>
  <c r="AZ211" i="1" s="1"/>
  <c r="AT327" i="1"/>
  <c r="AT200" i="1" s="1"/>
  <c r="H77" i="1"/>
  <c r="H78" i="1"/>
  <c r="AY280" i="1"/>
  <c r="AY281" i="1" s="1"/>
  <c r="AO72" i="2"/>
  <c r="AN273" i="1" s="1"/>
  <c r="AN72" i="2"/>
  <c r="AM273" i="1" s="1"/>
  <c r="AM169" i="1"/>
  <c r="AM170" i="1" s="1"/>
  <c r="L40" i="2"/>
  <c r="M115" i="1" s="1"/>
  <c r="F40" i="2"/>
  <c r="G115" i="1" s="1"/>
  <c r="AM134" i="1"/>
  <c r="AM135" i="1" s="1"/>
  <c r="T74" i="2"/>
  <c r="S16" i="1"/>
  <c r="P16" i="1"/>
  <c r="G10" i="1"/>
  <c r="BC34" i="1"/>
  <c r="AM74" i="2"/>
  <c r="AL22" i="1"/>
  <c r="BR343" i="1"/>
  <c r="BR212" i="1" s="1"/>
  <c r="F297" i="1"/>
  <c r="E290" i="1"/>
  <c r="F11" i="1"/>
  <c r="F12" i="1" s="1"/>
  <c r="AT72" i="2"/>
  <c r="AS273" i="1" s="1"/>
  <c r="BF336" i="1"/>
  <c r="BF276" i="1" s="1"/>
  <c r="BI72" i="2"/>
  <c r="AR72" i="2"/>
  <c r="AQ273" i="1" s="1"/>
  <c r="AX72" i="2"/>
  <c r="AW273" i="1" s="1"/>
  <c r="AG72" i="2"/>
  <c r="AF267" i="1" s="1"/>
  <c r="AZ64" i="2"/>
  <c r="AY244" i="1" s="1"/>
  <c r="T64" i="2"/>
  <c r="S226" i="1" s="1"/>
  <c r="AF72" i="2"/>
  <c r="AE267" i="1" s="1"/>
  <c r="W40" i="2"/>
  <c r="V121" i="1" s="1"/>
  <c r="O192" i="1"/>
  <c r="O193" i="1" s="1"/>
  <c r="AA93" i="1"/>
  <c r="AA94" i="1"/>
  <c r="E77" i="2"/>
  <c r="E28" i="2"/>
  <c r="H74" i="2"/>
  <c r="I10" i="1"/>
  <c r="H10" i="1"/>
  <c r="BK74" i="2"/>
  <c r="BJ34" i="1"/>
  <c r="AU28" i="1"/>
  <c r="AE74" i="2"/>
  <c r="AD22" i="1"/>
  <c r="J74" i="2"/>
  <c r="K10" i="1"/>
  <c r="AH315" i="1"/>
  <c r="AH19" i="1" s="1"/>
  <c r="G72" i="2"/>
  <c r="H255" i="1" s="1"/>
  <c r="AL72" i="2"/>
  <c r="AK267" i="1" s="1"/>
  <c r="BA72" i="2"/>
  <c r="AZ279" i="1" s="1"/>
  <c r="AJ72" i="2"/>
  <c r="AI267" i="1" s="1"/>
  <c r="AL64" i="2"/>
  <c r="AP72" i="2"/>
  <c r="AO273" i="1" s="1"/>
  <c r="Y72" i="2"/>
  <c r="X261" i="1" s="1"/>
  <c r="X72" i="2"/>
  <c r="W261" i="1" s="1"/>
  <c r="D56" i="2"/>
  <c r="E185" i="1" s="1"/>
  <c r="E46" i="1"/>
  <c r="E47" i="1" s="1"/>
  <c r="AS74" i="2"/>
  <c r="AT324" i="1"/>
  <c r="S74" i="2"/>
  <c r="BF74" i="2"/>
  <c r="BE34" i="1"/>
  <c r="AN74" i="2"/>
  <c r="AM28" i="1"/>
  <c r="V16" i="1"/>
  <c r="AU74" i="2"/>
  <c r="AT28" i="1"/>
  <c r="AC74" i="2"/>
  <c r="AB22" i="1"/>
  <c r="BF332" i="1"/>
  <c r="I217" i="1"/>
  <c r="I218" i="1" s="1"/>
  <c r="AT325" i="1"/>
  <c r="AT95" i="1" s="1"/>
  <c r="AH72" i="2"/>
  <c r="AG267" i="1" s="1"/>
  <c r="AQ64" i="2"/>
  <c r="AP238" i="1" s="1"/>
  <c r="D78" i="2"/>
  <c r="D31" i="2"/>
  <c r="AK74" i="2"/>
  <c r="AJ22" i="1"/>
  <c r="BG74" i="2"/>
  <c r="BF34" i="1"/>
  <c r="AX74" i="2"/>
  <c r="AW28" i="1"/>
  <c r="AF74" i="2"/>
  <c r="AE22" i="1"/>
  <c r="K74" i="2"/>
  <c r="L10" i="1"/>
  <c r="BJ74" i="2"/>
  <c r="BI34" i="1"/>
  <c r="AT326" i="1"/>
  <c r="O72" i="2"/>
  <c r="P261" i="1" s="1"/>
  <c r="BR344" i="1"/>
  <c r="BR282" i="1" s="1"/>
  <c r="AB72" i="2"/>
  <c r="AA267" i="1" s="1"/>
  <c r="V72" i="2"/>
  <c r="U261" i="1" s="1"/>
  <c r="AK72" i="2"/>
  <c r="AJ267" i="1" s="1"/>
  <c r="T72" i="2"/>
  <c r="S261" i="1" s="1"/>
  <c r="AH320" i="1"/>
  <c r="AH264" i="1" s="1"/>
  <c r="Z72" i="2"/>
  <c r="Y261" i="1" s="1"/>
  <c r="AI64" i="2"/>
  <c r="AH232" i="1" s="1"/>
  <c r="O157" i="1"/>
  <c r="O158" i="1" s="1"/>
  <c r="O122" i="1"/>
  <c r="O123" i="1" s="1"/>
  <c r="AA163" i="1"/>
  <c r="AA164" i="1"/>
  <c r="E78" i="2"/>
  <c r="E31" i="2"/>
  <c r="E32" i="2" s="1"/>
  <c r="F80" i="1" s="1"/>
  <c r="D77" i="2"/>
  <c r="D28" i="2"/>
  <c r="AY34" i="1"/>
  <c r="AY74" i="2"/>
  <c r="AX28" i="1"/>
  <c r="AP74" i="2"/>
  <c r="AO28" i="1"/>
  <c r="AO74" i="2"/>
  <c r="X74" i="2"/>
  <c r="W16" i="1"/>
  <c r="U74" i="2"/>
  <c r="T16" i="1"/>
  <c r="F256" i="1"/>
  <c r="F257" i="1" s="1"/>
  <c r="BF334" i="1"/>
  <c r="AC198" i="1"/>
  <c r="AC199" i="1" s="1"/>
  <c r="BR339" i="1"/>
  <c r="BR37" i="1" s="1"/>
  <c r="P157" i="1" l="1"/>
  <c r="P158" i="1" s="1"/>
  <c r="AN134" i="1"/>
  <c r="AN135" i="1" s="1"/>
  <c r="AN64" i="1"/>
  <c r="AN65" i="1"/>
  <c r="AN239" i="1"/>
  <c r="AN240" i="1" s="1"/>
  <c r="P52" i="1"/>
  <c r="P53" i="1" s="1"/>
  <c r="I183" i="1"/>
  <c r="I182" i="1"/>
  <c r="F46" i="1"/>
  <c r="F47" i="1" s="1"/>
  <c r="AZ140" i="1"/>
  <c r="AZ141" i="1" s="1"/>
  <c r="BB70" i="1"/>
  <c r="BB71" i="1" s="1"/>
  <c r="P192" i="1"/>
  <c r="P193" i="1" s="1"/>
  <c r="BA210" i="1"/>
  <c r="BA211" i="1"/>
  <c r="AN100" i="1"/>
  <c r="AN99" i="1"/>
  <c r="G298" i="1"/>
  <c r="AD198" i="1"/>
  <c r="AD199" i="1" s="1"/>
  <c r="J217" i="1"/>
  <c r="J218" i="1"/>
  <c r="AN169" i="1"/>
  <c r="AN170" i="1" s="1"/>
  <c r="H252" i="1"/>
  <c r="H253" i="1"/>
  <c r="G256" i="1"/>
  <c r="G257" i="1" s="1"/>
  <c r="F290" i="1"/>
  <c r="G11" i="1"/>
  <c r="G12" i="1" s="1"/>
  <c r="I287" i="1"/>
  <c r="I288" i="1"/>
  <c r="P122" i="1"/>
  <c r="P123" i="1" s="1"/>
  <c r="AZ280" i="1"/>
  <c r="AZ281" i="1" s="1"/>
  <c r="AB58" i="1"/>
  <c r="AB59" i="1" s="1"/>
  <c r="AZ175" i="1"/>
  <c r="AZ176" i="1" s="1"/>
  <c r="P227" i="1"/>
  <c r="P228" i="1" s="1"/>
  <c r="BF136" i="1"/>
  <c r="BF66" i="1"/>
  <c r="AY245" i="1"/>
  <c r="AY246" i="1" s="1"/>
  <c r="I77" i="1"/>
  <c r="I78" i="1"/>
  <c r="AH229" i="1"/>
  <c r="AH159" i="1"/>
  <c r="AZ105" i="1"/>
  <c r="AZ106" i="1"/>
  <c r="F151" i="1"/>
  <c r="F152" i="1"/>
  <c r="AB93" i="1"/>
  <c r="AB94" i="1" s="1"/>
  <c r="F74" i="2"/>
  <c r="G74" i="2"/>
  <c r="O74" i="2"/>
  <c r="AH54" i="1"/>
  <c r="AH124" i="1"/>
  <c r="Z74" i="2"/>
  <c r="I112" i="1"/>
  <c r="I113" i="1" s="1"/>
  <c r="AT130" i="1"/>
  <c r="AT60" i="1"/>
  <c r="AM274" i="1"/>
  <c r="AM275" i="1" s="1"/>
  <c r="G221" i="1"/>
  <c r="G222" i="1" s="1"/>
  <c r="AB163" i="1"/>
  <c r="AB164" i="1" s="1"/>
  <c r="I43" i="1"/>
  <c r="I42" i="1"/>
  <c r="AB74" i="2"/>
  <c r="G297" i="1"/>
  <c r="AY35" i="1"/>
  <c r="AY36" i="1" s="1"/>
  <c r="W74" i="2"/>
  <c r="BA74" i="2"/>
  <c r="O17" i="1"/>
  <c r="O18" i="1" s="1"/>
  <c r="AG74" i="2"/>
  <c r="AT165" i="1"/>
  <c r="AT235" i="1"/>
  <c r="AK232" i="1"/>
  <c r="AL74" i="2"/>
  <c r="BH279" i="1"/>
  <c r="BI74" i="2"/>
  <c r="AA23" i="1"/>
  <c r="AA24" i="1"/>
  <c r="U226" i="1"/>
  <c r="V74" i="2"/>
  <c r="AZ74" i="2"/>
  <c r="AM29" i="1"/>
  <c r="AM30" i="1" s="1"/>
  <c r="AV74" i="2"/>
  <c r="BD74" i="2"/>
  <c r="Q87" i="1"/>
  <c r="Q88" i="1"/>
  <c r="AJ74" i="2"/>
  <c r="AH74" i="2"/>
  <c r="AP204" i="1"/>
  <c r="AP205" i="1"/>
  <c r="E186" i="1"/>
  <c r="E187" i="1" s="1"/>
  <c r="G116" i="1"/>
  <c r="G117" i="1"/>
  <c r="BR247" i="1"/>
  <c r="BR177" i="1"/>
  <c r="AA268" i="1"/>
  <c r="AA269" i="1" s="1"/>
  <c r="D32" i="2"/>
  <c r="E80" i="1" s="1"/>
  <c r="H147" i="1"/>
  <c r="H148" i="1" s="1"/>
  <c r="BF241" i="1"/>
  <c r="BF171" i="1"/>
  <c r="AA233" i="1"/>
  <c r="AA234" i="1"/>
  <c r="BR142" i="1"/>
  <c r="BR72" i="1"/>
  <c r="AB128" i="1"/>
  <c r="AB129" i="1"/>
  <c r="P262" i="1"/>
  <c r="P263" i="1" s="1"/>
  <c r="L74" i="2"/>
  <c r="AQ74" i="2"/>
  <c r="AW74" i="2"/>
  <c r="AB268" i="1" l="1"/>
  <c r="AB269" i="1" s="1"/>
  <c r="G46" i="1"/>
  <c r="G47" i="1" s="1"/>
  <c r="BA280" i="1"/>
  <c r="BA281" i="1" s="1"/>
  <c r="J113" i="1"/>
  <c r="J112" i="1"/>
  <c r="Q227" i="1"/>
  <c r="Q228" i="1" s="1"/>
  <c r="Q158" i="1"/>
  <c r="Q157" i="1"/>
  <c r="AO169" i="1"/>
  <c r="AO170" i="1" s="1"/>
  <c r="Q52" i="1"/>
  <c r="Q53" i="1" s="1"/>
  <c r="I147" i="1"/>
  <c r="I297" i="1" s="1"/>
  <c r="I148" i="1"/>
  <c r="H298" i="1"/>
  <c r="H256" i="1"/>
  <c r="H257" i="1" s="1"/>
  <c r="AO239" i="1"/>
  <c r="AO240" i="1" s="1"/>
  <c r="H221" i="1"/>
  <c r="H222" i="1" s="1"/>
  <c r="AC58" i="1"/>
  <c r="AC59" i="1"/>
  <c r="AZ245" i="1"/>
  <c r="AZ246" i="1" s="1"/>
  <c r="O291" i="1"/>
  <c r="P17" i="1"/>
  <c r="P18" i="1" s="1"/>
  <c r="Q192" i="1"/>
  <c r="Q193" i="1" s="1"/>
  <c r="Q262" i="1"/>
  <c r="Q263" i="1" s="1"/>
  <c r="BC70" i="1"/>
  <c r="BC71" i="1" s="1"/>
  <c r="G290" i="1"/>
  <c r="H11" i="1"/>
  <c r="H12" i="1" s="1"/>
  <c r="AE198" i="1"/>
  <c r="AE199" i="1" s="1"/>
  <c r="AM293" i="1"/>
  <c r="AN29" i="1"/>
  <c r="AN30" i="1" s="1"/>
  <c r="AY294" i="1"/>
  <c r="AZ35" i="1"/>
  <c r="AZ36" i="1" s="1"/>
  <c r="AN274" i="1"/>
  <c r="AN275" i="1"/>
  <c r="BA175" i="1"/>
  <c r="BA176" i="1"/>
  <c r="AO134" i="1"/>
  <c r="AO135" i="1" s="1"/>
  <c r="AQ204" i="1"/>
  <c r="AQ205" i="1" s="1"/>
  <c r="AB233" i="1"/>
  <c r="AB234" i="1" s="1"/>
  <c r="AC163" i="1"/>
  <c r="AC164" i="1" s="1"/>
  <c r="AC93" i="1"/>
  <c r="AC94" i="1"/>
  <c r="J77" i="1"/>
  <c r="J78" i="1" s="1"/>
  <c r="J287" i="1"/>
  <c r="J288" i="1"/>
  <c r="H297" i="1"/>
  <c r="BA140" i="1"/>
  <c r="BA141" i="1" s="1"/>
  <c r="R87" i="1"/>
  <c r="R88" i="1" s="1"/>
  <c r="AA292" i="1"/>
  <c r="AB23" i="1"/>
  <c r="AB24" i="1" s="1"/>
  <c r="BA105" i="1"/>
  <c r="BA106" i="1" s="1"/>
  <c r="K217" i="1"/>
  <c r="K218" i="1" s="1"/>
  <c r="G151" i="1"/>
  <c r="G152" i="1" s="1"/>
  <c r="AO99" i="1"/>
  <c r="AO100" i="1" s="1"/>
  <c r="H116" i="1"/>
  <c r="H117" i="1" s="1"/>
  <c r="BB210" i="1"/>
  <c r="BB211" i="1"/>
  <c r="AO64" i="1"/>
  <c r="AO65" i="1" s="1"/>
  <c r="AC128" i="1"/>
  <c r="AC129" i="1"/>
  <c r="E81" i="1"/>
  <c r="E82" i="1" s="1"/>
  <c r="F186" i="1"/>
  <c r="F187" i="1" s="1"/>
  <c r="J42" i="1"/>
  <c r="J182" i="1"/>
  <c r="J183" i="1" s="1"/>
  <c r="Q122" i="1"/>
  <c r="Q123" i="1" s="1"/>
  <c r="I252" i="1"/>
  <c r="I253" i="1"/>
  <c r="AP64" i="1" l="1"/>
  <c r="AP65" i="1" s="1"/>
  <c r="BA245" i="1"/>
  <c r="BA246" i="1" s="1"/>
  <c r="BB280" i="1"/>
  <c r="BB281" i="1" s="1"/>
  <c r="R122" i="1"/>
  <c r="R123" i="1" s="1"/>
  <c r="R52" i="1"/>
  <c r="R53" i="1"/>
  <c r="H46" i="1"/>
  <c r="H47" i="1" s="1"/>
  <c r="K182" i="1"/>
  <c r="K183" i="1" s="1"/>
  <c r="R263" i="1"/>
  <c r="R262" i="1"/>
  <c r="AP169" i="1"/>
  <c r="AP170" i="1"/>
  <c r="AC268" i="1"/>
  <c r="AC269" i="1" s="1"/>
  <c r="K77" i="1"/>
  <c r="K78" i="1" s="1"/>
  <c r="AN293" i="1"/>
  <c r="AO29" i="1"/>
  <c r="AO30" i="1"/>
  <c r="I221" i="1"/>
  <c r="I222" i="1" s="1"/>
  <c r="G186" i="1"/>
  <c r="G187" i="1" s="1"/>
  <c r="AP239" i="1"/>
  <c r="AP240" i="1" s="1"/>
  <c r="F81" i="1"/>
  <c r="F82" i="1" s="1"/>
  <c r="AP99" i="1"/>
  <c r="AP100" i="1" s="1"/>
  <c r="AF198" i="1"/>
  <c r="AF199" i="1" s="1"/>
  <c r="I256" i="1"/>
  <c r="I257" i="1" s="1"/>
  <c r="R227" i="1"/>
  <c r="R228" i="1" s="1"/>
  <c r="H151" i="1"/>
  <c r="H152" i="1" s="1"/>
  <c r="AD163" i="1"/>
  <c r="AD164" i="1"/>
  <c r="H290" i="1"/>
  <c r="I11" i="1"/>
  <c r="I12" i="1" s="1"/>
  <c r="L217" i="1"/>
  <c r="L218" i="1"/>
  <c r="BB141" i="1"/>
  <c r="BB140" i="1"/>
  <c r="AC233" i="1"/>
  <c r="AC234" i="1" s="1"/>
  <c r="AD128" i="1"/>
  <c r="AD129" i="1" s="1"/>
  <c r="AB292" i="1"/>
  <c r="AC23" i="1"/>
  <c r="AC24" i="1" s="1"/>
  <c r="K287" i="1"/>
  <c r="K288" i="1" s="1"/>
  <c r="AO274" i="1"/>
  <c r="AO275" i="1" s="1"/>
  <c r="AD58" i="1"/>
  <c r="AD59" i="1"/>
  <c r="R157" i="1"/>
  <c r="R158" i="1" s="1"/>
  <c r="J43" i="1"/>
  <c r="R192" i="1"/>
  <c r="R193" i="1" s="1"/>
  <c r="J147" i="1"/>
  <c r="J148" i="1" s="1"/>
  <c r="J252" i="1"/>
  <c r="J297" i="1" s="1"/>
  <c r="I298" i="1"/>
  <c r="AR204" i="1"/>
  <c r="AR205" i="1" s="1"/>
  <c r="AZ294" i="1"/>
  <c r="BA35" i="1"/>
  <c r="BA36" i="1" s="1"/>
  <c r="BC210" i="1"/>
  <c r="BC211" i="1" s="1"/>
  <c r="S87" i="1"/>
  <c r="S88" i="1" s="1"/>
  <c r="AD93" i="1"/>
  <c r="AD94" i="1" s="1"/>
  <c r="AP134" i="1"/>
  <c r="AP135" i="1" s="1"/>
  <c r="P291" i="1"/>
  <c r="Q17" i="1"/>
  <c r="Q18" i="1" s="1"/>
  <c r="K112" i="1"/>
  <c r="K113" i="1" s="1"/>
  <c r="BD70" i="1"/>
  <c r="BD71" i="1" s="1"/>
  <c r="I116" i="1"/>
  <c r="I117" i="1" s="1"/>
  <c r="BB105" i="1"/>
  <c r="BB106" i="1" s="1"/>
  <c r="BB175" i="1"/>
  <c r="BB176" i="1" s="1"/>
  <c r="L77" i="1" l="1"/>
  <c r="L78" i="1"/>
  <c r="J116" i="1"/>
  <c r="J117" i="1" s="1"/>
  <c r="AP274" i="1"/>
  <c r="AP275" i="1" s="1"/>
  <c r="I47" i="1"/>
  <c r="I46" i="1"/>
  <c r="AC292" i="1"/>
  <c r="AD24" i="1"/>
  <c r="AD23" i="1"/>
  <c r="AD268" i="1"/>
  <c r="AD269" i="1" s="1"/>
  <c r="S122" i="1"/>
  <c r="S123" i="1" s="1"/>
  <c r="L287" i="1"/>
  <c r="L288" i="1"/>
  <c r="S192" i="1"/>
  <c r="S193" i="1" s="1"/>
  <c r="BA294" i="1"/>
  <c r="BB35" i="1"/>
  <c r="BB36" i="1" s="1"/>
  <c r="H186" i="1"/>
  <c r="H187" i="1" s="1"/>
  <c r="BC280" i="1"/>
  <c r="BC281" i="1" s="1"/>
  <c r="AE93" i="1"/>
  <c r="AE94" i="1" s="1"/>
  <c r="T87" i="1"/>
  <c r="T88" i="1"/>
  <c r="BD211" i="1"/>
  <c r="BD210" i="1"/>
  <c r="AE128" i="1"/>
  <c r="AE129" i="1" s="1"/>
  <c r="J256" i="1"/>
  <c r="J257" i="1" s="1"/>
  <c r="BC175" i="1"/>
  <c r="BC176" i="1" s="1"/>
  <c r="J222" i="1"/>
  <c r="J221" i="1"/>
  <c r="K147" i="1"/>
  <c r="K148" i="1" s="1"/>
  <c r="L112" i="1"/>
  <c r="L113" i="1"/>
  <c r="AS204" i="1"/>
  <c r="AS205" i="1" s="1"/>
  <c r="AQ99" i="1"/>
  <c r="AQ100" i="1" s="1"/>
  <c r="L182" i="1"/>
  <c r="L183" i="1" s="1"/>
  <c r="AQ64" i="1"/>
  <c r="AQ65" i="1" s="1"/>
  <c r="Q291" i="1"/>
  <c r="R17" i="1"/>
  <c r="R18" i="1" s="1"/>
  <c r="S157" i="1"/>
  <c r="S158" i="1"/>
  <c r="BC140" i="1"/>
  <c r="BC141" i="1" s="1"/>
  <c r="I151" i="1"/>
  <c r="I152" i="1" s="1"/>
  <c r="BB245" i="1"/>
  <c r="BB246" i="1" s="1"/>
  <c r="J253" i="1"/>
  <c r="AE58" i="1"/>
  <c r="AE59" i="1" s="1"/>
  <c r="M217" i="1"/>
  <c r="M218" i="1" s="1"/>
  <c r="AQ169" i="1"/>
  <c r="AQ170" i="1"/>
  <c r="S53" i="1"/>
  <c r="S52" i="1"/>
  <c r="AQ134" i="1"/>
  <c r="AQ135" i="1" s="1"/>
  <c r="S227" i="1"/>
  <c r="S228" i="1" s="1"/>
  <c r="G81" i="1"/>
  <c r="G82" i="1" s="1"/>
  <c r="AO293" i="1"/>
  <c r="AP29" i="1"/>
  <c r="AP30" i="1" s="1"/>
  <c r="BC105" i="1"/>
  <c r="BC106" i="1" s="1"/>
  <c r="AD233" i="1"/>
  <c r="AD234" i="1" s="1"/>
  <c r="BE70" i="1"/>
  <c r="BE71" i="1" s="1"/>
  <c r="I290" i="1"/>
  <c r="J11" i="1"/>
  <c r="J12" i="1" s="1"/>
  <c r="AQ239" i="1"/>
  <c r="AQ240" i="1" s="1"/>
  <c r="S262" i="1"/>
  <c r="S263" i="1"/>
  <c r="J298" i="1"/>
  <c r="K42" i="1"/>
  <c r="AE163" i="1"/>
  <c r="AE164" i="1" s="1"/>
  <c r="AG198" i="1"/>
  <c r="AG199" i="1" s="1"/>
  <c r="BD140" i="1" l="1"/>
  <c r="BD141" i="1" s="1"/>
  <c r="K257" i="1"/>
  <c r="K256" i="1"/>
  <c r="T122" i="1"/>
  <c r="T123" i="1" s="1"/>
  <c r="K116" i="1"/>
  <c r="K117" i="1" s="1"/>
  <c r="N217" i="1"/>
  <c r="N218" i="1" s="1"/>
  <c r="AF128" i="1"/>
  <c r="AF129" i="1" s="1"/>
  <c r="AE268" i="1"/>
  <c r="AE269" i="1" s="1"/>
  <c r="AF58" i="1"/>
  <c r="AF59" i="1"/>
  <c r="BB294" i="1"/>
  <c r="BC35" i="1"/>
  <c r="BC36" i="1" s="1"/>
  <c r="AE233" i="1"/>
  <c r="AE234" i="1" s="1"/>
  <c r="R291" i="1"/>
  <c r="S17" i="1"/>
  <c r="S18" i="1"/>
  <c r="AR134" i="1"/>
  <c r="AR135" i="1" s="1"/>
  <c r="L148" i="1"/>
  <c r="L147" i="1"/>
  <c r="AR64" i="1"/>
  <c r="AR65" i="1" s="1"/>
  <c r="AR239" i="1"/>
  <c r="AR240" i="1" s="1"/>
  <c r="AP293" i="1"/>
  <c r="AQ29" i="1"/>
  <c r="AQ30" i="1" s="1"/>
  <c r="M182" i="1"/>
  <c r="M183" i="1"/>
  <c r="AF93" i="1"/>
  <c r="AF94" i="1" s="1"/>
  <c r="AH198" i="1"/>
  <c r="AH199" i="1"/>
  <c r="J290" i="1"/>
  <c r="K11" i="1"/>
  <c r="K12" i="1" s="1"/>
  <c r="AR99" i="1"/>
  <c r="AR100" i="1" s="1"/>
  <c r="BD175" i="1"/>
  <c r="BD176" i="1" s="1"/>
  <c r="BD280" i="1"/>
  <c r="BD281" i="1" s="1"/>
  <c r="AQ274" i="1"/>
  <c r="AQ275" i="1" s="1"/>
  <c r="AF164" i="1"/>
  <c r="AF163" i="1"/>
  <c r="T192" i="1"/>
  <c r="T193" i="1"/>
  <c r="AD292" i="1"/>
  <c r="AE23" i="1"/>
  <c r="AE24" i="1" s="1"/>
  <c r="M287" i="1"/>
  <c r="M288" i="1" s="1"/>
  <c r="K43" i="1"/>
  <c r="K252" i="1"/>
  <c r="K253" i="1" s="1"/>
  <c r="M77" i="1"/>
  <c r="M78" i="1"/>
  <c r="T157" i="1"/>
  <c r="T158" i="1"/>
  <c r="T52" i="1"/>
  <c r="T53" i="1" s="1"/>
  <c r="K221" i="1"/>
  <c r="K222" i="1"/>
  <c r="BE210" i="1"/>
  <c r="BE211" i="1" s="1"/>
  <c r="I186" i="1"/>
  <c r="I187" i="1"/>
  <c r="J46" i="1"/>
  <c r="J47" i="1" s="1"/>
  <c r="T262" i="1"/>
  <c r="T263" i="1" s="1"/>
  <c r="H81" i="1"/>
  <c r="H82" i="1" s="1"/>
  <c r="BC245" i="1"/>
  <c r="BC246" i="1"/>
  <c r="AT204" i="1"/>
  <c r="AT205" i="1" s="1"/>
  <c r="U87" i="1"/>
  <c r="U88" i="1"/>
  <c r="J151" i="1"/>
  <c r="J152" i="1" s="1"/>
  <c r="T227" i="1"/>
  <c r="T228" i="1" s="1"/>
  <c r="M112" i="1"/>
  <c r="M113" i="1"/>
  <c r="BD105" i="1"/>
  <c r="BD106" i="1" s="1"/>
  <c r="BF70" i="1"/>
  <c r="BF71" i="1" s="1"/>
  <c r="AR169" i="1"/>
  <c r="AR170" i="1"/>
  <c r="AS99" i="1" l="1"/>
  <c r="AS100" i="1"/>
  <c r="BG70" i="1"/>
  <c r="BG71" i="1"/>
  <c r="U122" i="1"/>
  <c r="U123" i="1" s="1"/>
  <c r="BE106" i="1"/>
  <c r="BE105" i="1"/>
  <c r="AU204" i="1"/>
  <c r="AU205" i="1"/>
  <c r="AS134" i="1"/>
  <c r="AS135" i="1" s="1"/>
  <c r="L252" i="1"/>
  <c r="L253" i="1"/>
  <c r="AR274" i="1"/>
  <c r="AR275" i="1" s="1"/>
  <c r="BE140" i="1"/>
  <c r="BE141" i="1"/>
  <c r="U227" i="1"/>
  <c r="U228" i="1" s="1"/>
  <c r="I81" i="1"/>
  <c r="I82" i="1" s="1"/>
  <c r="N288" i="1"/>
  <c r="N287" i="1"/>
  <c r="BE280" i="1"/>
  <c r="BE281" i="1"/>
  <c r="L116" i="1"/>
  <c r="L117" i="1" s="1"/>
  <c r="U262" i="1"/>
  <c r="U263" i="1"/>
  <c r="U52" i="1"/>
  <c r="U53" i="1" s="1"/>
  <c r="AE292" i="1"/>
  <c r="AF23" i="1"/>
  <c r="AF24" i="1" s="1"/>
  <c r="AF233" i="1"/>
  <c r="AF234" i="1"/>
  <c r="K46" i="1"/>
  <c r="K47" i="1"/>
  <c r="AS64" i="1"/>
  <c r="AS65" i="1" s="1"/>
  <c r="BC294" i="1"/>
  <c r="BD35" i="1"/>
  <c r="BD36" i="1" s="1"/>
  <c r="V87" i="1"/>
  <c r="V88" i="1" s="1"/>
  <c r="U192" i="1"/>
  <c r="U193" i="1"/>
  <c r="S291" i="1"/>
  <c r="T17" i="1"/>
  <c r="T18" i="1" s="1"/>
  <c r="N112" i="1"/>
  <c r="N113" i="1"/>
  <c r="K298" i="1"/>
  <c r="L42" i="1"/>
  <c r="L297" i="1" s="1"/>
  <c r="L43" i="1"/>
  <c r="AG93" i="1"/>
  <c r="AG94" i="1" s="1"/>
  <c r="AS239" i="1"/>
  <c r="AS240" i="1" s="1"/>
  <c r="AS169" i="1"/>
  <c r="AS170" i="1" s="1"/>
  <c r="BD245" i="1"/>
  <c r="BD246" i="1" s="1"/>
  <c r="J186" i="1"/>
  <c r="J187" i="1" s="1"/>
  <c r="U157" i="1"/>
  <c r="U158" i="1"/>
  <c r="AG164" i="1"/>
  <c r="AG163" i="1"/>
  <c r="N182" i="1"/>
  <c r="N183" i="1" s="1"/>
  <c r="AF268" i="1"/>
  <c r="AF269" i="1" s="1"/>
  <c r="K297" i="1"/>
  <c r="L221" i="1"/>
  <c r="L222" i="1"/>
  <c r="AI198" i="1"/>
  <c r="AI199" i="1"/>
  <c r="BE175" i="1"/>
  <c r="BE176" i="1" s="1"/>
  <c r="AG58" i="1"/>
  <c r="AG59" i="1" s="1"/>
  <c r="K151" i="1"/>
  <c r="K152" i="1" s="1"/>
  <c r="BF210" i="1"/>
  <c r="BF211" i="1"/>
  <c r="N77" i="1"/>
  <c r="N78" i="1" s="1"/>
  <c r="K290" i="1"/>
  <c r="L11" i="1"/>
  <c r="L12" i="1" s="1"/>
  <c r="AQ293" i="1"/>
  <c r="AR29" i="1"/>
  <c r="AR30" i="1"/>
  <c r="M148" i="1"/>
  <c r="M147" i="1"/>
  <c r="AG128" i="1"/>
  <c r="AG129" i="1" s="1"/>
  <c r="L256" i="1"/>
  <c r="L257" i="1" s="1"/>
  <c r="M116" i="1" l="1"/>
  <c r="M117" i="1" s="1"/>
  <c r="K186" i="1"/>
  <c r="K187" i="1" s="1"/>
  <c r="W87" i="1"/>
  <c r="W88" i="1" s="1"/>
  <c r="L151" i="1"/>
  <c r="L152" i="1" s="1"/>
  <c r="BD294" i="1"/>
  <c r="BE35" i="1"/>
  <c r="BE36" i="1" s="1"/>
  <c r="AT169" i="1"/>
  <c r="AT170" i="1" s="1"/>
  <c r="AG268" i="1"/>
  <c r="AG269" i="1" s="1"/>
  <c r="BF175" i="1"/>
  <c r="BF176" i="1"/>
  <c r="AT239" i="1"/>
  <c r="AT240" i="1"/>
  <c r="V52" i="1"/>
  <c r="V53" i="1" s="1"/>
  <c r="J81" i="1"/>
  <c r="J82" i="1" s="1"/>
  <c r="AT134" i="1"/>
  <c r="AT135" i="1" s="1"/>
  <c r="AH93" i="1"/>
  <c r="AH94" i="1" s="1"/>
  <c r="V227" i="1"/>
  <c r="V228" i="1" s="1"/>
  <c r="BE245" i="1"/>
  <c r="BE246" i="1" s="1"/>
  <c r="AF292" i="1"/>
  <c r="AG23" i="1"/>
  <c r="AG24" i="1" s="1"/>
  <c r="AV204" i="1"/>
  <c r="AV205" i="1" s="1"/>
  <c r="AT64" i="1"/>
  <c r="AT65" i="1" s="1"/>
  <c r="AT99" i="1"/>
  <c r="AT100" i="1" s="1"/>
  <c r="BG210" i="1"/>
  <c r="BG211" i="1" s="1"/>
  <c r="M256" i="1"/>
  <c r="M257" i="1" s="1"/>
  <c r="M221" i="1"/>
  <c r="M222" i="1" s="1"/>
  <c r="L290" i="1"/>
  <c r="M11" i="1"/>
  <c r="M12" i="1" s="1"/>
  <c r="T291" i="1"/>
  <c r="U17" i="1"/>
  <c r="U18" i="1" s="1"/>
  <c r="AG233" i="1"/>
  <c r="AG234" i="1" s="1"/>
  <c r="V193" i="1"/>
  <c r="V192" i="1"/>
  <c r="BF280" i="1"/>
  <c r="BF281" i="1" s="1"/>
  <c r="AR293" i="1"/>
  <c r="AS29" i="1"/>
  <c r="AS30" i="1"/>
  <c r="L46" i="1"/>
  <c r="L47" i="1"/>
  <c r="BF105" i="1"/>
  <c r="BF106" i="1" s="1"/>
  <c r="V157" i="1"/>
  <c r="V158" i="1"/>
  <c r="M252" i="1"/>
  <c r="M253" i="1"/>
  <c r="AH128" i="1"/>
  <c r="AH129" i="1"/>
  <c r="AH58" i="1"/>
  <c r="AH59" i="1" s="1"/>
  <c r="BH70" i="1"/>
  <c r="BH71" i="1"/>
  <c r="N147" i="1"/>
  <c r="N148" i="1"/>
  <c r="L298" i="1"/>
  <c r="M43" i="1"/>
  <c r="M42" i="1"/>
  <c r="M297" i="1" s="1"/>
  <c r="BF140" i="1"/>
  <c r="BF141" i="1" s="1"/>
  <c r="AJ198" i="1"/>
  <c r="AJ199" i="1" s="1"/>
  <c r="AH163" i="1"/>
  <c r="AH164" i="1" s="1"/>
  <c r="AS274" i="1"/>
  <c r="AS275" i="1" s="1"/>
  <c r="V262" i="1"/>
  <c r="V263" i="1" s="1"/>
  <c r="V122" i="1"/>
  <c r="V123" i="1" s="1"/>
  <c r="BG140" i="1" l="1"/>
  <c r="BG141" i="1" s="1"/>
  <c r="W122" i="1"/>
  <c r="W123" i="1" s="1"/>
  <c r="AK198" i="1"/>
  <c r="AK199" i="1" s="1"/>
  <c r="K81" i="1"/>
  <c r="K82" i="1" s="1"/>
  <c r="AU169" i="1"/>
  <c r="AU170" i="1" s="1"/>
  <c r="W52" i="1"/>
  <c r="W53" i="1"/>
  <c r="BE294" i="1"/>
  <c r="BF35" i="1"/>
  <c r="BF36" i="1"/>
  <c r="AH234" i="1"/>
  <c r="AH233" i="1"/>
  <c r="N256" i="1"/>
  <c r="N257" i="1"/>
  <c r="O257" i="1" s="1"/>
  <c r="U291" i="1"/>
  <c r="V17" i="1"/>
  <c r="V18" i="1" s="1"/>
  <c r="M151" i="1"/>
  <c r="M152" i="1" s="1"/>
  <c r="W262" i="1"/>
  <c r="W263" i="1" s="1"/>
  <c r="BF245" i="1"/>
  <c r="BF246" i="1"/>
  <c r="X87" i="1"/>
  <c r="X88" i="1" s="1"/>
  <c r="BG105" i="1"/>
  <c r="BG106" i="1" s="1"/>
  <c r="AU99" i="1"/>
  <c r="AU100" i="1" s="1"/>
  <c r="W227" i="1"/>
  <c r="W228" i="1" s="1"/>
  <c r="AU64" i="1"/>
  <c r="AU65" i="1" s="1"/>
  <c r="AI94" i="1"/>
  <c r="AI93" i="1"/>
  <c r="AI163" i="1"/>
  <c r="AI164" i="1" s="1"/>
  <c r="BG280" i="1"/>
  <c r="BG281" i="1"/>
  <c r="AU134" i="1"/>
  <c r="AU135" i="1" s="1"/>
  <c r="N116" i="1"/>
  <c r="N117" i="1" s="1"/>
  <c r="O117" i="1" s="1"/>
  <c r="BI70" i="1"/>
  <c r="BI71" i="1" s="1"/>
  <c r="AS293" i="1"/>
  <c r="AT29" i="1"/>
  <c r="AT30" i="1" s="1"/>
  <c r="AH268" i="1"/>
  <c r="AH269" i="1"/>
  <c r="AI59" i="1"/>
  <c r="AI58" i="1"/>
  <c r="M298" i="1"/>
  <c r="N42" i="1"/>
  <c r="AI128" i="1"/>
  <c r="AI129" i="1" s="1"/>
  <c r="M46" i="1"/>
  <c r="M47" i="1" s="1"/>
  <c r="M290" i="1"/>
  <c r="N11" i="1"/>
  <c r="N12" i="1" s="1"/>
  <c r="AW204" i="1"/>
  <c r="AW205" i="1" s="1"/>
  <c r="AU239" i="1"/>
  <c r="AU240" i="1" s="1"/>
  <c r="W192" i="1"/>
  <c r="W193" i="1" s="1"/>
  <c r="L186" i="1"/>
  <c r="L187" i="1" s="1"/>
  <c r="N252" i="1"/>
  <c r="N253" i="1" s="1"/>
  <c r="BH210" i="1"/>
  <c r="BH211" i="1" s="1"/>
  <c r="AG292" i="1"/>
  <c r="AH23" i="1"/>
  <c r="AH24" i="1"/>
  <c r="BG175" i="1"/>
  <c r="BG176" i="1" s="1"/>
  <c r="AT274" i="1"/>
  <c r="AT275" i="1" s="1"/>
  <c r="W157" i="1"/>
  <c r="W158" i="1" s="1"/>
  <c r="N221" i="1"/>
  <c r="N222" i="1" s="1"/>
  <c r="O222" i="1" s="1"/>
  <c r="Y87" i="1" l="1"/>
  <c r="Y88" i="1"/>
  <c r="AT293" i="1"/>
  <c r="AU29" i="1"/>
  <c r="AU30" i="1" s="1"/>
  <c r="BH105" i="1"/>
  <c r="BH106" i="1" s="1"/>
  <c r="BH175" i="1"/>
  <c r="BH176" i="1"/>
  <c r="AJ128" i="1"/>
  <c r="AJ129" i="1"/>
  <c r="BH140" i="1"/>
  <c r="BH141" i="1" s="1"/>
  <c r="AV64" i="1"/>
  <c r="AV65" i="1"/>
  <c r="AJ163" i="1"/>
  <c r="AJ164" i="1" s="1"/>
  <c r="AX204" i="1"/>
  <c r="AX205" i="1" s="1"/>
  <c r="X227" i="1"/>
  <c r="X228" i="1" s="1"/>
  <c r="N151" i="1"/>
  <c r="N152" i="1" s="1"/>
  <c r="O152" i="1" s="1"/>
  <c r="AL198" i="1"/>
  <c r="AL199" i="1" s="1"/>
  <c r="X158" i="1"/>
  <c r="X157" i="1"/>
  <c r="M186" i="1"/>
  <c r="M187" i="1" s="1"/>
  <c r="AV239" i="1"/>
  <c r="AV240" i="1" s="1"/>
  <c r="N290" i="1"/>
  <c r="O12" i="1"/>
  <c r="AV134" i="1"/>
  <c r="AV135" i="1"/>
  <c r="AV99" i="1"/>
  <c r="AV100" i="1" s="1"/>
  <c r="V291" i="1"/>
  <c r="W17" i="1"/>
  <c r="W18" i="1"/>
  <c r="X122" i="1"/>
  <c r="X123" i="1" s="1"/>
  <c r="BI210" i="1"/>
  <c r="BI211" i="1" s="1"/>
  <c r="X192" i="1"/>
  <c r="X193" i="1" s="1"/>
  <c r="AJ58" i="1"/>
  <c r="AJ59" i="1" s="1"/>
  <c r="AI234" i="1"/>
  <c r="AI233" i="1"/>
  <c r="N47" i="1"/>
  <c r="O47" i="1" s="1"/>
  <c r="N46" i="1"/>
  <c r="AI268" i="1"/>
  <c r="AI269" i="1" s="1"/>
  <c r="AJ93" i="1"/>
  <c r="AJ94" i="1"/>
  <c r="BF294" i="1"/>
  <c r="BG35" i="1"/>
  <c r="BG36" i="1" s="1"/>
  <c r="L81" i="1"/>
  <c r="L82" i="1" s="1"/>
  <c r="AH292" i="1"/>
  <c r="AI23" i="1"/>
  <c r="AI24" i="1"/>
  <c r="N297" i="1"/>
  <c r="BH280" i="1"/>
  <c r="BH281" i="1" s="1"/>
  <c r="BG245" i="1"/>
  <c r="BG246" i="1" s="1"/>
  <c r="X52" i="1"/>
  <c r="X53" i="1" s="1"/>
  <c r="AU274" i="1"/>
  <c r="AU275" i="1" s="1"/>
  <c r="N43" i="1"/>
  <c r="BJ70" i="1"/>
  <c r="BJ71" i="1"/>
  <c r="X262" i="1"/>
  <c r="X263" i="1" s="1"/>
  <c r="AV169" i="1"/>
  <c r="AV170" i="1" s="1"/>
  <c r="M81" i="1" l="1"/>
  <c r="M82" i="1" s="1"/>
  <c r="AW239" i="1"/>
  <c r="AW240" i="1" s="1"/>
  <c r="AY204" i="1"/>
  <c r="AY205" i="1"/>
  <c r="N186" i="1"/>
  <c r="N187" i="1" s="1"/>
  <c r="O187" i="1" s="1"/>
  <c r="BH245" i="1"/>
  <c r="BH246" i="1" s="1"/>
  <c r="AK58" i="1"/>
  <c r="AK59" i="1"/>
  <c r="AV274" i="1"/>
  <c r="AV275" i="1" s="1"/>
  <c r="AW169" i="1"/>
  <c r="AW170" i="1" s="1"/>
  <c r="Y262" i="1"/>
  <c r="Y263" i="1"/>
  <c r="Y192" i="1"/>
  <c r="Y193" i="1" s="1"/>
  <c r="AM198" i="1"/>
  <c r="AM199" i="1"/>
  <c r="L310" i="1"/>
  <c r="G310" i="1"/>
  <c r="H310" i="1"/>
  <c r="K310" i="1"/>
  <c r="J310" i="1"/>
  <c r="M310" i="1"/>
  <c r="F310" i="1"/>
  <c r="I310" i="1"/>
  <c r="N310" i="1"/>
  <c r="E310" i="1"/>
  <c r="BI140" i="1"/>
  <c r="BI141" i="1" s="1"/>
  <c r="Y53" i="1"/>
  <c r="Y52" i="1"/>
  <c r="BI280" i="1"/>
  <c r="BI281" i="1" s="1"/>
  <c r="AW99" i="1"/>
  <c r="AW100" i="1" s="1"/>
  <c r="AU293" i="1"/>
  <c r="AV29" i="1"/>
  <c r="AV30" i="1" s="1"/>
  <c r="BJ210" i="1"/>
  <c r="BJ211" i="1"/>
  <c r="AJ269" i="1"/>
  <c r="AJ268" i="1"/>
  <c r="AW64" i="1"/>
  <c r="AW65" i="1" s="1"/>
  <c r="BI105" i="1"/>
  <c r="BI106" i="1" s="1"/>
  <c r="BG294" i="1"/>
  <c r="BH35" i="1"/>
  <c r="BH36" i="1"/>
  <c r="J308" i="1"/>
  <c r="K308" i="1"/>
  <c r="H308" i="1"/>
  <c r="M308" i="1"/>
  <c r="L308" i="1"/>
  <c r="E308" i="1"/>
  <c r="I308" i="1"/>
  <c r="F308" i="1"/>
  <c r="N308" i="1"/>
  <c r="G308" i="1"/>
  <c r="AW134" i="1"/>
  <c r="AW135" i="1"/>
  <c r="Y227" i="1"/>
  <c r="Y228" i="1"/>
  <c r="BK70" i="1"/>
  <c r="BK71" i="1" s="1"/>
  <c r="N298" i="1"/>
  <c r="AK93" i="1"/>
  <c r="AK94" i="1" s="1"/>
  <c r="W291" i="1"/>
  <c r="X17" i="1"/>
  <c r="X18" i="1" s="1"/>
  <c r="Z87" i="1"/>
  <c r="Z88" i="1" s="1"/>
  <c r="Y122" i="1"/>
  <c r="Y123" i="1" s="1"/>
  <c r="O290" i="1"/>
  <c r="AK129" i="1"/>
  <c r="AK128" i="1"/>
  <c r="AI292" i="1"/>
  <c r="AJ23" i="1"/>
  <c r="AJ24" i="1" s="1"/>
  <c r="AK163" i="1"/>
  <c r="AK164" i="1" s="1"/>
  <c r="BI175" i="1"/>
  <c r="BI176" i="1" s="1"/>
  <c r="AJ233" i="1"/>
  <c r="AJ234" i="1" s="1"/>
  <c r="Y157" i="1"/>
  <c r="Y158" i="1" s="1"/>
  <c r="BJ280" i="1" l="1"/>
  <c r="BJ281" i="1" s="1"/>
  <c r="I311" i="1"/>
  <c r="N311" i="1"/>
  <c r="E311" i="1"/>
  <c r="G311" i="1"/>
  <c r="K311" i="1"/>
  <c r="F311" i="1"/>
  <c r="M311" i="1"/>
  <c r="J311" i="1"/>
  <c r="L311" i="1"/>
  <c r="H311" i="1"/>
  <c r="Z122" i="1"/>
  <c r="Z123" i="1"/>
  <c r="Z157" i="1"/>
  <c r="Z158" i="1" s="1"/>
  <c r="AV293" i="1"/>
  <c r="AW29" i="1"/>
  <c r="AW30" i="1"/>
  <c r="BJ140" i="1"/>
  <c r="BJ141" i="1" s="1"/>
  <c r="BJ175" i="1"/>
  <c r="BJ176" i="1" s="1"/>
  <c r="AL163" i="1"/>
  <c r="AL164" i="1" s="1"/>
  <c r="BJ105" i="1"/>
  <c r="BJ106" i="1" s="1"/>
  <c r="BI245" i="1"/>
  <c r="BI246" i="1" s="1"/>
  <c r="BL70" i="1"/>
  <c r="BL71" i="1" s="1"/>
  <c r="AJ292" i="1"/>
  <c r="AK23" i="1"/>
  <c r="AK24" i="1"/>
  <c r="AW274" i="1"/>
  <c r="AW275" i="1" s="1"/>
  <c r="AL93" i="1"/>
  <c r="AL94" i="1" s="1"/>
  <c r="AK233" i="1"/>
  <c r="AK234" i="1" s="1"/>
  <c r="N81" i="1"/>
  <c r="N82" i="1" s="1"/>
  <c r="O82" i="1" s="1"/>
  <c r="AL128" i="1"/>
  <c r="AL129" i="1" s="1"/>
  <c r="AX169" i="1"/>
  <c r="AX170" i="1" s="1"/>
  <c r="AX99" i="1"/>
  <c r="AX100" i="1" s="1"/>
  <c r="Z227" i="1"/>
  <c r="Z228" i="1" s="1"/>
  <c r="AN198" i="1"/>
  <c r="AN199" i="1" s="1"/>
  <c r="AZ204" i="1"/>
  <c r="AZ205" i="1" s="1"/>
  <c r="BH294" i="1"/>
  <c r="BI35" i="1"/>
  <c r="BI36" i="1" s="1"/>
  <c r="Z52" i="1"/>
  <c r="Z53" i="1"/>
  <c r="Z193" i="1"/>
  <c r="Z192" i="1"/>
  <c r="AL58" i="1"/>
  <c r="AL59" i="1"/>
  <c r="AX239" i="1"/>
  <c r="AX240" i="1" s="1"/>
  <c r="AK268" i="1"/>
  <c r="AK269" i="1" s="1"/>
  <c r="BK210" i="1"/>
  <c r="BK211" i="1" s="1"/>
  <c r="AX134" i="1"/>
  <c r="AX135" i="1" s="1"/>
  <c r="Z262" i="1"/>
  <c r="Z263" i="1" s="1"/>
  <c r="X291" i="1"/>
  <c r="Y18" i="1"/>
  <c r="Y17" i="1"/>
  <c r="AA87" i="1"/>
  <c r="AA88" i="1" s="1"/>
  <c r="AX64" i="1"/>
  <c r="AX65" i="1" s="1"/>
  <c r="BJ245" i="1" l="1"/>
  <c r="BJ246" i="1" s="1"/>
  <c r="AL268" i="1"/>
  <c r="AL269" i="1" s="1"/>
  <c r="AY239" i="1"/>
  <c r="AY240" i="1" s="1"/>
  <c r="BI294" i="1"/>
  <c r="BJ36" i="1"/>
  <c r="BJ35" i="1"/>
  <c r="BK140" i="1"/>
  <c r="BK141" i="1"/>
  <c r="BA204" i="1"/>
  <c r="BA205" i="1" s="1"/>
  <c r="AX274" i="1"/>
  <c r="AX275" i="1"/>
  <c r="AM163" i="1"/>
  <c r="AM164" i="1" s="1"/>
  <c r="AA262" i="1"/>
  <c r="AA263" i="1"/>
  <c r="AY65" i="1"/>
  <c r="AY64" i="1"/>
  <c r="BK105" i="1"/>
  <c r="BK106" i="1" s="1"/>
  <c r="AO199" i="1"/>
  <c r="AO198" i="1"/>
  <c r="BK280" i="1"/>
  <c r="BK281" i="1" s="1"/>
  <c r="BL210" i="1"/>
  <c r="BL211" i="1" s="1"/>
  <c r="AA192" i="1"/>
  <c r="AA193" i="1"/>
  <c r="AY99" i="1"/>
  <c r="AY100" i="1" s="1"/>
  <c r="AL233" i="1"/>
  <c r="AL234" i="1" s="1"/>
  <c r="AA158" i="1"/>
  <c r="AA157" i="1"/>
  <c r="Y291" i="1"/>
  <c r="Z17" i="1"/>
  <c r="Z18" i="1" s="1"/>
  <c r="AM93" i="1"/>
  <c r="AM94" i="1"/>
  <c r="BM70" i="1"/>
  <c r="BM71" i="1" s="1"/>
  <c r="BK175" i="1"/>
  <c r="BK176" i="1" s="1"/>
  <c r="AA122" i="1"/>
  <c r="AA123" i="1" s="1"/>
  <c r="AA52" i="1"/>
  <c r="AA53" i="1" s="1"/>
  <c r="AM129" i="1"/>
  <c r="AM128" i="1"/>
  <c r="AW293" i="1"/>
  <c r="AX30" i="1"/>
  <c r="AX29" i="1"/>
  <c r="AY169" i="1"/>
  <c r="AY170" i="1" s="1"/>
  <c r="AY134" i="1"/>
  <c r="AY135" i="1"/>
  <c r="AA227" i="1"/>
  <c r="AA228" i="1"/>
  <c r="G309" i="1"/>
  <c r="I309" i="1"/>
  <c r="H309" i="1"/>
  <c r="L309" i="1"/>
  <c r="N309" i="1"/>
  <c r="F309" i="1"/>
  <c r="M309" i="1"/>
  <c r="J309" i="1"/>
  <c r="K309" i="1"/>
  <c r="E309" i="1"/>
  <c r="AK292" i="1"/>
  <c r="AL23" i="1"/>
  <c r="AL24" i="1"/>
  <c r="AM58" i="1"/>
  <c r="AM59" i="1" s="1"/>
  <c r="AB87" i="1"/>
  <c r="AB88" i="1" s="1"/>
  <c r="AC87" i="1" l="1"/>
  <c r="AC88" i="1"/>
  <c r="AN58" i="1"/>
  <c r="AN59" i="1" s="1"/>
  <c r="BL280" i="1"/>
  <c r="BL281" i="1"/>
  <c r="AM233" i="1"/>
  <c r="AM234" i="1" s="1"/>
  <c r="BL105" i="1"/>
  <c r="BL106" i="1" s="1"/>
  <c r="Z291" i="1"/>
  <c r="AA17" i="1"/>
  <c r="AA18" i="1" s="1"/>
  <c r="AB122" i="1"/>
  <c r="AB123" i="1" s="1"/>
  <c r="AZ239" i="1"/>
  <c r="AZ240" i="1" s="1"/>
  <c r="BN70" i="1"/>
  <c r="BN71" i="1" s="1"/>
  <c r="AZ99" i="1"/>
  <c r="AZ100" i="1" s="1"/>
  <c r="BB204" i="1"/>
  <c r="BB205" i="1"/>
  <c r="BM210" i="1"/>
  <c r="BM211" i="1" s="1"/>
  <c r="BL175" i="1"/>
  <c r="BL176" i="1"/>
  <c r="BK245" i="1"/>
  <c r="BK246" i="1" s="1"/>
  <c r="O309" i="1"/>
  <c r="O83" i="1" s="1"/>
  <c r="O84" i="1" s="1"/>
  <c r="O308" i="1"/>
  <c r="O307" i="1"/>
  <c r="O13" i="1" s="1"/>
  <c r="O14" i="1" s="1"/>
  <c r="O312" i="1"/>
  <c r="O258" i="1" s="1"/>
  <c r="O259" i="1" s="1"/>
  <c r="O310" i="1"/>
  <c r="AP198" i="1"/>
  <c r="AP199" i="1" s="1"/>
  <c r="AN163" i="1"/>
  <c r="AN164" i="1" s="1"/>
  <c r="BJ294" i="1"/>
  <c r="BK35" i="1"/>
  <c r="BK36" i="1" s="1"/>
  <c r="AB192" i="1"/>
  <c r="AB193" i="1" s="1"/>
  <c r="AY275" i="1"/>
  <c r="AY274" i="1"/>
  <c r="AB227" i="1"/>
  <c r="AB228" i="1"/>
  <c r="AZ134" i="1"/>
  <c r="AZ135" i="1" s="1"/>
  <c r="AN128" i="1"/>
  <c r="AN129" i="1" s="1"/>
  <c r="AB157" i="1"/>
  <c r="AB158" i="1" s="1"/>
  <c r="AZ64" i="1"/>
  <c r="AZ65" i="1"/>
  <c r="AM268" i="1"/>
  <c r="AM269" i="1" s="1"/>
  <c r="AB263" i="1"/>
  <c r="AB262" i="1"/>
  <c r="BL140" i="1"/>
  <c r="BL141" i="1" s="1"/>
  <c r="AZ169" i="1"/>
  <c r="AZ170" i="1" s="1"/>
  <c r="AB52" i="1"/>
  <c r="AB53" i="1" s="1"/>
  <c r="AN93" i="1"/>
  <c r="AN94" i="1" s="1"/>
  <c r="AX293" i="1"/>
  <c r="AY29" i="1"/>
  <c r="AY30" i="1"/>
  <c r="AL292" i="1"/>
  <c r="AM23" i="1"/>
  <c r="AM24" i="1" s="1"/>
  <c r="O311" i="1"/>
  <c r="O188" i="1" s="1"/>
  <c r="O189" i="1" s="1"/>
  <c r="BA99" i="1" l="1"/>
  <c r="BA100" i="1" s="1"/>
  <c r="BO70" i="1"/>
  <c r="BO71" i="1"/>
  <c r="BL245" i="1"/>
  <c r="BL246" i="1" s="1"/>
  <c r="BM105" i="1"/>
  <c r="BM106" i="1" s="1"/>
  <c r="AO163" i="1"/>
  <c r="AO164" i="1" s="1"/>
  <c r="AQ198" i="1"/>
  <c r="AQ199" i="1" s="1"/>
  <c r="AO58" i="1"/>
  <c r="AO59" i="1" s="1"/>
  <c r="AN233" i="1"/>
  <c r="AN234" i="1" s="1"/>
  <c r="BA169" i="1"/>
  <c r="BA170" i="1"/>
  <c r="AC157" i="1"/>
  <c r="AC158" i="1" s="1"/>
  <c r="BN210" i="1"/>
  <c r="BN211" i="1" s="1"/>
  <c r="BM140" i="1"/>
  <c r="BM141" i="1" s="1"/>
  <c r="AA291" i="1"/>
  <c r="AB17" i="1"/>
  <c r="AB18" i="1" s="1"/>
  <c r="AN268" i="1"/>
  <c r="AN269" i="1" s="1"/>
  <c r="BA134" i="1"/>
  <c r="BA135" i="1" s="1"/>
  <c r="BK294" i="1"/>
  <c r="BL35" i="1"/>
  <c r="BL36" i="1" s="1"/>
  <c r="O42" i="1"/>
  <c r="BA240" i="1"/>
  <c r="BA239" i="1"/>
  <c r="O118" i="1"/>
  <c r="O119" i="1" s="1"/>
  <c r="O48" i="1"/>
  <c r="O49" i="1" s="1"/>
  <c r="BC204" i="1"/>
  <c r="BC205" i="1" s="1"/>
  <c r="AC122" i="1"/>
  <c r="AC123" i="1"/>
  <c r="AC52" i="1"/>
  <c r="AC53" i="1" s="1"/>
  <c r="O112" i="1"/>
  <c r="O113" i="1" s="1"/>
  <c r="BM280" i="1"/>
  <c r="BM281" i="1" s="1"/>
  <c r="AC227" i="1"/>
  <c r="AC228" i="1" s="1"/>
  <c r="AY293" i="1"/>
  <c r="AZ29" i="1"/>
  <c r="AZ30" i="1" s="1"/>
  <c r="AZ274" i="1"/>
  <c r="AZ275" i="1" s="1"/>
  <c r="AM292" i="1"/>
  <c r="AN23" i="1"/>
  <c r="AN24" i="1" s="1"/>
  <c r="BA64" i="1"/>
  <c r="BA65" i="1" s="1"/>
  <c r="BM175" i="1"/>
  <c r="BM176" i="1" s="1"/>
  <c r="O217" i="1"/>
  <c r="O218" i="1"/>
  <c r="AO93" i="1"/>
  <c r="AO94" i="1" s="1"/>
  <c r="AC262" i="1"/>
  <c r="AC263" i="1" s="1"/>
  <c r="AO128" i="1"/>
  <c r="AO129" i="1" s="1"/>
  <c r="AC192" i="1"/>
  <c r="AC193" i="1" s="1"/>
  <c r="O223" i="1"/>
  <c r="O224" i="1" s="1"/>
  <c r="O153" i="1"/>
  <c r="O154" i="1" s="1"/>
  <c r="AD87" i="1"/>
  <c r="AD88" i="1" s="1"/>
  <c r="O287" i="1"/>
  <c r="O288" i="1" s="1"/>
  <c r="BB64" i="1" l="1"/>
  <c r="BB65" i="1" s="1"/>
  <c r="AP163" i="1"/>
  <c r="AP164" i="1"/>
  <c r="AP128" i="1"/>
  <c r="AP129" i="1" s="1"/>
  <c r="AN292" i="1"/>
  <c r="AO24" i="1"/>
  <c r="AO23" i="1"/>
  <c r="BN280" i="1"/>
  <c r="BN281" i="1" s="1"/>
  <c r="BB134" i="1"/>
  <c r="BB135" i="1" s="1"/>
  <c r="AO268" i="1"/>
  <c r="AO269" i="1" s="1"/>
  <c r="BM245" i="1"/>
  <c r="BM246" i="1" s="1"/>
  <c r="BA274" i="1"/>
  <c r="BA275" i="1" s="1"/>
  <c r="AE87" i="1"/>
  <c r="AE88" i="1" s="1"/>
  <c r="AP93" i="1"/>
  <c r="AP94" i="1" s="1"/>
  <c r="AD52" i="1"/>
  <c r="AD53" i="1" s="1"/>
  <c r="P287" i="1"/>
  <c r="P288" i="1" s="1"/>
  <c r="BN140" i="1"/>
  <c r="BN141" i="1"/>
  <c r="AP58" i="1"/>
  <c r="AP59" i="1" s="1"/>
  <c r="BO211" i="1"/>
  <c r="BO210" i="1"/>
  <c r="AB291" i="1"/>
  <c r="AC17" i="1"/>
  <c r="AC18" i="1" s="1"/>
  <c r="BN175" i="1"/>
  <c r="BN176" i="1"/>
  <c r="P112" i="1"/>
  <c r="P113" i="1" s="1"/>
  <c r="O77" i="1"/>
  <c r="O78" i="1" s="1"/>
  <c r="BN105" i="1"/>
  <c r="BN106" i="1" s="1"/>
  <c r="AZ293" i="1"/>
  <c r="BA29" i="1"/>
  <c r="BA30" i="1" s="1"/>
  <c r="AD262" i="1"/>
  <c r="AD263" i="1" s="1"/>
  <c r="BB239" i="1"/>
  <c r="BB240" i="1" s="1"/>
  <c r="O182" i="1"/>
  <c r="O183" i="1" s="1"/>
  <c r="AD227" i="1"/>
  <c r="AD228" i="1" s="1"/>
  <c r="AD122" i="1"/>
  <c r="AD123" i="1" s="1"/>
  <c r="AD157" i="1"/>
  <c r="AD158" i="1" s="1"/>
  <c r="AR198" i="1"/>
  <c r="AR199" i="1"/>
  <c r="BP70" i="1"/>
  <c r="BP71" i="1" s="1"/>
  <c r="O252" i="1"/>
  <c r="O253" i="1" s="1"/>
  <c r="O43" i="1"/>
  <c r="AO233" i="1"/>
  <c r="AO234" i="1" s="1"/>
  <c r="AD192" i="1"/>
  <c r="AD193" i="1" s="1"/>
  <c r="P217" i="1"/>
  <c r="P218" i="1" s="1"/>
  <c r="BD204" i="1"/>
  <c r="BD205" i="1" s="1"/>
  <c r="BL294" i="1"/>
  <c r="BM35" i="1"/>
  <c r="BM36" i="1" s="1"/>
  <c r="BB169" i="1"/>
  <c r="BB170" i="1" s="1"/>
  <c r="BB99" i="1"/>
  <c r="BB100" i="1" s="1"/>
  <c r="O147" i="1"/>
  <c r="O297" i="1" s="1"/>
  <c r="O148" i="1"/>
  <c r="BB274" i="1" l="1"/>
  <c r="BB275" i="1" s="1"/>
  <c r="BE204" i="1"/>
  <c r="BE205" i="1" s="1"/>
  <c r="BF205" i="1" s="1"/>
  <c r="BF207" i="1" s="1"/>
  <c r="P77" i="1"/>
  <c r="P78" i="1"/>
  <c r="AE192" i="1"/>
  <c r="AE193" i="1" s="1"/>
  <c r="AQ58" i="1"/>
  <c r="AQ59" i="1" s="1"/>
  <c r="AE262" i="1"/>
  <c r="AE263" i="1" s="1"/>
  <c r="AE157" i="1"/>
  <c r="AE158" i="1"/>
  <c r="BC99" i="1"/>
  <c r="BC100" i="1" s="1"/>
  <c r="BC169" i="1"/>
  <c r="BC170" i="1" s="1"/>
  <c r="AE52" i="1"/>
  <c r="AE53" i="1"/>
  <c r="BC134" i="1"/>
  <c r="BC135" i="1" s="1"/>
  <c r="Q217" i="1"/>
  <c r="Q218" i="1" s="1"/>
  <c r="AC291" i="1"/>
  <c r="AD17" i="1"/>
  <c r="AD18" i="1" s="1"/>
  <c r="P252" i="1"/>
  <c r="P253" i="1" s="1"/>
  <c r="AE227" i="1"/>
  <c r="AE228" i="1" s="1"/>
  <c r="AQ93" i="1"/>
  <c r="AQ94" i="1" s="1"/>
  <c r="Q112" i="1"/>
  <c r="Q113" i="1" s="1"/>
  <c r="BM294" i="1"/>
  <c r="BN35" i="1"/>
  <c r="BN36" i="1"/>
  <c r="P182" i="1"/>
  <c r="P183" i="1" s="1"/>
  <c r="AF87" i="1"/>
  <c r="AF88" i="1" s="1"/>
  <c r="BC64" i="1"/>
  <c r="BC65" i="1" s="1"/>
  <c r="AO292" i="1"/>
  <c r="AP23" i="1"/>
  <c r="AP24" i="1"/>
  <c r="AE122" i="1"/>
  <c r="AE123" i="1" s="1"/>
  <c r="BN245" i="1"/>
  <c r="BN246" i="1" s="1"/>
  <c r="BO175" i="1"/>
  <c r="BO176" i="1" s="1"/>
  <c r="BO140" i="1"/>
  <c r="BO141" i="1" s="1"/>
  <c r="BP210" i="1"/>
  <c r="BP211" i="1" s="1"/>
  <c r="AQ163" i="1"/>
  <c r="AQ164" i="1"/>
  <c r="O298" i="1"/>
  <c r="P42" i="1"/>
  <c r="BC240" i="1"/>
  <c r="BC239" i="1"/>
  <c r="Q287" i="1"/>
  <c r="Q288" i="1" s="1"/>
  <c r="BO280" i="1"/>
  <c r="BO281" i="1" s="1"/>
  <c r="AS198" i="1"/>
  <c r="AS199" i="1" s="1"/>
  <c r="AT199" i="1" s="1"/>
  <c r="AT201" i="1" s="1"/>
  <c r="P147" i="1"/>
  <c r="P148" i="1" s="1"/>
  <c r="BO105" i="1"/>
  <c r="BO106" i="1"/>
  <c r="BQ70" i="1"/>
  <c r="BQ71" i="1" s="1"/>
  <c r="BR71" i="1" s="1"/>
  <c r="BR73" i="1" s="1"/>
  <c r="BA293" i="1"/>
  <c r="BB29" i="1"/>
  <c r="BB30" i="1" s="1"/>
  <c r="AP268" i="1"/>
  <c r="AP269" i="1" s="1"/>
  <c r="AQ128" i="1"/>
  <c r="AQ129" i="1"/>
  <c r="AP233" i="1"/>
  <c r="AP234" i="1" s="1"/>
  <c r="BP175" i="1" l="1"/>
  <c r="BP176" i="1"/>
  <c r="BO245" i="1"/>
  <c r="BO246" i="1"/>
  <c r="AR58" i="1"/>
  <c r="AR59" i="1" s="1"/>
  <c r="BD169" i="1"/>
  <c r="BD170" i="1" s="1"/>
  <c r="AR93" i="1"/>
  <c r="AR94" i="1" s="1"/>
  <c r="AQ233" i="1"/>
  <c r="AQ234" i="1"/>
  <c r="Q252" i="1"/>
  <c r="Q253" i="1" s="1"/>
  <c r="BQ210" i="1"/>
  <c r="BQ211" i="1" s="1"/>
  <c r="BR211" i="1" s="1"/>
  <c r="BR213" i="1" s="1"/>
  <c r="AF262" i="1"/>
  <c r="AF263" i="1" s="1"/>
  <c r="AQ268" i="1"/>
  <c r="AQ269" i="1" s="1"/>
  <c r="BB293" i="1"/>
  <c r="BC29" i="1"/>
  <c r="BC30" i="1" s="1"/>
  <c r="R287" i="1"/>
  <c r="R288" i="1" s="1"/>
  <c r="BD134" i="1"/>
  <c r="BD135" i="1"/>
  <c r="AF227" i="1"/>
  <c r="AF228" i="1"/>
  <c r="Q147" i="1"/>
  <c r="Q148" i="1" s="1"/>
  <c r="BP280" i="1"/>
  <c r="BP281" i="1" s="1"/>
  <c r="BD64" i="1"/>
  <c r="BD65" i="1"/>
  <c r="R112" i="1"/>
  <c r="R113" i="1" s="1"/>
  <c r="BC274" i="1"/>
  <c r="BC275" i="1" s="1"/>
  <c r="AF122" i="1"/>
  <c r="AF123" i="1" s="1"/>
  <c r="BD239" i="1"/>
  <c r="BD240" i="1" s="1"/>
  <c r="R217" i="1"/>
  <c r="R218" i="1" s="1"/>
  <c r="BD99" i="1"/>
  <c r="BD100" i="1" s="1"/>
  <c r="AF192" i="1"/>
  <c r="AF193" i="1" s="1"/>
  <c r="BN294" i="1"/>
  <c r="BO35" i="1"/>
  <c r="BO36" i="1"/>
  <c r="AF157" i="1"/>
  <c r="AF158" i="1" s="1"/>
  <c r="Q77" i="1"/>
  <c r="Q78" i="1" s="1"/>
  <c r="Q182" i="1"/>
  <c r="Q183" i="1" s="1"/>
  <c r="AF52" i="1"/>
  <c r="AF53" i="1" s="1"/>
  <c r="AP292" i="1"/>
  <c r="AQ23" i="1"/>
  <c r="AQ24" i="1"/>
  <c r="AR163" i="1"/>
  <c r="AR164" i="1" s="1"/>
  <c r="AD291" i="1"/>
  <c r="AE17" i="1"/>
  <c r="AE18" i="1"/>
  <c r="P297" i="1"/>
  <c r="P43" i="1"/>
  <c r="AR128" i="1"/>
  <c r="AR129" i="1" s="1"/>
  <c r="BP105" i="1"/>
  <c r="BP106" i="1"/>
  <c r="AG87" i="1"/>
  <c r="AG88" i="1" s="1"/>
  <c r="AH88" i="1" s="1"/>
  <c r="AH90" i="1" s="1"/>
  <c r="BP140" i="1"/>
  <c r="BP141" i="1" s="1"/>
  <c r="R147" i="1" l="1"/>
  <c r="R148" i="1" s="1"/>
  <c r="AG262" i="1"/>
  <c r="AG263" i="1" s="1"/>
  <c r="AH263" i="1" s="1"/>
  <c r="AH265" i="1" s="1"/>
  <c r="AS58" i="1"/>
  <c r="AS59" i="1" s="1"/>
  <c r="AT59" i="1" s="1"/>
  <c r="AT61" i="1" s="1"/>
  <c r="S112" i="1"/>
  <c r="S113" i="1" s="1"/>
  <c r="BQ280" i="1"/>
  <c r="BQ281" i="1" s="1"/>
  <c r="BR281" i="1" s="1"/>
  <c r="BR283" i="1" s="1"/>
  <c r="AR268" i="1"/>
  <c r="AR269" i="1" s="1"/>
  <c r="AS128" i="1"/>
  <c r="AS129" i="1"/>
  <c r="AT129" i="1" s="1"/>
  <c r="AT131" i="1" s="1"/>
  <c r="R252" i="1"/>
  <c r="R253" i="1" s="1"/>
  <c r="AG52" i="1"/>
  <c r="AG53" i="1"/>
  <c r="AH53" i="1" s="1"/>
  <c r="AH55" i="1" s="1"/>
  <c r="BQ140" i="1"/>
  <c r="BQ141" i="1" s="1"/>
  <c r="BR141" i="1" s="1"/>
  <c r="BR143" i="1" s="1"/>
  <c r="R182" i="1"/>
  <c r="R183" i="1" s="1"/>
  <c r="S287" i="1"/>
  <c r="S288" i="1" s="1"/>
  <c r="S217" i="1"/>
  <c r="S218" i="1" s="1"/>
  <c r="AS163" i="1"/>
  <c r="AS164" i="1"/>
  <c r="AT164" i="1" s="1"/>
  <c r="AT166" i="1" s="1"/>
  <c r="BE239" i="1"/>
  <c r="BE240" i="1" s="1"/>
  <c r="BF240" i="1" s="1"/>
  <c r="BF242" i="1" s="1"/>
  <c r="BD274" i="1"/>
  <c r="BD275" i="1" s="1"/>
  <c r="R77" i="1"/>
  <c r="R78" i="1" s="1"/>
  <c r="BE99" i="1"/>
  <c r="BE100" i="1" s="1"/>
  <c r="BF100" i="1" s="1"/>
  <c r="BF102" i="1" s="1"/>
  <c r="BC293" i="1"/>
  <c r="BD29" i="1"/>
  <c r="BD30" i="1" s="1"/>
  <c r="AG192" i="1"/>
  <c r="AG193" i="1" s="1"/>
  <c r="AH193" i="1" s="1"/>
  <c r="AH195" i="1" s="1"/>
  <c r="AG122" i="1"/>
  <c r="AG123" i="1" s="1"/>
  <c r="AH123" i="1" s="1"/>
  <c r="AH125" i="1" s="1"/>
  <c r="P298" i="1"/>
  <c r="Q42" i="1"/>
  <c r="Q297" i="1" s="1"/>
  <c r="AR233" i="1"/>
  <c r="AR234" i="1" s="1"/>
  <c r="BP245" i="1"/>
  <c r="BP246" i="1" s="1"/>
  <c r="AG157" i="1"/>
  <c r="AG158" i="1" s="1"/>
  <c r="AH158" i="1" s="1"/>
  <c r="AH160" i="1" s="1"/>
  <c r="BE64" i="1"/>
  <c r="BE65" i="1" s="1"/>
  <c r="BF65" i="1" s="1"/>
  <c r="BF67" i="1" s="1"/>
  <c r="BE134" i="1"/>
  <c r="BE135" i="1" s="1"/>
  <c r="BF135" i="1" s="1"/>
  <c r="BF137" i="1" s="1"/>
  <c r="AE291" i="1"/>
  <c r="AF17" i="1"/>
  <c r="AF18" i="1" s="1"/>
  <c r="BO294" i="1"/>
  <c r="BP35" i="1"/>
  <c r="BP36" i="1"/>
  <c r="BQ105" i="1"/>
  <c r="BQ106" i="1" s="1"/>
  <c r="BR106" i="1" s="1"/>
  <c r="BR108" i="1" s="1"/>
  <c r="AS93" i="1"/>
  <c r="AS94" i="1" s="1"/>
  <c r="AT94" i="1" s="1"/>
  <c r="AT96" i="1" s="1"/>
  <c r="BQ175" i="1"/>
  <c r="BQ176" i="1" s="1"/>
  <c r="BR176" i="1" s="1"/>
  <c r="BR178" i="1" s="1"/>
  <c r="AQ292" i="1"/>
  <c r="AR23" i="1"/>
  <c r="AR24" i="1"/>
  <c r="BE169" i="1"/>
  <c r="BE170" i="1" s="1"/>
  <c r="BF170" i="1" s="1"/>
  <c r="BF172" i="1" s="1"/>
  <c r="AG228" i="1"/>
  <c r="AH228" i="1" s="1"/>
  <c r="AH230" i="1" s="1"/>
  <c r="AG227" i="1"/>
  <c r="BE274" i="1" l="1"/>
  <c r="BE275" i="1" s="1"/>
  <c r="BF275" i="1" s="1"/>
  <c r="BF277" i="1" s="1"/>
  <c r="BQ245" i="1"/>
  <c r="BQ246" i="1" s="1"/>
  <c r="BR246" i="1" s="1"/>
  <c r="BR248" i="1" s="1"/>
  <c r="BD293" i="1"/>
  <c r="BE29" i="1"/>
  <c r="BE30" i="1"/>
  <c r="T288" i="1"/>
  <c r="T287" i="1"/>
  <c r="S77" i="1"/>
  <c r="S78" i="1" s="1"/>
  <c r="S182" i="1"/>
  <c r="S183" i="1"/>
  <c r="S147" i="1"/>
  <c r="S148" i="1" s="1"/>
  <c r="AR292" i="1"/>
  <c r="AS23" i="1"/>
  <c r="AS24" i="1"/>
  <c r="T112" i="1"/>
  <c r="T113" i="1"/>
  <c r="Q43" i="1"/>
  <c r="S252" i="1"/>
  <c r="S253" i="1" s="1"/>
  <c r="AS269" i="1"/>
  <c r="AT269" i="1" s="1"/>
  <c r="AT271" i="1" s="1"/>
  <c r="AS268" i="1"/>
  <c r="BP294" i="1"/>
  <c r="BQ35" i="1"/>
  <c r="BQ36" i="1" s="1"/>
  <c r="AS233" i="1"/>
  <c r="AS234" i="1"/>
  <c r="AT234" i="1" s="1"/>
  <c r="AT236" i="1" s="1"/>
  <c r="AF291" i="1"/>
  <c r="AG18" i="1"/>
  <c r="AG17" i="1"/>
  <c r="T217" i="1"/>
  <c r="T218" i="1" s="1"/>
  <c r="T252" i="1" l="1"/>
  <c r="T253" i="1" s="1"/>
  <c r="BQ294" i="1"/>
  <c r="BR36" i="1"/>
  <c r="U217" i="1"/>
  <c r="U218" i="1"/>
  <c r="T147" i="1"/>
  <c r="T148" i="1" s="1"/>
  <c r="T77" i="1"/>
  <c r="T78" i="1"/>
  <c r="U287" i="1"/>
  <c r="U288" i="1" s="1"/>
  <c r="AG291" i="1"/>
  <c r="AH18" i="1"/>
  <c r="BE293" i="1"/>
  <c r="BF30" i="1"/>
  <c r="Q298" i="1"/>
  <c r="R42" i="1"/>
  <c r="R297" i="1" s="1"/>
  <c r="T182" i="1"/>
  <c r="T183" i="1" s="1"/>
  <c r="U112" i="1"/>
  <c r="U113" i="1" s="1"/>
  <c r="AS292" i="1"/>
  <c r="AT24" i="1"/>
  <c r="U182" i="1" l="1"/>
  <c r="U183" i="1" s="1"/>
  <c r="U147" i="1"/>
  <c r="U148" i="1" s="1"/>
  <c r="V112" i="1"/>
  <c r="V113" i="1"/>
  <c r="V287" i="1"/>
  <c r="V288" i="1" s="1"/>
  <c r="U252" i="1"/>
  <c r="U253" i="1"/>
  <c r="BF293" i="1"/>
  <c r="BF32" i="1"/>
  <c r="V217" i="1"/>
  <c r="V218" i="1"/>
  <c r="AH291" i="1"/>
  <c r="AH20" i="1"/>
  <c r="BR294" i="1"/>
  <c r="BR38" i="1"/>
  <c r="U77" i="1"/>
  <c r="U78" i="1"/>
  <c r="R43" i="1"/>
  <c r="AT292" i="1"/>
  <c r="AT26" i="1"/>
  <c r="V182" i="1" l="1"/>
  <c r="V183" i="1" s="1"/>
  <c r="W287" i="1"/>
  <c r="W288" i="1" s="1"/>
  <c r="V147" i="1"/>
  <c r="V148" i="1"/>
  <c r="W217" i="1"/>
  <c r="W218" i="1" s="1"/>
  <c r="W112" i="1"/>
  <c r="W113" i="1"/>
  <c r="V252" i="1"/>
  <c r="V253" i="1" s="1"/>
  <c r="R298" i="1"/>
  <c r="S42" i="1"/>
  <c r="S297" i="1" s="1"/>
  <c r="V77" i="1"/>
  <c r="V78" i="1" s="1"/>
  <c r="X217" i="1" l="1"/>
  <c r="X218" i="1" s="1"/>
  <c r="X287" i="1"/>
  <c r="X288" i="1" s="1"/>
  <c r="W77" i="1"/>
  <c r="W78" i="1" s="1"/>
  <c r="W182" i="1"/>
  <c r="W183" i="1" s="1"/>
  <c r="W147" i="1"/>
  <c r="W148" i="1"/>
  <c r="S43" i="1"/>
  <c r="W252" i="1"/>
  <c r="W253" i="1"/>
  <c r="X112" i="1"/>
  <c r="X113" i="1" s="1"/>
  <c r="X77" i="1" l="1"/>
  <c r="X78" i="1"/>
  <c r="X182" i="1"/>
  <c r="X183" i="1" s="1"/>
  <c r="Y287" i="1"/>
  <c r="Y288" i="1"/>
  <c r="Y112" i="1"/>
  <c r="Y113" i="1" s="1"/>
  <c r="Y217" i="1"/>
  <c r="Y218" i="1" s="1"/>
  <c r="X252" i="1"/>
  <c r="X253" i="1" s="1"/>
  <c r="X147" i="1"/>
  <c r="X148" i="1"/>
  <c r="S298" i="1"/>
  <c r="T42" i="1"/>
  <c r="T297" i="1" s="1"/>
  <c r="Y252" i="1" l="1"/>
  <c r="Y253" i="1" s="1"/>
  <c r="Z217" i="1"/>
  <c r="Z218" i="1" s="1"/>
  <c r="Z112" i="1"/>
  <c r="Z113" i="1" s="1"/>
  <c r="Y182" i="1"/>
  <c r="Y183" i="1" s="1"/>
  <c r="Y147" i="1"/>
  <c r="Y148" i="1" s="1"/>
  <c r="Z287" i="1"/>
  <c r="Z288" i="1"/>
  <c r="Y77" i="1"/>
  <c r="Y78" i="1" s="1"/>
  <c r="T43" i="1"/>
  <c r="AA112" i="1" l="1"/>
  <c r="AA113" i="1" s="1"/>
  <c r="Z147" i="1"/>
  <c r="Z148" i="1" s="1"/>
  <c r="AA217" i="1"/>
  <c r="AA218" i="1" s="1"/>
  <c r="Z252" i="1"/>
  <c r="Z253" i="1" s="1"/>
  <c r="Z182" i="1"/>
  <c r="Z183" i="1"/>
  <c r="T298" i="1"/>
  <c r="U42" i="1"/>
  <c r="U297" i="1" s="1"/>
  <c r="Z77" i="1"/>
  <c r="Z78" i="1" s="1"/>
  <c r="AA287" i="1"/>
  <c r="AA288" i="1" s="1"/>
  <c r="AA252" i="1" l="1"/>
  <c r="AA253" i="1" s="1"/>
  <c r="AA147" i="1"/>
  <c r="AA148" i="1" s="1"/>
  <c r="AB217" i="1"/>
  <c r="AB218" i="1" s="1"/>
  <c r="AB287" i="1"/>
  <c r="AB288" i="1" s="1"/>
  <c r="AA77" i="1"/>
  <c r="AA78" i="1" s="1"/>
  <c r="AB112" i="1"/>
  <c r="AB113" i="1" s="1"/>
  <c r="U43" i="1"/>
  <c r="AA182" i="1"/>
  <c r="AA183" i="1" s="1"/>
  <c r="AB77" i="1" l="1"/>
  <c r="AB78" i="1" s="1"/>
  <c r="AB147" i="1"/>
  <c r="AB148" i="1" s="1"/>
  <c r="AC217" i="1"/>
  <c r="AC218" i="1" s="1"/>
  <c r="AB252" i="1"/>
  <c r="AB253" i="1"/>
  <c r="AC287" i="1"/>
  <c r="AC288" i="1" s="1"/>
  <c r="AB182" i="1"/>
  <c r="AB183" i="1" s="1"/>
  <c r="U298" i="1"/>
  <c r="V42" i="1"/>
  <c r="V297" i="1" s="1"/>
  <c r="AC112" i="1"/>
  <c r="AC113" i="1" s="1"/>
  <c r="AC182" i="1" l="1"/>
  <c r="AC183" i="1" s="1"/>
  <c r="AC147" i="1"/>
  <c r="AC148" i="1"/>
  <c r="AD287" i="1"/>
  <c r="AD288" i="1" s="1"/>
  <c r="AD112" i="1"/>
  <c r="AD113" i="1" s="1"/>
  <c r="AC77" i="1"/>
  <c r="AC78" i="1"/>
  <c r="AC252" i="1"/>
  <c r="AC253" i="1" s="1"/>
  <c r="V43" i="1"/>
  <c r="AD217" i="1"/>
  <c r="AD218" i="1" s="1"/>
  <c r="AE112" i="1" l="1"/>
  <c r="AE113" i="1" s="1"/>
  <c r="AE217" i="1"/>
  <c r="AE218" i="1" s="1"/>
  <c r="AD252" i="1"/>
  <c r="AD253" i="1" s="1"/>
  <c r="AE287" i="1"/>
  <c r="AE288" i="1" s="1"/>
  <c r="AD182" i="1"/>
  <c r="AD183" i="1" s="1"/>
  <c r="AD147" i="1"/>
  <c r="AD148" i="1"/>
  <c r="AD77" i="1"/>
  <c r="AD78" i="1"/>
  <c r="V298" i="1"/>
  <c r="W42" i="1"/>
  <c r="W297" i="1" s="1"/>
  <c r="W43" i="1" l="1"/>
  <c r="W298" i="1" s="1"/>
  <c r="AE182" i="1"/>
  <c r="AE183" i="1" s="1"/>
  <c r="AF112" i="1"/>
  <c r="AF113" i="1" s="1"/>
  <c r="AF287" i="1"/>
  <c r="AF288" i="1" s="1"/>
  <c r="AE77" i="1"/>
  <c r="AE78" i="1" s="1"/>
  <c r="AE252" i="1"/>
  <c r="AE253" i="1" s="1"/>
  <c r="AE147" i="1"/>
  <c r="AE148" i="1"/>
  <c r="AF217" i="1"/>
  <c r="AF218" i="1" s="1"/>
  <c r="X42" i="1" l="1"/>
  <c r="X297" i="1" s="1"/>
  <c r="AF252" i="1"/>
  <c r="AF253" i="1" s="1"/>
  <c r="AF77" i="1"/>
  <c r="AF78" i="1"/>
  <c r="AG112" i="1"/>
  <c r="AG113" i="1" s="1"/>
  <c r="AG217" i="1"/>
  <c r="AG218" i="1" s="1"/>
  <c r="AF182" i="1"/>
  <c r="AF183" i="1" s="1"/>
  <c r="AF147" i="1"/>
  <c r="AF148" i="1" s="1"/>
  <c r="AG287" i="1"/>
  <c r="AG288" i="1" s="1"/>
  <c r="X43" i="1" l="1"/>
  <c r="AG147" i="1"/>
  <c r="AG148" i="1" s="1"/>
  <c r="AG182" i="1"/>
  <c r="AG183" i="1" s="1"/>
  <c r="AH112" i="1"/>
  <c r="AH113" i="1" s="1"/>
  <c r="AH287" i="1"/>
  <c r="AH288" i="1" s="1"/>
  <c r="AG252" i="1"/>
  <c r="AG253" i="1" s="1"/>
  <c r="AH217" i="1"/>
  <c r="AH218" i="1" s="1"/>
  <c r="X298" i="1"/>
  <c r="Y42" i="1"/>
  <c r="Y297" i="1" s="1"/>
  <c r="AG77" i="1"/>
  <c r="AG78" i="1" s="1"/>
  <c r="AH252" i="1" l="1"/>
  <c r="AH253" i="1" s="1"/>
  <c r="AI112" i="1"/>
  <c r="AI113" i="1" s="1"/>
  <c r="AI217" i="1"/>
  <c r="AI218" i="1"/>
  <c r="AH78" i="1"/>
  <c r="AH77" i="1"/>
  <c r="AH182" i="1"/>
  <c r="AH183" i="1" s="1"/>
  <c r="AH147" i="1"/>
  <c r="AH148" i="1"/>
  <c r="AI287" i="1"/>
  <c r="AI288" i="1"/>
  <c r="Y43" i="1"/>
  <c r="AJ112" i="1" l="1"/>
  <c r="AJ113" i="1"/>
  <c r="AI252" i="1"/>
  <c r="AI253" i="1" s="1"/>
  <c r="AI77" i="1"/>
  <c r="AI78" i="1" s="1"/>
  <c r="AJ287" i="1"/>
  <c r="AJ288" i="1" s="1"/>
  <c r="AJ217" i="1"/>
  <c r="AJ218" i="1"/>
  <c r="Y298" i="1"/>
  <c r="Z42" i="1"/>
  <c r="Z297" i="1" s="1"/>
  <c r="AI147" i="1"/>
  <c r="AI148" i="1" s="1"/>
  <c r="AI182" i="1"/>
  <c r="AI183" i="1" s="1"/>
  <c r="AK287" i="1" l="1"/>
  <c r="AK288" i="1" s="1"/>
  <c r="AJ77" i="1"/>
  <c r="AJ78" i="1" s="1"/>
  <c r="AJ182" i="1"/>
  <c r="AJ183" i="1" s="1"/>
  <c r="AJ252" i="1"/>
  <c r="AJ253" i="1" s="1"/>
  <c r="AJ147" i="1"/>
  <c r="AJ148" i="1" s="1"/>
  <c r="Z43" i="1"/>
  <c r="AK217" i="1"/>
  <c r="AK218" i="1" s="1"/>
  <c r="AK112" i="1"/>
  <c r="AK113" i="1"/>
  <c r="AL217" i="1" l="1"/>
  <c r="AL218" i="1" s="1"/>
  <c r="AK147" i="1"/>
  <c r="AK148" i="1"/>
  <c r="AK182" i="1"/>
  <c r="AK183" i="1" s="1"/>
  <c r="AK77" i="1"/>
  <c r="AK78" i="1"/>
  <c r="AL287" i="1"/>
  <c r="AL288" i="1" s="1"/>
  <c r="AL112" i="1"/>
  <c r="AL113" i="1" s="1"/>
  <c r="AK252" i="1"/>
  <c r="AK253" i="1" s="1"/>
  <c r="Z298" i="1"/>
  <c r="AA42" i="1"/>
  <c r="AA297" i="1" s="1"/>
  <c r="AA43" i="1" l="1"/>
  <c r="AM287" i="1"/>
  <c r="AM288" i="1" s="1"/>
  <c r="AL182" i="1"/>
  <c r="AL183" i="1"/>
  <c r="AM217" i="1"/>
  <c r="AM218" i="1" s="1"/>
  <c r="AL77" i="1"/>
  <c r="AL78" i="1" s="1"/>
  <c r="AL147" i="1"/>
  <c r="AL148" i="1" s="1"/>
  <c r="AL252" i="1"/>
  <c r="AL253" i="1" s="1"/>
  <c r="AA298" i="1"/>
  <c r="AB42" i="1"/>
  <c r="AB297" i="1" s="1"/>
  <c r="AB43" i="1"/>
  <c r="AM112" i="1"/>
  <c r="AM113" i="1" s="1"/>
  <c r="AM252" i="1" l="1"/>
  <c r="AM253" i="1" s="1"/>
  <c r="AN217" i="1"/>
  <c r="AN218" i="1"/>
  <c r="AM77" i="1"/>
  <c r="AM78" i="1" s="1"/>
  <c r="AN287" i="1"/>
  <c r="AN288" i="1" s="1"/>
  <c r="AN112" i="1"/>
  <c r="AN113" i="1" s="1"/>
  <c r="AB298" i="1"/>
  <c r="AC42" i="1"/>
  <c r="AC297" i="1" s="1"/>
  <c r="AM182" i="1"/>
  <c r="AM183" i="1" s="1"/>
  <c r="AM147" i="1"/>
  <c r="AM148" i="1" s="1"/>
  <c r="AO112" i="1" l="1"/>
  <c r="AO113" i="1" s="1"/>
  <c r="AN147" i="1"/>
  <c r="AN148" i="1" s="1"/>
  <c r="AO287" i="1"/>
  <c r="AO288" i="1" s="1"/>
  <c r="AN77" i="1"/>
  <c r="AN78" i="1" s="1"/>
  <c r="AN252" i="1"/>
  <c r="AN253" i="1" s="1"/>
  <c r="AO217" i="1"/>
  <c r="AO218" i="1" s="1"/>
  <c r="AN182" i="1"/>
  <c r="AN183" i="1" s="1"/>
  <c r="AC43" i="1"/>
  <c r="AO182" i="1" l="1"/>
  <c r="AO183" i="1" s="1"/>
  <c r="AO77" i="1"/>
  <c r="AO78" i="1"/>
  <c r="AO147" i="1"/>
  <c r="AO148" i="1" s="1"/>
  <c r="AP217" i="1"/>
  <c r="AP218" i="1" s="1"/>
  <c r="AP287" i="1"/>
  <c r="AP288" i="1"/>
  <c r="AP112" i="1"/>
  <c r="AP113" i="1" s="1"/>
  <c r="AC298" i="1"/>
  <c r="AD42" i="1"/>
  <c r="AD297" i="1" s="1"/>
  <c r="AO252" i="1"/>
  <c r="AO253" i="1" s="1"/>
  <c r="AQ217" i="1" l="1"/>
  <c r="AQ218" i="1" s="1"/>
  <c r="AP147" i="1"/>
  <c r="AP148" i="1" s="1"/>
  <c r="AQ112" i="1"/>
  <c r="AQ113" i="1" s="1"/>
  <c r="AP252" i="1"/>
  <c r="AP253" i="1" s="1"/>
  <c r="AP182" i="1"/>
  <c r="AP183" i="1" s="1"/>
  <c r="AP77" i="1"/>
  <c r="AP78" i="1" s="1"/>
  <c r="AD43" i="1"/>
  <c r="AQ287" i="1"/>
  <c r="AQ288" i="1"/>
  <c r="AQ77" i="1" l="1"/>
  <c r="AQ78" i="1" s="1"/>
  <c r="AQ182" i="1"/>
  <c r="AQ183" i="1" s="1"/>
  <c r="AQ252" i="1"/>
  <c r="AQ253" i="1" s="1"/>
  <c r="AR112" i="1"/>
  <c r="AR113" i="1" s="1"/>
  <c r="AQ147" i="1"/>
  <c r="AQ148" i="1" s="1"/>
  <c r="AR217" i="1"/>
  <c r="AR218" i="1"/>
  <c r="AD298" i="1"/>
  <c r="AE42" i="1"/>
  <c r="AE297" i="1" s="1"/>
  <c r="AR287" i="1"/>
  <c r="AR288" i="1" s="1"/>
  <c r="AS287" i="1" l="1"/>
  <c r="AS288" i="1" s="1"/>
  <c r="AR182" i="1"/>
  <c r="AR183" i="1" s="1"/>
  <c r="AR147" i="1"/>
  <c r="AR148" i="1" s="1"/>
  <c r="AR252" i="1"/>
  <c r="AR253" i="1" s="1"/>
  <c r="AR77" i="1"/>
  <c r="AR78" i="1" s="1"/>
  <c r="AE43" i="1"/>
  <c r="AS112" i="1"/>
  <c r="AS113" i="1" s="1"/>
  <c r="AS217" i="1"/>
  <c r="AS218" i="1"/>
  <c r="AS147" i="1" l="1"/>
  <c r="AS148" i="1" s="1"/>
  <c r="AS77" i="1"/>
  <c r="AS78" i="1"/>
  <c r="AS182" i="1"/>
  <c r="AS183" i="1" s="1"/>
  <c r="AT112" i="1"/>
  <c r="AT113" i="1"/>
  <c r="AS252" i="1"/>
  <c r="AS253" i="1"/>
  <c r="AT287" i="1"/>
  <c r="AT288" i="1" s="1"/>
  <c r="AT217" i="1"/>
  <c r="AT218" i="1"/>
  <c r="AE298" i="1"/>
  <c r="AF42" i="1"/>
  <c r="AF297" i="1" s="1"/>
  <c r="AF43" i="1" l="1"/>
  <c r="AT182" i="1"/>
  <c r="AT183" i="1" s="1"/>
  <c r="AU287" i="1"/>
  <c r="AU288" i="1" s="1"/>
  <c r="AT147" i="1"/>
  <c r="AT148" i="1" s="1"/>
  <c r="AU217" i="1"/>
  <c r="AU218" i="1" s="1"/>
  <c r="AF298" i="1"/>
  <c r="AG42" i="1"/>
  <c r="AG297" i="1" s="1"/>
  <c r="AT77" i="1"/>
  <c r="AT78" i="1" s="1"/>
  <c r="AT252" i="1"/>
  <c r="AT253" i="1" s="1"/>
  <c r="AU112" i="1"/>
  <c r="AU113" i="1" s="1"/>
  <c r="AV217" i="1" l="1"/>
  <c r="AV218" i="1" s="1"/>
  <c r="AV287" i="1"/>
  <c r="AV288" i="1" s="1"/>
  <c r="AU147" i="1"/>
  <c r="AU148" i="1" s="1"/>
  <c r="AU182" i="1"/>
  <c r="AU183" i="1" s="1"/>
  <c r="AV112" i="1"/>
  <c r="AV113" i="1" s="1"/>
  <c r="AU77" i="1"/>
  <c r="AU78" i="1" s="1"/>
  <c r="AG43" i="1"/>
  <c r="AU252" i="1"/>
  <c r="AU253" i="1" s="1"/>
  <c r="AV77" i="1" l="1"/>
  <c r="AV78" i="1"/>
  <c r="AV147" i="1"/>
  <c r="AV148" i="1" s="1"/>
  <c r="AW112" i="1"/>
  <c r="AW113" i="1" s="1"/>
  <c r="AW287" i="1"/>
  <c r="AW288" i="1" s="1"/>
  <c r="AV252" i="1"/>
  <c r="AV253" i="1" s="1"/>
  <c r="AV182" i="1"/>
  <c r="AV183" i="1" s="1"/>
  <c r="AW217" i="1"/>
  <c r="AW218" i="1" s="1"/>
  <c r="AG298" i="1"/>
  <c r="AH42" i="1"/>
  <c r="AH297" i="1" s="1"/>
  <c r="AH43" i="1" l="1"/>
  <c r="AH298" i="1" s="1"/>
  <c r="AX112" i="1"/>
  <c r="AX113" i="1" s="1"/>
  <c r="AW147" i="1"/>
  <c r="AW148" i="1" s="1"/>
  <c r="AW182" i="1"/>
  <c r="AW183" i="1" s="1"/>
  <c r="AX217" i="1"/>
  <c r="AX218" i="1" s="1"/>
  <c r="AW252" i="1"/>
  <c r="AW253" i="1" s="1"/>
  <c r="AW77" i="1"/>
  <c r="AW78" i="1" s="1"/>
  <c r="AX287" i="1"/>
  <c r="AX288" i="1" s="1"/>
  <c r="AI42" i="1" l="1"/>
  <c r="AI297" i="1" s="1"/>
  <c r="AX252" i="1"/>
  <c r="AX253" i="1" s="1"/>
  <c r="AY287" i="1"/>
  <c r="AY288" i="1" s="1"/>
  <c r="AY217" i="1"/>
  <c r="AY218" i="1" s="1"/>
  <c r="AX147" i="1"/>
  <c r="AX148" i="1" s="1"/>
  <c r="AY112" i="1"/>
  <c r="AY113" i="1" s="1"/>
  <c r="AX77" i="1"/>
  <c r="AX78" i="1" s="1"/>
  <c r="AX182" i="1"/>
  <c r="AX183" i="1" s="1"/>
  <c r="AI43" i="1"/>
  <c r="AY147" i="1" l="1"/>
  <c r="AY148" i="1" s="1"/>
  <c r="AY182" i="1"/>
  <c r="AY183" i="1" s="1"/>
  <c r="AZ112" i="1"/>
  <c r="AZ113" i="1"/>
  <c r="AZ287" i="1"/>
  <c r="AZ288" i="1" s="1"/>
  <c r="AY77" i="1"/>
  <c r="AY78" i="1" s="1"/>
  <c r="AY252" i="1"/>
  <c r="AY253" i="1" s="1"/>
  <c r="AZ217" i="1"/>
  <c r="AZ218" i="1" s="1"/>
  <c r="AI298" i="1"/>
  <c r="AJ42" i="1"/>
  <c r="AJ297" i="1" s="1"/>
  <c r="AZ77" i="1" l="1"/>
  <c r="AZ78" i="1"/>
  <c r="BA287" i="1"/>
  <c r="BA288" i="1" s="1"/>
  <c r="AZ252" i="1"/>
  <c r="AZ253" i="1" s="1"/>
  <c r="BA217" i="1"/>
  <c r="BA218" i="1" s="1"/>
  <c r="AZ147" i="1"/>
  <c r="AZ148" i="1" s="1"/>
  <c r="BA112" i="1"/>
  <c r="BA113" i="1"/>
  <c r="AZ182" i="1"/>
  <c r="AZ183" i="1" s="1"/>
  <c r="AJ43" i="1"/>
  <c r="BA147" i="1" l="1"/>
  <c r="BA148" i="1" s="1"/>
  <c r="BB287" i="1"/>
  <c r="BB288" i="1"/>
  <c r="BB217" i="1"/>
  <c r="BB218" i="1" s="1"/>
  <c r="BA252" i="1"/>
  <c r="BA253" i="1" s="1"/>
  <c r="BA182" i="1"/>
  <c r="BA183" i="1" s="1"/>
  <c r="AJ298" i="1"/>
  <c r="AK42" i="1"/>
  <c r="AK297" i="1" s="1"/>
  <c r="BA77" i="1"/>
  <c r="BA78" i="1"/>
  <c r="BB112" i="1"/>
  <c r="BB113" i="1" s="1"/>
  <c r="BB182" i="1" l="1"/>
  <c r="BB183" i="1" s="1"/>
  <c r="BB252" i="1"/>
  <c r="BB253" i="1" s="1"/>
  <c r="BC112" i="1"/>
  <c r="BC113" i="1" s="1"/>
  <c r="BB147" i="1"/>
  <c r="BB148" i="1"/>
  <c r="BB77" i="1"/>
  <c r="BB78" i="1" s="1"/>
  <c r="BC217" i="1"/>
  <c r="BC218" i="1" s="1"/>
  <c r="AK43" i="1"/>
  <c r="BC287" i="1"/>
  <c r="BC288" i="1" s="1"/>
  <c r="BD112" i="1" l="1"/>
  <c r="BD113" i="1" s="1"/>
  <c r="BD287" i="1"/>
  <c r="BD288" i="1" s="1"/>
  <c r="BD217" i="1"/>
  <c r="BD218" i="1" s="1"/>
  <c r="BC182" i="1"/>
  <c r="BC183" i="1" s="1"/>
  <c r="AK298" i="1"/>
  <c r="AL42" i="1"/>
  <c r="AL297" i="1" s="1"/>
  <c r="BC147" i="1"/>
  <c r="BC148" i="1" s="1"/>
  <c r="BC252" i="1"/>
  <c r="BC253" i="1" s="1"/>
  <c r="BC77" i="1"/>
  <c r="BC78" i="1" s="1"/>
  <c r="BD182" i="1" l="1"/>
  <c r="BD183" i="1" s="1"/>
  <c r="BE287" i="1"/>
  <c r="BE288" i="1" s="1"/>
  <c r="BE217" i="1"/>
  <c r="BE218" i="1" s="1"/>
  <c r="BE112" i="1"/>
  <c r="BE113" i="1" s="1"/>
  <c r="BD147" i="1"/>
  <c r="BD148" i="1" s="1"/>
  <c r="BD252" i="1"/>
  <c r="BD253" i="1" s="1"/>
  <c r="BD77" i="1"/>
  <c r="BD78" i="1" s="1"/>
  <c r="AL43" i="1"/>
  <c r="BE252" i="1" l="1"/>
  <c r="BE253" i="1" s="1"/>
  <c r="BF112" i="1"/>
  <c r="BF113" i="1" s="1"/>
  <c r="BE147" i="1"/>
  <c r="BE148" i="1"/>
  <c r="BF217" i="1"/>
  <c r="BF218" i="1" s="1"/>
  <c r="BF287" i="1"/>
  <c r="BF288" i="1" s="1"/>
  <c r="BE182" i="1"/>
  <c r="BE183" i="1" s="1"/>
  <c r="BE77" i="1"/>
  <c r="BE78" i="1"/>
  <c r="AL298" i="1"/>
  <c r="AM43" i="1"/>
  <c r="AM42" i="1"/>
  <c r="AM297" i="1" s="1"/>
  <c r="BF182" i="1" l="1"/>
  <c r="BF183" i="1" s="1"/>
  <c r="BG217" i="1"/>
  <c r="BG218" i="1" s="1"/>
  <c r="BG112" i="1"/>
  <c r="BG113" i="1" s="1"/>
  <c r="BF252" i="1"/>
  <c r="BF253" i="1" s="1"/>
  <c r="AM298" i="1"/>
  <c r="AN42" i="1"/>
  <c r="AN297" i="1" s="1"/>
  <c r="BF147" i="1"/>
  <c r="BF148" i="1" s="1"/>
  <c r="BF77" i="1"/>
  <c r="BF78" i="1" s="1"/>
  <c r="BG287" i="1"/>
  <c r="BG288" i="1" s="1"/>
  <c r="BH112" i="1" l="1"/>
  <c r="BH113" i="1"/>
  <c r="BG147" i="1"/>
  <c r="BG148" i="1" s="1"/>
  <c r="BH217" i="1"/>
  <c r="BH218" i="1"/>
  <c r="BG77" i="1"/>
  <c r="BG78" i="1" s="1"/>
  <c r="BG252" i="1"/>
  <c r="BG253" i="1" s="1"/>
  <c r="BH287" i="1"/>
  <c r="BH288" i="1" s="1"/>
  <c r="BG182" i="1"/>
  <c r="BG183" i="1" s="1"/>
  <c r="AN43" i="1"/>
  <c r="BH182" i="1" l="1"/>
  <c r="BH183" i="1" s="1"/>
  <c r="BH77" i="1"/>
  <c r="BH78" i="1"/>
  <c r="BH147" i="1"/>
  <c r="BH148" i="1" s="1"/>
  <c r="BI287" i="1"/>
  <c r="BI288" i="1" s="1"/>
  <c r="AN298" i="1"/>
  <c r="AO42" i="1"/>
  <c r="AO297" i="1" s="1"/>
  <c r="BI217" i="1"/>
  <c r="BI218" i="1" s="1"/>
  <c r="BH252" i="1"/>
  <c r="BH253" i="1" s="1"/>
  <c r="BI112" i="1"/>
  <c r="BI113" i="1" s="1"/>
  <c r="BJ287" i="1" l="1"/>
  <c r="BJ288" i="1"/>
  <c r="BI252" i="1"/>
  <c r="BI253" i="1"/>
  <c r="BJ217" i="1"/>
  <c r="BJ218" i="1" s="1"/>
  <c r="BI147" i="1"/>
  <c r="BI148" i="1"/>
  <c r="BJ112" i="1"/>
  <c r="BJ113" i="1" s="1"/>
  <c r="BI182" i="1"/>
  <c r="BI183" i="1"/>
  <c r="BI77" i="1"/>
  <c r="BI78" i="1" s="1"/>
  <c r="AO43" i="1"/>
  <c r="BK217" i="1" l="1"/>
  <c r="BK218" i="1" s="1"/>
  <c r="BJ77" i="1"/>
  <c r="BJ78" i="1" s="1"/>
  <c r="BJ147" i="1"/>
  <c r="BJ148" i="1"/>
  <c r="AO298" i="1"/>
  <c r="AP42" i="1"/>
  <c r="AP297" i="1" s="1"/>
  <c r="BJ182" i="1"/>
  <c r="BJ183" i="1"/>
  <c r="BK287" i="1"/>
  <c r="BK288" i="1" s="1"/>
  <c r="BJ252" i="1"/>
  <c r="BJ253" i="1" s="1"/>
  <c r="BK113" i="1"/>
  <c r="BK112" i="1"/>
  <c r="AP43" i="1" l="1"/>
  <c r="BL287" i="1"/>
  <c r="BL288" i="1" s="1"/>
  <c r="BK252" i="1"/>
  <c r="BK253" i="1" s="1"/>
  <c r="BK77" i="1"/>
  <c r="BK78" i="1" s="1"/>
  <c r="BL112" i="1"/>
  <c r="BL113" i="1" s="1"/>
  <c r="AP298" i="1"/>
  <c r="AQ42" i="1"/>
  <c r="AQ297" i="1" s="1"/>
  <c r="BL217" i="1"/>
  <c r="BL218" i="1"/>
  <c r="BK147" i="1"/>
  <c r="BK148" i="1" s="1"/>
  <c r="BK182" i="1"/>
  <c r="BK183" i="1" s="1"/>
  <c r="BL182" i="1" l="1"/>
  <c r="BL183" i="1" s="1"/>
  <c r="BM112" i="1"/>
  <c r="BM113" i="1" s="1"/>
  <c r="BL77" i="1"/>
  <c r="BL78" i="1"/>
  <c r="BM287" i="1"/>
  <c r="BM288" i="1" s="1"/>
  <c r="BL147" i="1"/>
  <c r="BL148" i="1" s="1"/>
  <c r="BM217" i="1"/>
  <c r="BM218" i="1" s="1"/>
  <c r="BL252" i="1"/>
  <c r="BL253" i="1"/>
  <c r="AQ43" i="1"/>
  <c r="BN217" i="1" l="1"/>
  <c r="BN218" i="1" s="1"/>
  <c r="BM147" i="1"/>
  <c r="BM148" i="1" s="1"/>
  <c r="BN112" i="1"/>
  <c r="BN113" i="1" s="1"/>
  <c r="BM182" i="1"/>
  <c r="BM183" i="1" s="1"/>
  <c r="BM252" i="1"/>
  <c r="BM253" i="1" s="1"/>
  <c r="BN287" i="1"/>
  <c r="BN288" i="1" s="1"/>
  <c r="AQ298" i="1"/>
  <c r="AR42" i="1"/>
  <c r="AR297" i="1" s="1"/>
  <c r="BM77" i="1"/>
  <c r="BM78" i="1" s="1"/>
  <c r="AR43" i="1" l="1"/>
  <c r="BO287" i="1"/>
  <c r="BO288" i="1"/>
  <c r="BN77" i="1"/>
  <c r="BN78" i="1" s="1"/>
  <c r="BN252" i="1"/>
  <c r="BN253" i="1" s="1"/>
  <c r="BN182" i="1"/>
  <c r="BN183" i="1" s="1"/>
  <c r="BO112" i="1"/>
  <c r="BO113" i="1" s="1"/>
  <c r="BN147" i="1"/>
  <c r="BN148" i="1" s="1"/>
  <c r="BO217" i="1"/>
  <c r="BO218" i="1" s="1"/>
  <c r="AR298" i="1"/>
  <c r="AS42" i="1"/>
  <c r="AS297" i="1" s="1"/>
  <c r="AS43" i="1" l="1"/>
  <c r="BO252" i="1"/>
  <c r="BO253" i="1"/>
  <c r="BP112" i="1"/>
  <c r="BP113" i="1"/>
  <c r="BO147" i="1"/>
  <c r="BO148" i="1" s="1"/>
  <c r="BO77" i="1"/>
  <c r="BO78" i="1" s="1"/>
  <c r="BP217" i="1"/>
  <c r="BP218" i="1" s="1"/>
  <c r="BO182" i="1"/>
  <c r="BO183" i="1" s="1"/>
  <c r="AS298" i="1"/>
  <c r="AT42" i="1"/>
  <c r="AT297" i="1" s="1"/>
  <c r="BP287" i="1"/>
  <c r="BP288" i="1" s="1"/>
  <c r="BP77" i="1" l="1"/>
  <c r="BP78" i="1"/>
  <c r="BP147" i="1"/>
  <c r="BP148" i="1" s="1"/>
  <c r="BQ287" i="1"/>
  <c r="BQ288" i="1" s="1"/>
  <c r="BP182" i="1"/>
  <c r="BP183" i="1" s="1"/>
  <c r="BQ112" i="1"/>
  <c r="BQ113" i="1"/>
  <c r="BQ217" i="1"/>
  <c r="BQ218" i="1"/>
  <c r="BP252" i="1"/>
  <c r="BP253" i="1" s="1"/>
  <c r="AT43" i="1"/>
  <c r="BR287" i="1" l="1"/>
  <c r="BR288" i="1" s="1"/>
  <c r="BQ182" i="1"/>
  <c r="BQ183" i="1"/>
  <c r="BQ147" i="1"/>
  <c r="BQ148" i="1" s="1"/>
  <c r="BQ252" i="1"/>
  <c r="BQ253" i="1"/>
  <c r="AT298" i="1"/>
  <c r="AU42" i="1"/>
  <c r="AU297" i="1" s="1"/>
  <c r="BR217" i="1"/>
  <c r="BR218" i="1" s="1"/>
  <c r="BR112" i="1"/>
  <c r="BR113" i="1"/>
  <c r="BQ77" i="1"/>
  <c r="BQ78" i="1" s="1"/>
  <c r="AU43" i="1" l="1"/>
  <c r="AV42" i="1" s="1"/>
  <c r="AV297" i="1" s="1"/>
  <c r="BS217" i="1"/>
  <c r="BS218" i="1" s="1"/>
  <c r="BR77" i="1"/>
  <c r="BR78" i="1"/>
  <c r="BS112" i="1"/>
  <c r="BS113" i="1" s="1"/>
  <c r="BR147" i="1"/>
  <c r="BR148" i="1" s="1"/>
  <c r="BR182" i="1"/>
  <c r="BR183" i="1" s="1"/>
  <c r="BS287" i="1"/>
  <c r="BS288" i="1" s="1"/>
  <c r="BR252" i="1"/>
  <c r="BR253" i="1" s="1"/>
  <c r="AU298" i="1"/>
  <c r="BS182" i="1" l="1"/>
  <c r="BS183" i="1"/>
  <c r="BS252" i="1"/>
  <c r="BS253" i="1" s="1"/>
  <c r="BS147" i="1"/>
  <c r="BS148" i="1" s="1"/>
  <c r="BT287" i="1"/>
  <c r="BT288" i="1" s="1"/>
  <c r="BT112" i="1"/>
  <c r="BT113" i="1" s="1"/>
  <c r="BT217" i="1"/>
  <c r="BT218" i="1"/>
  <c r="BS77" i="1"/>
  <c r="BS78" i="1" s="1"/>
  <c r="AV43" i="1"/>
  <c r="BU112" i="1" l="1"/>
  <c r="BU113" i="1" s="1"/>
  <c r="BT147" i="1"/>
  <c r="BT148" i="1" s="1"/>
  <c r="BU287" i="1"/>
  <c r="BU288" i="1" s="1"/>
  <c r="BT77" i="1"/>
  <c r="BT78" i="1" s="1"/>
  <c r="BU217" i="1"/>
  <c r="BU218" i="1" s="1"/>
  <c r="BT252" i="1"/>
  <c r="BT253" i="1" s="1"/>
  <c r="BT182" i="1"/>
  <c r="BT183" i="1" s="1"/>
  <c r="AV298" i="1"/>
  <c r="AW42" i="1"/>
  <c r="AW297" i="1" s="1"/>
  <c r="AW43" i="1" l="1"/>
  <c r="AW298" i="1" s="1"/>
  <c r="BU182" i="1"/>
  <c r="BU183" i="1" s="1"/>
  <c r="BU252" i="1"/>
  <c r="BU253" i="1" s="1"/>
  <c r="BV287" i="1"/>
  <c r="BV288" i="1" s="1"/>
  <c r="BV217" i="1"/>
  <c r="BV218" i="1" s="1"/>
  <c r="BU77" i="1"/>
  <c r="BU78" i="1"/>
  <c r="BU147" i="1"/>
  <c r="BU148" i="1" s="1"/>
  <c r="BV112" i="1"/>
  <c r="BV113" i="1" s="1"/>
  <c r="AX42" i="1" l="1"/>
  <c r="AX297" i="1" s="1"/>
  <c r="AX43" i="1"/>
  <c r="AY43" i="1" s="1"/>
  <c r="BW112" i="1"/>
  <c r="BW113" i="1" s="1"/>
  <c r="BW217" i="1"/>
  <c r="BW218" i="1" s="1"/>
  <c r="BV252" i="1"/>
  <c r="BV253" i="1" s="1"/>
  <c r="BV182" i="1"/>
  <c r="BV183" i="1" s="1"/>
  <c r="AX298" i="1"/>
  <c r="AY42" i="1"/>
  <c r="AY297" i="1" s="1"/>
  <c r="BV147" i="1"/>
  <c r="BV148" i="1"/>
  <c r="BW287" i="1"/>
  <c r="BW288" i="1" s="1"/>
  <c r="BV77" i="1"/>
  <c r="BV78" i="1" s="1"/>
  <c r="BX217" i="1" l="1"/>
  <c r="BX218" i="1"/>
  <c r="BW182" i="1"/>
  <c r="BW183" i="1"/>
  <c r="BW252" i="1"/>
  <c r="BW253" i="1" s="1"/>
  <c r="BX287" i="1"/>
  <c r="BX288" i="1"/>
  <c r="BX112" i="1"/>
  <c r="BX113" i="1"/>
  <c r="BW77" i="1"/>
  <c r="BW78" i="1" s="1"/>
  <c r="BW147" i="1"/>
  <c r="BW148" i="1" s="1"/>
  <c r="AY298" i="1"/>
  <c r="AZ42" i="1"/>
  <c r="AZ297" i="1" s="1"/>
  <c r="BX147" i="1" l="1"/>
  <c r="BX148" i="1" s="1"/>
  <c r="BX252" i="1"/>
  <c r="BX253" i="1" s="1"/>
  <c r="BX77" i="1"/>
  <c r="BX78" i="1" s="1"/>
  <c r="BY287" i="1"/>
  <c r="BY288" i="1" s="1"/>
  <c r="BX182" i="1"/>
  <c r="BX183" i="1" s="1"/>
  <c r="BY112" i="1"/>
  <c r="BY113" i="1" s="1"/>
  <c r="BY217" i="1"/>
  <c r="BY218" i="1" s="1"/>
  <c r="AZ43" i="1"/>
  <c r="BZ112" i="1" l="1"/>
  <c r="BZ113" i="1"/>
  <c r="BZ217" i="1"/>
  <c r="BZ218" i="1" s="1"/>
  <c r="BZ287" i="1"/>
  <c r="BZ288" i="1" s="1"/>
  <c r="BY182" i="1"/>
  <c r="BY183" i="1" s="1"/>
  <c r="BY77" i="1"/>
  <c r="BY78" i="1"/>
  <c r="BY147" i="1"/>
  <c r="BY148" i="1" s="1"/>
  <c r="AZ298" i="1"/>
  <c r="BA42" i="1"/>
  <c r="BA297" i="1" s="1"/>
  <c r="BY252" i="1"/>
  <c r="BY253" i="1" s="1"/>
  <c r="CA287" i="1" l="1"/>
  <c r="CA288" i="1" s="1"/>
  <c r="CA217" i="1"/>
  <c r="CA218" i="1" s="1"/>
  <c r="BZ147" i="1"/>
  <c r="BZ148" i="1" s="1"/>
  <c r="BZ182" i="1"/>
  <c r="BZ183" i="1" s="1"/>
  <c r="BZ252" i="1"/>
  <c r="BZ253" i="1"/>
  <c r="BA43" i="1"/>
  <c r="BZ77" i="1"/>
  <c r="BZ78" i="1" s="1"/>
  <c r="CA112" i="1"/>
  <c r="CA113" i="1" s="1"/>
  <c r="CA147" i="1" l="1"/>
  <c r="CA148" i="1" s="1"/>
  <c r="CB217" i="1"/>
  <c r="CB218" i="1" s="1"/>
  <c r="CA182" i="1"/>
  <c r="CA183" i="1" s="1"/>
  <c r="CB112" i="1"/>
  <c r="CB113" i="1" s="1"/>
  <c r="CB287" i="1"/>
  <c r="CB288" i="1" s="1"/>
  <c r="CA77" i="1"/>
  <c r="CA78" i="1" s="1"/>
  <c r="BA298" i="1"/>
  <c r="BB42" i="1"/>
  <c r="BB297" i="1" s="1"/>
  <c r="CA252" i="1"/>
  <c r="CA253" i="1" s="1"/>
  <c r="CB77" i="1" l="1"/>
  <c r="CB78" i="1"/>
  <c r="CB182" i="1"/>
  <c r="CB183" i="1" s="1"/>
  <c r="CB147" i="1"/>
  <c r="CB148" i="1" s="1"/>
  <c r="BB43" i="1"/>
  <c r="CB252" i="1"/>
  <c r="CB253" i="1" s="1"/>
  <c r="BB298" i="1" l="1"/>
  <c r="BC42" i="1"/>
  <c r="BC297" i="1" s="1"/>
  <c r="BC43" i="1" l="1"/>
  <c r="BC298" i="1" l="1"/>
  <c r="BD42" i="1"/>
  <c r="BD297" i="1" s="1"/>
  <c r="BD43" i="1" l="1"/>
  <c r="BD298" i="1" l="1"/>
  <c r="BE42" i="1"/>
  <c r="BE297" i="1" s="1"/>
  <c r="BE43" i="1" l="1"/>
  <c r="BE298" i="1" l="1"/>
  <c r="BF42" i="1"/>
  <c r="BF297" i="1" s="1"/>
  <c r="BF43" i="1" l="1"/>
  <c r="BF298" i="1" l="1"/>
  <c r="BG42" i="1"/>
  <c r="BG297" i="1" s="1"/>
  <c r="BG43" i="1" l="1"/>
  <c r="BG298" i="1" l="1"/>
  <c r="BH42" i="1"/>
  <c r="BH297" i="1" s="1"/>
  <c r="BH43" i="1"/>
  <c r="BH298" i="1" l="1"/>
  <c r="BI42" i="1"/>
  <c r="BI297" i="1" s="1"/>
  <c r="BI43" i="1" l="1"/>
  <c r="BI298" i="1" l="1"/>
  <c r="BJ42" i="1"/>
  <c r="BJ297" i="1" s="1"/>
  <c r="BJ43" i="1" l="1"/>
  <c r="BJ298" i="1" l="1"/>
  <c r="BK42" i="1"/>
  <c r="BK297" i="1" s="1"/>
  <c r="BK43" i="1" l="1"/>
  <c r="BK298" i="1" l="1"/>
  <c r="BL42" i="1"/>
  <c r="BL297" i="1" s="1"/>
  <c r="BL43" i="1"/>
  <c r="BL298" i="1" l="1"/>
  <c r="BM42" i="1"/>
  <c r="BM297" i="1" s="1"/>
  <c r="BM43" i="1" l="1"/>
  <c r="BM298" i="1" l="1"/>
  <c r="BN42" i="1"/>
  <c r="BN297" i="1" s="1"/>
  <c r="BN43" i="1" l="1"/>
  <c r="BN298" i="1" l="1"/>
  <c r="BO42" i="1"/>
  <c r="BO297" i="1" s="1"/>
  <c r="BO43" i="1" l="1"/>
  <c r="BO298" i="1"/>
  <c r="BP42" i="1"/>
  <c r="BP297" i="1" s="1"/>
  <c r="BP43" i="1" l="1"/>
  <c r="BP298" i="1" l="1"/>
  <c r="BQ42" i="1"/>
  <c r="BQ297" i="1" s="1"/>
  <c r="BQ43" i="1" l="1"/>
  <c r="BQ298" i="1" l="1"/>
  <c r="BR42" i="1"/>
  <c r="BR297" i="1" s="1"/>
  <c r="BR43" i="1" l="1"/>
  <c r="BR298" i="1" l="1"/>
  <c r="BS42" i="1"/>
  <c r="BS297" i="1" s="1"/>
  <c r="BS43" i="1" l="1"/>
  <c r="BS298" i="1" l="1"/>
  <c r="BT42" i="1"/>
  <c r="BT297" i="1" s="1"/>
  <c r="BT43" i="1" l="1"/>
  <c r="BT298" i="1" l="1"/>
  <c r="BU42" i="1"/>
  <c r="BU297" i="1" s="1"/>
  <c r="BU43" i="1" l="1"/>
  <c r="BU298" i="1" l="1"/>
  <c r="BV42" i="1"/>
  <c r="BV297" i="1" s="1"/>
  <c r="BV43" i="1" l="1"/>
  <c r="BV298" i="1" l="1"/>
  <c r="BW42" i="1"/>
  <c r="BW297" i="1" s="1"/>
  <c r="BW43" i="1" l="1"/>
  <c r="BW298" i="1" l="1"/>
  <c r="BX42" i="1"/>
  <c r="BX297" i="1" s="1"/>
  <c r="BX43" i="1" l="1"/>
  <c r="BX298" i="1" l="1"/>
  <c r="BY42" i="1"/>
  <c r="BY297" i="1" s="1"/>
  <c r="BY43" i="1" l="1"/>
  <c r="BY298" i="1" l="1"/>
  <c r="BZ42" i="1"/>
  <c r="BZ297" i="1" s="1"/>
  <c r="BZ43" i="1" l="1"/>
  <c r="BZ298" i="1" l="1"/>
  <c r="CA42" i="1"/>
  <c r="CA297" i="1" s="1"/>
  <c r="CA43" i="1" l="1"/>
  <c r="CA298" i="1" l="1"/>
  <c r="CB42" i="1"/>
  <c r="CB297" i="1" s="1"/>
  <c r="CB43" i="1"/>
  <c r="CB298" i="1" s="1"/>
</calcChain>
</file>

<file path=xl/sharedStrings.xml><?xml version="1.0" encoding="utf-8"?>
<sst xmlns="http://schemas.openxmlformats.org/spreadsheetml/2006/main" count="1190" uniqueCount="71">
  <si>
    <t>Pacific Power &amp; Light Company</t>
  </si>
  <si>
    <t>State of Washington</t>
  </si>
  <si>
    <t>Schedule 93: Decoupling Revenue Adjustment</t>
  </si>
  <si>
    <t>Cumulative Deferral Balance Calculation</t>
  </si>
  <si>
    <t>Deferral Period 1</t>
  </si>
  <si>
    <t>Deferral Period 2</t>
  </si>
  <si>
    <t>Deferral Period 3</t>
  </si>
  <si>
    <t>Deferral Period 4</t>
  </si>
  <si>
    <t>Revenue</t>
  </si>
  <si>
    <t>Decoupled</t>
  </si>
  <si>
    <t>Deferral</t>
  </si>
  <si>
    <t xml:space="preserve"> </t>
  </si>
  <si>
    <t>Class</t>
  </si>
  <si>
    <t>Period</t>
  </si>
  <si>
    <t>Description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</si>
  <si>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</si>
  <si>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</si>
  <si>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</si>
  <si>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</si>
  <si>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</si>
  <si>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</si>
  <si>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</si>
  <si>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</si>
  <si>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</si>
  <si>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</si>
  <si>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</si>
  <si>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</si>
  <si>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Res</t>
  </si>
  <si>
    <t>Schs. 16,17,18</t>
  </si>
  <si>
    <t>Monthly Deferral</t>
  </si>
  <si>
    <t>Interest</t>
  </si>
  <si>
    <t>Cumulative Deferral + Interest</t>
  </si>
  <si>
    <t>Excess Earnings Adjustment</t>
  </si>
  <si>
    <t>$ transferred to balancing account 7-1-17</t>
  </si>
  <si>
    <t>$ transferred to balancing account 2-1-19</t>
  </si>
  <si>
    <t>$ transferred to balancing account 2-1-20</t>
  </si>
  <si>
    <t>SCRF Payment Allocation</t>
  </si>
  <si>
    <t>$ transferred to balancing account 2-1-21</t>
  </si>
  <si>
    <t>$ transferred to balancing account 2-1-22</t>
  </si>
  <si>
    <t>Balancing Account Distribution</t>
  </si>
  <si>
    <t>Balancing Account Interest</t>
  </si>
  <si>
    <t>Cumulative Deferral Balance</t>
  </si>
  <si>
    <t>Com</t>
  </si>
  <si>
    <t>Sch. 24</t>
  </si>
  <si>
    <t>Ind</t>
  </si>
  <si>
    <t>Com + Ind</t>
  </si>
  <si>
    <t>Sch. 36</t>
  </si>
  <si>
    <t>Irr</t>
  </si>
  <si>
    <t>Sch. 40</t>
  </si>
  <si>
    <t>Total</t>
  </si>
  <si>
    <t>Note: Interest on deferred balances accrue at the quarterly rate published by the FERC (see below)</t>
  </si>
  <si>
    <t>FERC Interest Rate</t>
  </si>
  <si>
    <t>Note: Deferral Period 1 Excess Earnings Adjustment spread to Decoupled Classes based on June 2015 Test Period Allowed Decoupled Revenue. Deferral Periods 2-5 Excess Earnings/SCRF Payment Adjustment spread to Decoupled Classes based on Deferral Period Allowed Decoupled Revenue (see below)</t>
  </si>
  <si>
    <t>50% of Excess Earnings</t>
  </si>
  <si>
    <t>Excess Earnings Adjustment Calculation</t>
  </si>
  <si>
    <t>SCRF Payment</t>
  </si>
  <si>
    <t>SCRF Payment Allocation Calculation</t>
  </si>
  <si>
    <t>Monthly Deferral Calculation</t>
  </si>
  <si>
    <t>Prorated</t>
  </si>
  <si>
    <t>Sep Post</t>
  </si>
  <si>
    <t>Oct Post</t>
  </si>
  <si>
    <t>Sep Pre</t>
  </si>
  <si>
    <t>Oct Pre</t>
  </si>
  <si>
    <t>Customers</t>
  </si>
  <si>
    <t>Decoupled Revenue per Customer</t>
  </si>
  <si>
    <t>Allowed Decoupled Revenue</t>
  </si>
  <si>
    <t>kWh</t>
  </si>
  <si>
    <t>Decoupled Revenue per kWh</t>
  </si>
  <si>
    <t>Actual Decoupled Revenue</t>
  </si>
  <si>
    <t>CK</t>
  </si>
  <si>
    <t>Second Quarter of Deferral Period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</si>
</sst>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\-yyyy"/>
    <numFmt numFmtId="166" formatCode="&quot;$&quot;#,##0.00"/>
    <numFmt numFmtId="167" formatCode="&quot;$&quot;#,##0.00000"/>
    <numFmt numFmtId="168" formatCode="0.0%"/>
    <numFmt numFmtId="169" formatCode="#,##0.0000_);\(#,##0.0000\)"/>
    <numFmt numFmtId="170" formatCode="&quot;$&quot;#,##0.0_);[Red]\(&quot;$&quot;#,##0.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14">
    <xf numFmtId="0" fontId="0" fillId="0" borderId="0" xfId="0"/>
    <xf numFmtId="0" fontId="2" fillId="0" borderId="0" xfId="3" applyFont="1"/>
    <xf numFmtId="0" fontId="3" fillId="0" borderId="0" xfId="3" applyFont="1" applyAlignment="1">
      <alignment horizontal="center"/>
    </xf>
    <xf numFmtId="0" fontId="3" fillId="0" borderId="0" xfId="3" applyFont="1"/>
    <xf numFmtId="6" fontId="3" fillId="0" borderId="0" xfId="0" applyNumberFormat="1" applyFont="1"/>
    <xf numFmtId="164" fontId="3" fillId="0" borderId="0" xfId="4" applyNumberFormat="1" applyFont="1" applyFill="1" applyBorder="1"/>
    <xf numFmtId="0" fontId="6" fillId="0" borderId="0" xfId="5" applyNumberFormat="1" applyFont="1" applyAlignment="1">
      <alignment horizontal="left"/>
    </xf>
    <xf numFmtId="0" fontId="7" fillId="0" borderId="0" xfId="5" applyNumberFormat="1" applyFont="1" applyAlignment="1">
      <alignment horizontal="centerContinuous"/>
    </xf>
    <xf numFmtId="41" fontId="7" fillId="0" borderId="0" xfId="5" applyFont="1" applyAlignment="1">
      <alignment horizontal="centerContinuous"/>
    </xf>
    <xf numFmtId="0" fontId="2" fillId="0" borderId="0" xfId="0" applyFont="1" applyAlignment="1">
      <alignment horizontal="left"/>
    </xf>
    <xf numFmtId="0" fontId="6" fillId="0" borderId="0" xfId="5" applyNumberFormat="1" applyFont="1" applyAlignment="1">
      <alignment horizontal="centerContinuous"/>
    </xf>
    <xf numFmtId="0" fontId="7" fillId="0" borderId="0" xfId="5" applyNumberFormat="1" applyFont="1" applyFill="1"/>
    <xf numFmtId="0" fontId="7" fillId="0" borderId="0" xfId="5" applyNumberFormat="1" applyFont="1" applyFill="1" applyBorder="1"/>
    <xf numFmtId="0" fontId="6" fillId="0" borderId="0" xfId="5" applyNumberFormat="1" applyFont="1" applyFill="1" applyBorder="1" applyAlignment="1">
      <alignment horizontal="right"/>
    </xf>
    <xf numFmtId="0" fontId="7" fillId="0" borderId="1" xfId="5" applyNumberFormat="1" applyFont="1" applyBorder="1" applyAlignment="1">
      <alignment horizontal="centerContinuous"/>
    </xf>
    <xf numFmtId="0" fontId="7" fillId="0" borderId="2" xfId="5" applyNumberFormat="1" applyFont="1" applyBorder="1" applyAlignment="1">
      <alignment horizontal="centerContinuous"/>
    </xf>
    <xf numFmtId="165" fontId="7" fillId="0" borderId="1" xfId="5" applyNumberFormat="1" applyFont="1" applyFill="1" applyBorder="1" applyAlignment="1">
      <alignment horizontal="centerContinuous"/>
    </xf>
    <xf numFmtId="0" fontId="7" fillId="0" borderId="2" xfId="5" applyNumberFormat="1" applyFont="1" applyFill="1" applyBorder="1" applyAlignment="1">
      <alignment horizontal="centerContinuous"/>
    </xf>
    <xf numFmtId="0" fontId="3" fillId="0" borderId="2" xfId="3" applyFont="1" applyBorder="1" applyAlignment="1">
      <alignment horizontal="centerContinuous"/>
    </xf>
    <xf numFmtId="165" fontId="7" fillId="0" borderId="1" xfId="5" applyNumberFormat="1" applyFont="1" applyBorder="1" applyAlignment="1">
      <alignment horizontal="centerContinuous"/>
    </xf>
    <xf numFmtId="165" fontId="7" fillId="0" borderId="2" xfId="5" applyNumberFormat="1" applyFont="1" applyBorder="1" applyAlignment="1">
      <alignment horizontal="centerContinuous"/>
    </xf>
    <xf numFmtId="16" fontId="3" fillId="0" borderId="3" xfId="3" quotePrefix="1" applyNumberFormat="1" applyFont="1" applyBorder="1" applyAlignment="1">
      <alignment horizontal="centerContinuous"/>
    </xf>
    <xf numFmtId="6" fontId="3" fillId="0" borderId="4" xfId="0" applyNumberFormat="1" applyFont="1" applyBorder="1" applyAlignment="1">
      <alignment horizontal="center"/>
    </xf>
    <xf numFmtId="0" fontId="7" fillId="0" borderId="0" xfId="5" applyNumberFormat="1" applyFont="1" applyBorder="1" applyAlignment="1">
      <alignment horizontal="center"/>
    </xf>
    <xf numFmtId="0" fontId="6" fillId="0" borderId="0" xfId="5" applyNumberFormat="1" applyFont="1" applyBorder="1" applyAlignment="1">
      <alignment horizontal="right"/>
    </xf>
    <xf numFmtId="0" fontId="7" fillId="0" borderId="4" xfId="5" applyNumberFormat="1" applyFont="1" applyFill="1" applyBorder="1" applyAlignment="1">
      <alignment horizontal="centerContinuous"/>
    </xf>
    <xf numFmtId="0" fontId="7" fillId="0" borderId="0" xfId="5" applyNumberFormat="1" applyFont="1" applyFill="1" applyBorder="1" applyAlignment="1">
      <alignment horizontal="center"/>
    </xf>
    <xf numFmtId="0" fontId="7" fillId="0" borderId="5" xfId="5" applyNumberFormat="1" applyFont="1" applyFill="1" applyBorder="1" applyAlignment="1">
      <alignment horizontal="centerContinuous"/>
    </xf>
    <xf numFmtId="0" fontId="7" fillId="0" borderId="0" xfId="5" applyNumberFormat="1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3" fillId="0" borderId="5" xfId="3" applyFont="1" applyBorder="1" applyAlignment="1">
      <alignment horizontal="centerContinuous"/>
    </xf>
    <xf numFmtId="0" fontId="3" fillId="0" borderId="4" xfId="3" applyFont="1" applyBorder="1" applyAlignment="1">
      <alignment horizontal="centerContinuous"/>
    </xf>
    <xf numFmtId="0" fontId="3" fillId="0" borderId="2" xfId="3" applyFont="1" applyBorder="1" applyAlignment="1">
      <alignment horizontal="center"/>
    </xf>
    <xf numFmtId="0" fontId="7" fillId="0" borderId="2" xfId="5" applyNumberFormat="1" applyFont="1" applyBorder="1" applyAlignment="1">
      <alignment horizontal="center"/>
    </xf>
    <xf numFmtId="165" fontId="7" fillId="0" borderId="1" xfId="5" applyNumberFormat="1" applyFont="1" applyBorder="1" applyAlignment="1">
      <alignment horizontal="center"/>
    </xf>
    <xf numFmtId="165" fontId="7" fillId="0" borderId="2" xfId="5" applyNumberFormat="1" applyFont="1" applyBorder="1" applyAlignment="1">
      <alignment horizontal="center"/>
    </xf>
    <xf numFmtId="165" fontId="7" fillId="0" borderId="2" xfId="5" quotePrefix="1" applyNumberFormat="1" applyFont="1" applyBorder="1" applyAlignment="1">
      <alignment horizontal="center"/>
    </xf>
    <xf numFmtId="0" fontId="7" fillId="0" borderId="0" xfId="5" applyNumberFormat="1" applyFont="1" applyBorder="1"/>
    <xf numFmtId="0" fontId="6" fillId="0" borderId="4" xfId="5" applyNumberFormat="1" applyFont="1" applyBorder="1" applyAlignment="1">
      <alignment horizontal="right"/>
    </xf>
    <xf numFmtId="164" fontId="3" fillId="0" borderId="4" xfId="4" applyNumberFormat="1" applyFont="1" applyFill="1" applyBorder="1"/>
    <xf numFmtId="0" fontId="3" fillId="0" borderId="0" xfId="3" applyFont="1" applyAlignment="1">
      <alignment horizontal="right"/>
    </xf>
    <xf numFmtId="164" fontId="7" fillId="0" borderId="4" xfId="4" applyNumberFormat="1" applyFont="1" applyFill="1" applyBorder="1"/>
    <xf numFmtId="164" fontId="7" fillId="0" borderId="0" xfId="4" applyNumberFormat="1" applyFont="1" applyFill="1" applyBorder="1"/>
    <xf numFmtId="0" fontId="7" fillId="0" borderId="0" xfId="5" applyNumberFormat="1" applyFont="1" applyBorder="1" applyAlignment="1">
      <alignment horizontal="right"/>
    </xf>
    <xf numFmtId="164" fontId="3" fillId="0" borderId="1" xfId="4" applyNumberFormat="1" applyFont="1" applyFill="1" applyBorder="1"/>
    <xf numFmtId="164" fontId="3" fillId="0" borderId="2" xfId="4" applyNumberFormat="1" applyFont="1" applyFill="1" applyBorder="1"/>
    <xf numFmtId="0" fontId="7" fillId="0" borderId="0" xfId="5" applyNumberFormat="1" applyFont="1" applyBorder="1" applyAlignment="1">
      <alignment horizontal="left"/>
    </xf>
    <xf numFmtId="0" fontId="7" fillId="0" borderId="2" xfId="5" applyNumberFormat="1" applyFont="1" applyBorder="1" applyAlignment="1">
      <alignment horizontal="left"/>
    </xf>
    <xf numFmtId="0" fontId="7" fillId="0" borderId="2" xfId="5" applyNumberFormat="1" applyFont="1" applyBorder="1" applyAlignment="1">
      <alignment horizontal="right"/>
    </xf>
    <xf numFmtId="0" fontId="7" fillId="0" borderId="2" xfId="5" applyNumberFormat="1" applyFont="1" applyBorder="1"/>
    <xf numFmtId="0" fontId="7" fillId="0" borderId="4" xfId="5" applyNumberFormat="1" applyFont="1" applyBorder="1" applyAlignment="1">
      <alignment horizontal="right"/>
    </xf>
    <xf numFmtId="10" fontId="8" fillId="0" borderId="1" xfId="2" quotePrefix="1" applyNumberFormat="1" applyFont="1" applyFill="1" applyBorder="1" applyAlignment="1">
      <alignment horizontal="center"/>
    </xf>
    <xf numFmtId="10" fontId="8" fillId="0" borderId="2" xfId="2" quotePrefix="1" applyNumberFormat="1" applyFont="1" applyFill="1" applyBorder="1" applyAlignment="1">
      <alignment horizontal="center"/>
    </xf>
    <xf numFmtId="10" fontId="7" fillId="0" borderId="4" xfId="2" quotePrefix="1" applyNumberFormat="1" applyFont="1" applyFill="1" applyBorder="1" applyAlignment="1">
      <alignment horizontal="center"/>
    </xf>
    <xf numFmtId="10" fontId="7" fillId="0" borderId="0" xfId="2" quotePrefix="1" applyNumberFormat="1" applyFont="1" applyFill="1" applyBorder="1" applyAlignment="1">
      <alignment horizontal="center"/>
    </xf>
    <xf numFmtId="164" fontId="8" fillId="2" borderId="4" xfId="4" applyNumberFormat="1" applyFont="1" applyFill="1" applyBorder="1"/>
    <xf numFmtId="164" fontId="3" fillId="0" borderId="6" xfId="4" applyNumberFormat="1" applyFont="1" applyFill="1" applyBorder="1"/>
    <xf numFmtId="164" fontId="3" fillId="0" borderId="7" xfId="4" applyNumberFormat="1" applyFont="1" applyFill="1" applyBorder="1"/>
    <xf numFmtId="164" fontId="3" fillId="0" borderId="8" xfId="4" applyNumberFormat="1" applyFont="1" applyFill="1" applyBorder="1"/>
    <xf numFmtId="164" fontId="8" fillId="2" borderId="0" xfId="4" applyNumberFormat="1" applyFont="1" applyFill="1" applyBorder="1"/>
    <xf numFmtId="0" fontId="3" fillId="0" borderId="4" xfId="3" applyFont="1" applyBorder="1"/>
    <xf numFmtId="0" fontId="3" fillId="0" borderId="2" xfId="3" applyFont="1" applyBorder="1"/>
    <xf numFmtId="0" fontId="3" fillId="0" borderId="9" xfId="3" applyFont="1" applyBorder="1" applyAlignment="1">
      <alignment horizontal="center"/>
    </xf>
    <xf numFmtId="0" fontId="7" fillId="0" borderId="9" xfId="5" applyNumberFormat="1" applyFont="1" applyBorder="1"/>
    <xf numFmtId="0" fontId="7" fillId="0" borderId="9" xfId="5" applyNumberFormat="1" applyFont="1" applyBorder="1" applyAlignment="1">
      <alignment horizontal="right"/>
    </xf>
    <xf numFmtId="0" fontId="7" fillId="0" borderId="5" xfId="5" applyNumberFormat="1" applyFont="1" applyBorder="1" applyAlignment="1">
      <alignment horizontal="right"/>
    </xf>
    <xf numFmtId="164" fontId="3" fillId="0" borderId="5" xfId="4" applyNumberFormat="1" applyFont="1" applyFill="1" applyBorder="1"/>
    <xf numFmtId="164" fontId="3" fillId="0" borderId="9" xfId="4" applyNumberFormat="1" applyFont="1" applyFill="1" applyBorder="1"/>
    <xf numFmtId="0" fontId="7" fillId="0" borderId="0" xfId="5" applyNumberFormat="1" applyFont="1" applyBorder="1" applyAlignment="1">
      <alignment horizontal="centerContinuous"/>
    </xf>
    <xf numFmtId="0" fontId="7" fillId="0" borderId="0" xfId="5" applyNumberFormat="1" applyFont="1" applyFill="1" applyAlignment="1">
      <alignment horizontal="centerContinuous"/>
    </xf>
    <xf numFmtId="0" fontId="7" fillId="0" borderId="0" xfId="5" applyNumberFormat="1" applyFont="1" applyAlignment="1">
      <alignment horizontal="center"/>
    </xf>
    <xf numFmtId="0" fontId="7" fillId="0" borderId="0" xfId="5" applyNumberFormat="1" applyFont="1" applyFill="1" applyAlignment="1">
      <alignment horizontal="center"/>
    </xf>
    <xf numFmtId="16" fontId="3" fillId="0" borderId="2" xfId="3" quotePrefix="1" applyNumberFormat="1" applyFont="1" applyBorder="1" applyAlignment="1">
      <alignment horizontal="centerContinuous"/>
    </xf>
    <xf numFmtId="0" fontId="7" fillId="0" borderId="1" xfId="5" applyNumberFormat="1" applyFont="1" applyBorder="1" applyAlignment="1">
      <alignment horizontal="center"/>
    </xf>
    <xf numFmtId="165" fontId="7" fillId="0" borderId="2" xfId="5" quotePrefix="1" applyNumberFormat="1" applyFont="1" applyFill="1" applyBorder="1" applyAlignment="1">
      <alignment horizontal="center"/>
    </xf>
    <xf numFmtId="165" fontId="7" fillId="0" borderId="2" xfId="5" applyNumberFormat="1" applyFont="1" applyFill="1" applyBorder="1" applyAlignment="1">
      <alignment horizontal="center"/>
    </xf>
    <xf numFmtId="0" fontId="7" fillId="0" borderId="0" xfId="5" applyNumberFormat="1" applyFont="1" applyFill="1" applyBorder="1" applyAlignment="1">
      <alignment horizontal="right"/>
    </xf>
    <xf numFmtId="6" fontId="7" fillId="0" borderId="4" xfId="5" applyNumberFormat="1" applyFont="1" applyBorder="1" applyAlignment="1">
      <alignment horizontal="right"/>
    </xf>
    <xf numFmtId="6" fontId="7" fillId="0" borderId="0" xfId="5" applyNumberFormat="1" applyFont="1" applyBorder="1" applyAlignment="1">
      <alignment horizontal="right"/>
    </xf>
    <xf numFmtId="166" fontId="9" fillId="0" borderId="4" xfId="6" applyNumberFormat="1" applyFont="1" applyBorder="1"/>
    <xf numFmtId="166" fontId="9" fillId="0" borderId="0" xfId="6" applyNumberFormat="1" applyFont="1" applyBorder="1"/>
    <xf numFmtId="166" fontId="9" fillId="0" borderId="0" xfId="6" applyNumberFormat="1" applyFont="1" applyFill="1" applyBorder="1"/>
    <xf numFmtId="6" fontId="3" fillId="0" borderId="4" xfId="0" applyNumberFormat="1" applyFont="1" applyBorder="1"/>
    <xf numFmtId="167" fontId="9" fillId="0" borderId="4" xfId="6" applyNumberFormat="1" applyFont="1" applyBorder="1"/>
    <xf numFmtId="167" fontId="9" fillId="0" borderId="0" xfId="6" applyNumberFormat="1" applyFont="1" applyBorder="1"/>
    <xf numFmtId="167" fontId="9" fillId="0" borderId="0" xfId="6" applyNumberFormat="1" applyFont="1" applyFill="1" applyBorder="1"/>
    <xf numFmtId="0" fontId="3" fillId="0" borderId="2" xfId="3" applyFont="1" applyBorder="1" applyAlignment="1">
      <alignment horizontal="right"/>
    </xf>
    <xf numFmtId="6" fontId="3" fillId="0" borderId="1" xfId="0" applyNumberFormat="1" applyFont="1" applyBorder="1"/>
    <xf numFmtId="6" fontId="3" fillId="0" borderId="2" xfId="0" applyNumberFormat="1" applyFont="1" applyBorder="1"/>
    <xf numFmtId="9" fontId="7" fillId="0" borderId="4" xfId="2" applyFont="1" applyBorder="1" applyAlignment="1">
      <alignment horizontal="right"/>
    </xf>
    <xf numFmtId="9" fontId="7" fillId="0" borderId="0" xfId="2" applyFont="1" applyBorder="1" applyAlignment="1">
      <alignment horizontal="right"/>
    </xf>
    <xf numFmtId="164" fontId="3" fillId="0" borderId="4" xfId="1" applyNumberFormat="1" applyFont="1" applyFill="1" applyBorder="1"/>
    <xf numFmtId="164" fontId="3" fillId="0" borderId="0" xfId="1" applyNumberFormat="1" applyFont="1" applyFill="1" applyBorder="1"/>
    <xf numFmtId="9" fontId="3" fillId="0" borderId="4" xfId="2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0" fontId="3" fillId="0" borderId="4" xfId="3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10" fontId="6" fillId="0" borderId="4" xfId="2" applyNumberFormat="1" applyFont="1" applyBorder="1" applyAlignment="1">
      <alignment horizontal="right"/>
    </xf>
    <xf numFmtId="10" fontId="6" fillId="0" borderId="0" xfId="2" applyNumberFormat="1" applyFont="1" applyBorder="1" applyAlignment="1">
      <alignment horizontal="right"/>
    </xf>
    <xf numFmtId="168" fontId="7" fillId="0" borderId="4" xfId="7" applyNumberFormat="1" applyFont="1" applyBorder="1"/>
    <xf numFmtId="168" fontId="7" fillId="0" borderId="0" xfId="7" applyNumberFormat="1" applyFont="1" applyBorder="1"/>
    <xf numFmtId="164" fontId="6" fillId="0" borderId="4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3" fillId="0" borderId="4" xfId="1" applyNumberFormat="1" applyFont="1" applyBorder="1"/>
    <xf numFmtId="164" fontId="3" fillId="0" borderId="0" xfId="1" applyNumberFormat="1" applyFont="1" applyBorder="1"/>
    <xf numFmtId="42" fontId="6" fillId="0" borderId="0" xfId="8" applyNumberFormat="1" applyFont="1"/>
    <xf numFmtId="0" fontId="7" fillId="0" borderId="4" xfId="5" applyNumberFormat="1" applyFont="1" applyFill="1" applyBorder="1" applyAlignment="1">
      <alignment horizontal="center"/>
    </xf>
    <xf numFmtId="169" fontId="7" fillId="0" borderId="0" xfId="8" quotePrefix="1" applyNumberFormat="1" applyFont="1" applyAlignment="1">
      <alignment horizontal="center"/>
    </xf>
    <xf numFmtId="6" fontId="3" fillId="0" borderId="0" xfId="3" applyNumberFormat="1" applyFont="1"/>
    <xf numFmtId="170" fontId="3" fillId="0" borderId="0" xfId="3" applyNumberFormat="1" applyFont="1"/>
  </cellXfs>
  <cellStyles count="9">
    <cellStyle name="Comma" xfId="1" builtinId="3"/>
    <cellStyle name="Comma 2 2" xfId="4" xr:uid="{45C834C4-A0DA-48BC-8A64-85ED5305123E}"/>
    <cellStyle name="Currency 28" xfId="6" xr:uid="{4B8DCCB4-CF67-4515-9A3B-0AD96F72AF26}"/>
    <cellStyle name="Normal" xfId="0" builtinId="0"/>
    <cellStyle name="Normal 15 8" xfId="5" xr:uid="{0B532C13-114D-497F-B05B-6676E6572DBA}"/>
    <cellStyle name="Normal 159" xfId="8" xr:uid="{E5E5B072-56A3-4119-8F57-6FF8B552ADBF}"/>
    <cellStyle name="Normal 3 2" xfId="3" xr:uid="{6D208FEC-33B1-47AF-9D52-C43AAC9F128A}"/>
    <cellStyle name="Percent" xfId="2" builtinId="5"/>
    <cellStyle name="Percent 2 2" xfId="7" xr:uid="{11A2088D-1A6D-447B-8122-D1E8A4FEAE74}"/>
  </cellStyles>
  <dxfs count="1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6A0E3-ABF3-4CD7-A120-983F791E26A6}">
  <sheetPr>
    <pageSetUpPr fitToPage="1"/>
  </sheetPr>
  <dimension ref="A1:CD516"/>
  <sheetViews>
    <sheetView tabSelected="1" zoomScale="70" zoomScaleNormal="70" workbookViewId="0">
      <pane xSplit="4" ySplit="8" topLeftCell="AY9" activePane="bottomRight" state="frozen"/>
      <selection activeCell="AY29" sqref="AY29"/>
      <selection pane="topRight" activeCell="AY29" sqref="AY29"/>
      <selection pane="bottomLeft" activeCell="AY29" sqref="AY29"/>
      <selection pane="bottomRight"/>
    </sheetView>
  </sheetViews>
  <sheetFormatPr defaultColWidth="9.08984375" defaultRowHeight="15.5" outlineLevelRow="1"/>
  <cols>
    <col min="1" max="1" width="15.36328125" style="3" customWidth="1"/>
    <col min="2" max="2" width="15.36328125" style="2" customWidth="1"/>
    <col min="3" max="3" width="15.36328125" style="3" customWidth="1"/>
    <col min="4" max="4" width="41.6328125" style="3" customWidth="1"/>
    <col min="5" max="53" width="15.36328125" style="3" hidden="1" customWidth="1"/>
    <col min="54" max="56" width="15.36328125" style="3" customWidth="1"/>
    <col min="57" max="60" width="15.36328125" style="3" hidden="1" customWidth="1"/>
    <col min="61" max="61" width="15.36328125" style="4" hidden="1" customWidth="1"/>
    <col min="62" max="80" width="15.36328125" style="3" hidden="1" customWidth="1"/>
    <col min="81" max="82" width="15.36328125" style="5" customWidth="1"/>
    <col min="83" max="149" width="15.36328125" style="3" customWidth="1"/>
    <col min="150" max="16384" width="9.08984375" style="3"/>
  </cols>
  <sheetData>
    <row r="1" spans="1:80" ht="15.75" customHeight="1">
      <c r="A1" s="1" t="s">
        <v>0</v>
      </c>
    </row>
    <row r="2" spans="1:80" ht="15.75" customHeight="1">
      <c r="A2" s="1" t="s">
        <v>1</v>
      </c>
    </row>
    <row r="3" spans="1:80" ht="15.75" customHeight="1">
      <c r="A3" s="6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80" ht="15.75" customHeight="1">
      <c r="A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80" ht="15.75" customHeight="1">
      <c r="C5" s="11"/>
      <c r="D5" s="11"/>
    </row>
    <row r="6" spans="1:80" ht="15.75" customHeight="1">
      <c r="C6" s="12"/>
      <c r="D6" s="13"/>
      <c r="E6" s="14" t="s">
        <v>4</v>
      </c>
      <c r="F6" s="15"/>
      <c r="G6" s="15"/>
      <c r="H6" s="15"/>
      <c r="I6" s="15"/>
      <c r="J6" s="15"/>
      <c r="K6" s="15"/>
      <c r="L6" s="15"/>
      <c r="M6" s="15"/>
      <c r="N6" s="15"/>
      <c r="O6" s="16" t="s">
        <v>5</v>
      </c>
      <c r="P6" s="17"/>
      <c r="Q6" s="17"/>
      <c r="R6" s="17"/>
      <c r="S6" s="17"/>
      <c r="T6" s="17"/>
      <c r="U6" s="17"/>
      <c r="V6" s="17"/>
      <c r="W6" s="18"/>
      <c r="X6" s="17"/>
      <c r="Y6" s="17"/>
      <c r="Z6" s="18"/>
      <c r="AA6" s="19" t="s">
        <v>6</v>
      </c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19" t="s">
        <v>7</v>
      </c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Z6" s="20"/>
      <c r="BA6" s="20"/>
      <c r="BB6" s="19" t="s">
        <v>70</v>
      </c>
      <c r="BC6" s="20"/>
      <c r="BD6" s="20"/>
      <c r="BE6" s="20"/>
      <c r="BF6" s="20"/>
      <c r="BG6" s="20"/>
      <c r="BH6" s="20"/>
      <c r="BI6" s="18"/>
      <c r="BJ6" s="21"/>
      <c r="BK6" s="22"/>
    </row>
    <row r="7" spans="1:80" ht="15.75" customHeight="1">
      <c r="A7" s="2" t="s">
        <v>8</v>
      </c>
      <c r="B7" s="2" t="s">
        <v>9</v>
      </c>
      <c r="C7" s="23" t="s">
        <v>10</v>
      </c>
      <c r="D7" s="24" t="s">
        <v>11</v>
      </c>
      <c r="E7" s="25">
        <v>2016</v>
      </c>
      <c r="F7" s="26">
        <v>2016</v>
      </c>
      <c r="G7" s="26">
        <v>2016</v>
      </c>
      <c r="H7" s="26">
        <v>2016</v>
      </c>
      <c r="I7" s="27">
        <v>2017</v>
      </c>
      <c r="J7" s="28">
        <v>2017</v>
      </c>
      <c r="K7" s="28">
        <v>2017</v>
      </c>
      <c r="L7" s="28">
        <v>2017</v>
      </c>
      <c r="M7" s="28">
        <v>2017</v>
      </c>
      <c r="N7" s="28">
        <v>2017</v>
      </c>
      <c r="O7" s="25">
        <v>2017</v>
      </c>
      <c r="P7" s="28">
        <v>2017</v>
      </c>
      <c r="Q7" s="28">
        <v>2017</v>
      </c>
      <c r="R7" s="28">
        <v>2017</v>
      </c>
      <c r="S7" s="28">
        <v>2017</v>
      </c>
      <c r="T7" s="28">
        <v>2017</v>
      </c>
      <c r="U7" s="27">
        <v>2018</v>
      </c>
      <c r="V7" s="28">
        <v>2018</v>
      </c>
      <c r="W7" s="28">
        <v>2018</v>
      </c>
      <c r="X7" s="28">
        <v>2018</v>
      </c>
      <c r="Y7" s="28">
        <v>2018</v>
      </c>
      <c r="Z7" s="28">
        <v>2018</v>
      </c>
      <c r="AA7" s="25">
        <v>2018</v>
      </c>
      <c r="AB7" s="28">
        <v>2018</v>
      </c>
      <c r="AC7" s="28">
        <v>2018</v>
      </c>
      <c r="AD7" s="28">
        <v>2018</v>
      </c>
      <c r="AE7" s="28">
        <v>2018</v>
      </c>
      <c r="AF7" s="29">
        <v>2018</v>
      </c>
      <c r="AG7" s="30">
        <v>2019</v>
      </c>
      <c r="AH7" s="29">
        <v>2019</v>
      </c>
      <c r="AI7" s="29">
        <v>2019</v>
      </c>
      <c r="AJ7" s="29">
        <v>2019</v>
      </c>
      <c r="AK7" s="29">
        <v>2019</v>
      </c>
      <c r="AL7" s="29">
        <v>2019</v>
      </c>
      <c r="AM7" s="31">
        <v>2019</v>
      </c>
      <c r="AN7" s="29">
        <v>2019</v>
      </c>
      <c r="AO7" s="29">
        <v>2019</v>
      </c>
      <c r="AP7" s="29">
        <v>2019</v>
      </c>
      <c r="AQ7" s="29">
        <v>2019</v>
      </c>
      <c r="AR7" s="29">
        <v>2019</v>
      </c>
      <c r="AS7" s="30">
        <v>2020</v>
      </c>
      <c r="AT7" s="29">
        <v>2020</v>
      </c>
      <c r="AU7" s="29">
        <v>2020</v>
      </c>
      <c r="AV7" s="29">
        <v>2020</v>
      </c>
      <c r="AW7" s="29">
        <v>2020</v>
      </c>
      <c r="AX7" s="29">
        <v>2020</v>
      </c>
      <c r="AY7" s="31">
        <v>2020</v>
      </c>
      <c r="AZ7" s="29">
        <v>2020</v>
      </c>
      <c r="BA7" s="29">
        <v>2020</v>
      </c>
      <c r="BB7" s="29">
        <v>2020</v>
      </c>
      <c r="BC7" s="29">
        <v>2020</v>
      </c>
      <c r="BD7" s="29">
        <v>2020</v>
      </c>
      <c r="BE7" s="30">
        <v>2021</v>
      </c>
      <c r="BF7" s="29">
        <v>2021</v>
      </c>
      <c r="BG7" s="29">
        <v>2021</v>
      </c>
      <c r="BH7" s="29">
        <v>2021</v>
      </c>
      <c r="BI7" s="29">
        <v>2021</v>
      </c>
      <c r="BJ7" s="29">
        <v>2021</v>
      </c>
      <c r="BK7" s="31">
        <v>2021</v>
      </c>
      <c r="BL7" s="29">
        <v>2021</v>
      </c>
      <c r="BM7" s="29">
        <v>2021</v>
      </c>
      <c r="BN7" s="29">
        <v>2021</v>
      </c>
      <c r="BO7" s="29">
        <v>2021</v>
      </c>
      <c r="BP7" s="29">
        <v>2021</v>
      </c>
      <c r="BQ7" s="29">
        <v>2022</v>
      </c>
      <c r="BR7" s="29">
        <v>2022</v>
      </c>
      <c r="BS7" s="29">
        <v>2022</v>
      </c>
      <c r="BT7" s="29">
        <v>2022</v>
      </c>
      <c r="BU7" s="29">
        <v>2022</v>
      </c>
      <c r="BV7" s="29">
        <v>2022</v>
      </c>
      <c r="BW7" s="29">
        <v>2022</v>
      </c>
      <c r="BX7" s="29">
        <v>2022</v>
      </c>
      <c r="BY7" s="29">
        <v>2022</v>
      </c>
      <c r="BZ7" s="29">
        <v>2022</v>
      </c>
      <c r="CA7" s="29">
        <v>2022</v>
      </c>
      <c r="CB7" s="29">
        <v>2022</v>
      </c>
    </row>
    <row r="8" spans="1:80" ht="15.75" customHeight="1">
      <c r="A8" s="32" t="s">
        <v>12</v>
      </c>
      <c r="B8" s="32" t="s">
        <v>12</v>
      </c>
      <c r="C8" s="33" t="s">
        <v>13</v>
      </c>
      <c r="D8" s="33" t="s">
        <v>14</v>
      </c>
      <c r="E8" s="34" t="s">
        <v>15</v>
      </c>
      <c r="F8" s="35" t="s">
        <v>16</v>
      </c>
      <c r="G8" s="35" t="s">
        <v>17</v>
      </c>
      <c r="H8" s="35" t="s">
        <v>18</v>
      </c>
      <c r="I8" s="34" t="s">
        <v>19</v>
      </c>
      <c r="J8" s="35" t="s">
        <v>20</v>
      </c>
      <c r="K8" s="35" t="s">
        <v>21</v>
      </c>
      <c r="L8" s="35" t="s">
        <v>22</v>
      </c>
      <c r="M8" s="35" t="s">
        <v>23</v>
      </c>
      <c r="N8" s="35" t="s">
        <v>24</v>
      </c>
      <c r="O8" s="34" t="s">
        <v>25</v>
      </c>
      <c r="P8" s="35" t="s">
        <v>26</v>
      </c>
      <c r="Q8" s="36" t="s">
        <v>15</v>
      </c>
      <c r="R8" s="35" t="s">
        <v>16</v>
      </c>
      <c r="S8" s="35" t="s">
        <v>17</v>
      </c>
      <c r="T8" s="35" t="s">
        <v>18</v>
      </c>
      <c r="U8" s="34" t="s">
        <v>19</v>
      </c>
      <c r="V8" s="35" t="s">
        <v>20</v>
      </c>
      <c r="W8" s="35" t="s">
        <v>21</v>
      </c>
      <c r="X8" s="35" t="s">
        <v>22</v>
      </c>
      <c r="Y8" s="35" t="s">
        <v>23</v>
      </c>
      <c r="Z8" s="35" t="s">
        <v>24</v>
      </c>
      <c r="AA8" s="34" t="s">
        <v>25</v>
      </c>
      <c r="AB8" s="35" t="s">
        <v>26</v>
      </c>
      <c r="AC8" s="36" t="s">
        <v>15</v>
      </c>
      <c r="AD8" s="35" t="s">
        <v>16</v>
      </c>
      <c r="AE8" s="35" t="s">
        <v>17</v>
      </c>
      <c r="AF8" s="35" t="s">
        <v>18</v>
      </c>
      <c r="AG8" s="34" t="s">
        <v>19</v>
      </c>
      <c r="AH8" s="35" t="s">
        <v>20</v>
      </c>
      <c r="AI8" s="35" t="s">
        <v>21</v>
      </c>
      <c r="AJ8" s="35" t="s">
        <v>22</v>
      </c>
      <c r="AK8" s="35" t="s">
        <v>23</v>
      </c>
      <c r="AL8" s="35" t="s">
        <v>24</v>
      </c>
      <c r="AM8" s="34" t="s">
        <v>25</v>
      </c>
      <c r="AN8" s="35" t="s">
        <v>26</v>
      </c>
      <c r="AO8" s="36" t="s">
        <v>15</v>
      </c>
      <c r="AP8" s="35" t="s">
        <v>16</v>
      </c>
      <c r="AQ8" s="35" t="s">
        <v>17</v>
      </c>
      <c r="AR8" s="35" t="s">
        <v>18</v>
      </c>
      <c r="AS8" s="34" t="s">
        <v>19</v>
      </c>
      <c r="AT8" s="35" t="s">
        <v>20</v>
      </c>
      <c r="AU8" s="35" t="s">
        <v>21</v>
      </c>
      <c r="AV8" s="35" t="s">
        <v>22</v>
      </c>
      <c r="AW8" s="35" t="s">
        <v>23</v>
      </c>
      <c r="AX8" s="35" t="s">
        <v>24</v>
      </c>
      <c r="AY8" s="34" t="s">
        <v>25</v>
      </c>
      <c r="AZ8" s="35" t="s">
        <v>26</v>
      </c>
      <c r="BA8" s="36" t="s">
        <v>15</v>
      </c>
      <c r="BB8" s="35" t="s">
        <v>16</v>
      </c>
      <c r="BC8" s="35" t="s">
        <v>17</v>
      </c>
      <c r="BD8" s="35" t="s">
        <v>18</v>
      </c>
      <c r="BE8" s="34" t="s">
        <v>19</v>
      </c>
      <c r="BF8" s="35" t="s">
        <v>20</v>
      </c>
      <c r="BG8" s="35" t="s">
        <v>21</v>
      </c>
      <c r="BH8" s="35" t="s">
        <v>22</v>
      </c>
      <c r="BI8" s="35" t="s">
        <v>23</v>
      </c>
      <c r="BJ8" s="35" t="s">
        <v>24</v>
      </c>
      <c r="BK8" s="34" t="s">
        <v>25</v>
      </c>
      <c r="BL8" s="35" t="s">
        <v>26</v>
      </c>
      <c r="BM8" s="36" t="s">
        <v>15</v>
      </c>
      <c r="BN8" s="35" t="s">
        <v>16</v>
      </c>
      <c r="BO8" s="35" t="s">
        <v>17</v>
      </c>
      <c r="BP8" s="35" t="s">
        <v>18</v>
      </c>
      <c r="BQ8" s="35" t="s">
        <v>19</v>
      </c>
      <c r="BR8" s="35" t="s">
        <v>20</v>
      </c>
      <c r="BS8" s="35" t="s">
        <v>21</v>
      </c>
      <c r="BT8" s="35" t="s">
        <v>22</v>
      </c>
      <c r="BU8" s="35" t="s">
        <v>23</v>
      </c>
      <c r="BV8" s="35" t="s">
        <v>24</v>
      </c>
      <c r="BW8" s="35" t="s">
        <v>25</v>
      </c>
      <c r="BX8" s="35" t="s">
        <v>26</v>
      </c>
      <c r="BY8" s="36" t="s">
        <v>15</v>
      </c>
      <c r="BZ8" s="35" t="s">
        <v>16</v>
      </c>
      <c r="CA8" s="35" t="s">
        <v>17</v>
      </c>
      <c r="CB8" s="35" t="s">
        <v>18</v>
      </c>
    </row>
    <row r="9" spans="1:80" ht="15.75" hidden="1" customHeight="1" outlineLevel="1">
      <c r="C9" s="37"/>
      <c r="D9" s="24"/>
      <c r="E9" s="38"/>
      <c r="F9" s="24"/>
      <c r="G9" s="24"/>
      <c r="H9" s="24"/>
      <c r="I9" s="24"/>
      <c r="J9" s="24"/>
      <c r="K9" s="24"/>
      <c r="L9" s="24"/>
      <c r="M9" s="24"/>
      <c r="N9" s="24"/>
      <c r="O9" s="39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3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39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39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</row>
    <row r="10" spans="1:80" ht="15.75" hidden="1" customHeight="1" outlineLevel="1">
      <c r="A10" s="23" t="s">
        <v>27</v>
      </c>
      <c r="B10" s="23" t="s">
        <v>28</v>
      </c>
      <c r="C10" s="23">
        <v>1</v>
      </c>
      <c r="D10" s="40" t="s">
        <v>29</v>
      </c>
      <c r="E10" s="41">
        <f>Deferral!D16</f>
        <v>-123991.4815506232</v>
      </c>
      <c r="F10" s="42">
        <f>Deferral!E16</f>
        <v>-877299.31697726436</v>
      </c>
      <c r="G10" s="42">
        <f>Deferral!F16</f>
        <v>-454874.81881651096</v>
      </c>
      <c r="H10" s="42">
        <f>Deferral!G16</f>
        <v>-2087643.6968761161</v>
      </c>
      <c r="I10" s="42">
        <f>Deferral!H16</f>
        <v>2046206.9496323522</v>
      </c>
      <c r="J10" s="42">
        <f>Deferral!I16</f>
        <v>1156256.4247555155</v>
      </c>
      <c r="K10" s="42">
        <f>Deferral!J16</f>
        <v>321549.22975384165</v>
      </c>
      <c r="L10" s="42">
        <f>Deferral!K16</f>
        <v>85034.889487502165</v>
      </c>
      <c r="M10" s="42">
        <f>Deferral!L16</f>
        <v>203694.99452375993</v>
      </c>
      <c r="N10" s="42">
        <f>Deferral!M16</f>
        <v>1128869.540920353</v>
      </c>
      <c r="O10" s="3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39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3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39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39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ht="15.75" hidden="1" customHeight="1" outlineLevel="1">
      <c r="A11" s="23" t="s">
        <v>27</v>
      </c>
      <c r="B11" s="23" t="s">
        <v>28</v>
      </c>
      <c r="C11" s="23">
        <v>1</v>
      </c>
      <c r="D11" s="43" t="s">
        <v>30</v>
      </c>
      <c r="E11" s="41">
        <f>E10/2*E$302</f>
        <v>-180.82091059465884</v>
      </c>
      <c r="F11" s="42">
        <f>(E12+F10/2)*F$302</f>
        <v>-1641.5640527703961</v>
      </c>
      <c r="G11" s="42">
        <f t="shared" ref="G11:N11" si="0">(F12+G10/2)*G$302</f>
        <v>-3589.1058959568986</v>
      </c>
      <c r="H11" s="42">
        <f t="shared" si="0"/>
        <v>-7307.4136235385204</v>
      </c>
      <c r="I11" s="42">
        <f t="shared" si="0"/>
        <v>-7600.2742316615977</v>
      </c>
      <c r="J11" s="42">
        <f t="shared" si="0"/>
        <v>-2537.4419934973025</v>
      </c>
      <c r="K11" s="42">
        <f t="shared" si="0"/>
        <v>-610.28383699123651</v>
      </c>
      <c r="L11" s="42">
        <f t="shared" si="0"/>
        <v>-2.2385096401945339</v>
      </c>
      <c r="M11" s="42">
        <f t="shared" si="0"/>
        <v>459.5729075709632</v>
      </c>
      <c r="N11" s="42">
        <f t="shared" si="0"/>
        <v>2431.0751227366604</v>
      </c>
      <c r="O11" s="3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9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3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39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39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</row>
    <row r="12" spans="1:80" ht="15.75" hidden="1" customHeight="1" outlineLevel="1">
      <c r="A12" s="23" t="s">
        <v>27</v>
      </c>
      <c r="B12" s="23" t="s">
        <v>28</v>
      </c>
      <c r="C12" s="23">
        <v>1</v>
      </c>
      <c r="D12" s="40" t="s">
        <v>31</v>
      </c>
      <c r="E12" s="41">
        <f>E10+E11</f>
        <v>-124172.30246121786</v>
      </c>
      <c r="F12" s="42">
        <f>E12+SUM(F10:F11)</f>
        <v>-1003113.1834912526</v>
      </c>
      <c r="G12" s="42">
        <f t="shared" ref="G12:N12" si="1">F12+SUM(G10:G11)</f>
        <v>-1461577.1082037205</v>
      </c>
      <c r="H12" s="42">
        <f t="shared" si="1"/>
        <v>-3556528.2187033752</v>
      </c>
      <c r="I12" s="42">
        <f t="shared" si="1"/>
        <v>-1517921.5433026846</v>
      </c>
      <c r="J12" s="42">
        <f t="shared" si="1"/>
        <v>-364202.56054066634</v>
      </c>
      <c r="K12" s="42">
        <f t="shared" si="1"/>
        <v>-43263.614623815927</v>
      </c>
      <c r="L12" s="42">
        <f t="shared" si="1"/>
        <v>41769.036354046038</v>
      </c>
      <c r="M12" s="42">
        <f t="shared" si="1"/>
        <v>245923.60378537694</v>
      </c>
      <c r="N12" s="42">
        <f t="shared" si="1"/>
        <v>1377224.2198284667</v>
      </c>
      <c r="O12" s="39">
        <f>N12</f>
        <v>1377224.2198284667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39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3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39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39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</row>
    <row r="13" spans="1:80" ht="15.75" hidden="1" customHeight="1" outlineLevel="1">
      <c r="A13" s="23" t="s">
        <v>27</v>
      </c>
      <c r="B13" s="23" t="s">
        <v>28</v>
      </c>
      <c r="C13" s="23">
        <v>1</v>
      </c>
      <c r="D13" s="43" t="s">
        <v>32</v>
      </c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4">
        <f>O307</f>
        <v>1320717.2954872788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39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3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39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39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</row>
    <row r="14" spans="1:80" ht="15.75" hidden="1" customHeight="1" outlineLevel="1">
      <c r="A14" s="23" t="s">
        <v>27</v>
      </c>
      <c r="B14" s="23" t="s">
        <v>28</v>
      </c>
      <c r="C14" s="23">
        <v>1</v>
      </c>
      <c r="D14" s="43" t="s">
        <v>33</v>
      </c>
      <c r="E14" s="41"/>
      <c r="F14" s="42"/>
      <c r="G14" s="42"/>
      <c r="H14" s="42"/>
      <c r="I14" s="42"/>
      <c r="J14" s="42"/>
      <c r="K14" s="42"/>
      <c r="L14" s="42"/>
      <c r="M14" s="42"/>
      <c r="N14" s="42"/>
      <c r="O14" s="41">
        <f>SUM(O12:O13)</f>
        <v>2697941.5153157455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39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3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39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39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</row>
    <row r="15" spans="1:80" ht="15.75" hidden="1" customHeight="1" outlineLevel="1">
      <c r="A15" s="2"/>
      <c r="C15" s="23"/>
      <c r="D15" s="43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3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9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39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39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39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</row>
    <row r="16" spans="1:80" ht="15.75" hidden="1" customHeight="1" outlineLevel="1">
      <c r="A16" s="23" t="s">
        <v>27</v>
      </c>
      <c r="B16" s="23" t="s">
        <v>28</v>
      </c>
      <c r="C16" s="23">
        <v>2</v>
      </c>
      <c r="D16" s="40" t="s">
        <v>29</v>
      </c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39">
        <f>Deferral!N16</f>
        <v>1272681.4425533423</v>
      </c>
      <c r="P16" s="5">
        <f>Deferral!O16</f>
        <v>444853.22309249081</v>
      </c>
      <c r="Q16" s="5">
        <f>Deferral!P16+Deferral!Q16</f>
        <v>-53686.67996861774</v>
      </c>
      <c r="R16" s="5">
        <f>Deferral!R16+Deferral!S16</f>
        <v>-850749.66143790877</v>
      </c>
      <c r="S16" s="5">
        <f>Deferral!T16</f>
        <v>353466.26648437791</v>
      </c>
      <c r="T16" s="5">
        <f>Deferral!U16</f>
        <v>-2148577.5200640876</v>
      </c>
      <c r="U16" s="5">
        <f>Deferral!V16</f>
        <v>-680147.32325769775</v>
      </c>
      <c r="V16" s="5">
        <f>Deferral!W16</f>
        <v>-1803116.8459927896</v>
      </c>
      <c r="W16" s="5">
        <f>Deferral!X16</f>
        <v>1245.8780839964747</v>
      </c>
      <c r="X16" s="5">
        <f>Deferral!Y16</f>
        <v>-90731.215085904114</v>
      </c>
      <c r="Y16" s="5">
        <f>Deferral!Z16</f>
        <v>223375.03623925336</v>
      </c>
      <c r="Z16" s="5">
        <f>Deferral!AA16</f>
        <v>1090328.5113304793</v>
      </c>
      <c r="AA16" s="39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39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39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39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</row>
    <row r="17" spans="1:80" ht="15.75" hidden="1" customHeight="1" outlineLevel="1">
      <c r="A17" s="23" t="s">
        <v>27</v>
      </c>
      <c r="B17" s="23" t="s">
        <v>28</v>
      </c>
      <c r="C17" s="23">
        <v>2</v>
      </c>
      <c r="D17" s="43" t="s">
        <v>30</v>
      </c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39">
        <f>O16/2*O$302</f>
        <v>2163.5584523406819</v>
      </c>
      <c r="P17" s="5">
        <f t="shared" ref="P17:Z17" si="2">(O18+P16/2)*P$302</f>
        <v>5090.7234826765562</v>
      </c>
      <c r="Q17" s="5">
        <f t="shared" si="2"/>
        <v>5603.220505068587</v>
      </c>
      <c r="R17" s="5">
        <f t="shared" si="2"/>
        <v>4504.790366634049</v>
      </c>
      <c r="S17" s="5">
        <f t="shared" si="2"/>
        <v>3525.1781260087546</v>
      </c>
      <c r="T17" s="5">
        <f t="shared" si="2"/>
        <v>407.38788584773044</v>
      </c>
      <c r="U17" s="5">
        <f t="shared" si="2"/>
        <v>-4682.8502357424313</v>
      </c>
      <c r="V17" s="5">
        <f t="shared" si="2"/>
        <v>-8405.452001138483</v>
      </c>
      <c r="W17" s="5">
        <f t="shared" si="2"/>
        <v>-12443.211370681907</v>
      </c>
      <c r="X17" s="5">
        <f t="shared" si="2"/>
        <v>-13000.443886503681</v>
      </c>
      <c r="Y17" s="5">
        <f t="shared" si="2"/>
        <v>-13149.185661364912</v>
      </c>
      <c r="Z17" s="5">
        <f t="shared" si="2"/>
        <v>-10421.454883693092</v>
      </c>
      <c r="AA17" s="39">
        <f t="shared" ref="AA17:AG17" si="3">Z18*AA$302</f>
        <v>-9127.4665089744522</v>
      </c>
      <c r="AB17" s="5">
        <f t="shared" si="3"/>
        <v>-9163.9763750103484</v>
      </c>
      <c r="AC17" s="5">
        <f t="shared" si="3"/>
        <v>-8970.6164734976301</v>
      </c>
      <c r="AD17" s="5">
        <f t="shared" si="3"/>
        <v>-9698.3404837245998</v>
      </c>
      <c r="AE17" s="5">
        <f t="shared" si="3"/>
        <v>-9507.1908110477634</v>
      </c>
      <c r="AF17" s="5">
        <f t="shared" si="3"/>
        <v>-9779.0037151626439</v>
      </c>
      <c r="AG17" s="5">
        <f t="shared" si="3"/>
        <v>-10287.698175088535</v>
      </c>
      <c r="AH17" s="5"/>
      <c r="AI17" s="5"/>
      <c r="AJ17" s="5"/>
      <c r="AK17" s="5"/>
      <c r="AL17" s="5"/>
      <c r="AM17" s="39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39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39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</row>
    <row r="18" spans="1:80" ht="15.75" hidden="1" customHeight="1" outlineLevel="1">
      <c r="A18" s="23" t="s">
        <v>27</v>
      </c>
      <c r="B18" s="23" t="s">
        <v>28</v>
      </c>
      <c r="C18" s="23">
        <v>2</v>
      </c>
      <c r="D18" s="40" t="s">
        <v>31</v>
      </c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39">
        <f>SUM(O16:O17)</f>
        <v>1274845.0010056831</v>
      </c>
      <c r="P18" s="5">
        <f>O18+SUM(P16:P17)</f>
        <v>1724788.9475808505</v>
      </c>
      <c r="Q18" s="5">
        <f t="shared" ref="Q18:Z18" si="4">P18+SUM(Q16:Q17)</f>
        <v>1676705.4881173014</v>
      </c>
      <c r="R18" s="5">
        <f t="shared" si="4"/>
        <v>830460.61704602663</v>
      </c>
      <c r="S18" s="5">
        <f t="shared" si="4"/>
        <v>1187452.0616564134</v>
      </c>
      <c r="T18" s="5">
        <f t="shared" si="4"/>
        <v>-960718.07052182662</v>
      </c>
      <c r="U18" s="5">
        <f t="shared" si="4"/>
        <v>-1645548.2440152667</v>
      </c>
      <c r="V18" s="5">
        <f t="shared" si="4"/>
        <v>-3457070.5420091948</v>
      </c>
      <c r="W18" s="5">
        <f t="shared" si="4"/>
        <v>-3468267.8752958803</v>
      </c>
      <c r="X18" s="5">
        <f t="shared" si="4"/>
        <v>-3571999.5342682879</v>
      </c>
      <c r="Y18" s="5">
        <f t="shared" si="4"/>
        <v>-3361773.6836903994</v>
      </c>
      <c r="Z18" s="5">
        <f t="shared" si="4"/>
        <v>-2281866.6272436129</v>
      </c>
      <c r="AA18" s="39">
        <f>Z18+AA17</f>
        <v>-2290994.0937525872</v>
      </c>
      <c r="AB18" s="5">
        <f t="shared" ref="AB18:AE18" si="5">AA18+AB17</f>
        <v>-2300158.0701275975</v>
      </c>
      <c r="AC18" s="5">
        <f t="shared" si="5"/>
        <v>-2309128.6866010954</v>
      </c>
      <c r="AD18" s="5">
        <f t="shared" si="5"/>
        <v>-2318827.02708482</v>
      </c>
      <c r="AE18" s="5">
        <f t="shared" si="5"/>
        <v>-2328334.2178958678</v>
      </c>
      <c r="AF18" s="5">
        <f>AE18+AF17</f>
        <v>-2338113.2216110304</v>
      </c>
      <c r="AG18" s="5">
        <f>AF18+AG17</f>
        <v>-2348400.9197861189</v>
      </c>
      <c r="AH18" s="5">
        <f>AG18</f>
        <v>-2348400.9197861189</v>
      </c>
      <c r="AI18" s="5"/>
      <c r="AJ18" s="5"/>
      <c r="AK18" s="5"/>
      <c r="AL18" s="5"/>
      <c r="AM18" s="39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39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39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</row>
    <row r="19" spans="1:80" ht="15.75" hidden="1" customHeight="1" outlineLevel="1">
      <c r="A19" s="23" t="s">
        <v>27</v>
      </c>
      <c r="B19" s="23" t="s">
        <v>28</v>
      </c>
      <c r="C19" s="23">
        <v>2</v>
      </c>
      <c r="D19" s="43" t="s">
        <v>32</v>
      </c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39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9"/>
      <c r="AB19" s="5"/>
      <c r="AC19" s="5"/>
      <c r="AD19" s="5"/>
      <c r="AE19" s="5"/>
      <c r="AF19" s="5"/>
      <c r="AG19" s="5"/>
      <c r="AH19" s="45">
        <f>AH315</f>
        <v>1735141.9813699524</v>
      </c>
      <c r="AI19" s="5"/>
      <c r="AJ19" s="5"/>
      <c r="AK19" s="5"/>
      <c r="AL19" s="5"/>
      <c r="AM19" s="39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39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39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</row>
    <row r="20" spans="1:80" ht="15.75" hidden="1" customHeight="1" outlineLevel="1">
      <c r="A20" s="23" t="s">
        <v>27</v>
      </c>
      <c r="B20" s="23" t="s">
        <v>28</v>
      </c>
      <c r="C20" s="23">
        <v>2</v>
      </c>
      <c r="D20" s="43" t="s">
        <v>34</v>
      </c>
      <c r="E20" s="41"/>
      <c r="F20" s="42"/>
      <c r="G20" s="42"/>
      <c r="H20" s="42"/>
      <c r="I20" s="42"/>
      <c r="J20" s="42"/>
      <c r="K20" s="42"/>
      <c r="L20" s="42"/>
      <c r="M20" s="42"/>
      <c r="N20" s="42"/>
      <c r="O20" s="3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39"/>
      <c r="AB20" s="5"/>
      <c r="AC20" s="5"/>
      <c r="AD20" s="5"/>
      <c r="AE20" s="5"/>
      <c r="AF20" s="5"/>
      <c r="AG20" s="5"/>
      <c r="AH20" s="5">
        <f>SUM(AH18:AH19)</f>
        <v>-613258.93841616646</v>
      </c>
      <c r="AI20" s="5"/>
      <c r="AJ20" s="5"/>
      <c r="AK20" s="5"/>
      <c r="AL20" s="5"/>
      <c r="AM20" s="39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39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39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</row>
    <row r="21" spans="1:80" ht="15.75" hidden="1" customHeight="1" outlineLevel="1">
      <c r="A21" s="2"/>
      <c r="C21" s="43"/>
      <c r="D21" s="43"/>
      <c r="E21" s="41"/>
      <c r="F21" s="42"/>
      <c r="G21" s="42"/>
      <c r="H21" s="42"/>
      <c r="I21" s="42"/>
      <c r="J21" s="42"/>
      <c r="K21" s="42"/>
      <c r="L21" s="42"/>
      <c r="M21" s="42"/>
      <c r="N21" s="42"/>
      <c r="O21" s="3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39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39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39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39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</row>
    <row r="22" spans="1:80" ht="15.75" hidden="1" customHeight="1" outlineLevel="1">
      <c r="A22" s="2" t="s">
        <v>27</v>
      </c>
      <c r="B22" s="23" t="s">
        <v>28</v>
      </c>
      <c r="C22" s="23">
        <v>3</v>
      </c>
      <c r="D22" s="40" t="s">
        <v>29</v>
      </c>
      <c r="E22" s="41"/>
      <c r="F22" s="42"/>
      <c r="G22" s="42"/>
      <c r="H22" s="42"/>
      <c r="I22" s="42"/>
      <c r="J22" s="42"/>
      <c r="K22" s="42"/>
      <c r="L22" s="42"/>
      <c r="M22" s="42"/>
      <c r="N22" s="42"/>
      <c r="O22" s="39"/>
      <c r="P22" s="5"/>
      <c r="Q22" s="5"/>
      <c r="R22" s="5"/>
      <c r="S22" s="5"/>
      <c r="T22" s="5"/>
      <c r="U22" s="5"/>
      <c r="V22" s="5"/>
      <c r="W22" s="5"/>
      <c r="X22" s="5"/>
      <c r="Y22" s="5"/>
      <c r="Z22" s="5" t="s">
        <v>11</v>
      </c>
      <c r="AA22" s="39">
        <f>Deferral!AB16</f>
        <v>943799.52544725128</v>
      </c>
      <c r="AB22" s="5">
        <f>Deferral!AC16</f>
        <v>471534.2809177218</v>
      </c>
      <c r="AC22" s="5">
        <f>Deferral!AD16</f>
        <v>-712729.49713614304</v>
      </c>
      <c r="AD22" s="5">
        <f>Deferral!AE16</f>
        <v>-1184730.8329498125</v>
      </c>
      <c r="AE22" s="5">
        <f>Deferral!AF16</f>
        <v>70372.413724487647</v>
      </c>
      <c r="AF22" s="5">
        <f>Deferral!AG16</f>
        <v>-1990830.7361743487</v>
      </c>
      <c r="AG22" s="5">
        <f>Deferral!AH16</f>
        <v>-1506834.5643609483</v>
      </c>
      <c r="AH22" s="5">
        <f>Deferral!AI16</f>
        <v>264463.33751023561</v>
      </c>
      <c r="AI22" s="5">
        <f>Deferral!AJ16</f>
        <v>2319069.7044451702</v>
      </c>
      <c r="AJ22" s="5">
        <f>Deferral!AK16</f>
        <v>21605.769751111977</v>
      </c>
      <c r="AK22" s="5">
        <f>Deferral!AL16</f>
        <v>-124894.59777891822</v>
      </c>
      <c r="AL22" s="5">
        <f>Deferral!AM16</f>
        <v>1126050.2070844285</v>
      </c>
      <c r="AM22" s="39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39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39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</row>
    <row r="23" spans="1:80" ht="15.75" hidden="1" customHeight="1" outlineLevel="1">
      <c r="A23" s="2" t="s">
        <v>27</v>
      </c>
      <c r="B23" s="23" t="s">
        <v>28</v>
      </c>
      <c r="C23" s="23">
        <v>3</v>
      </c>
      <c r="D23" s="43" t="s">
        <v>30</v>
      </c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39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39">
        <f>AA22/2*AA$302</f>
        <v>1887.5990508945026</v>
      </c>
      <c r="AB23" s="5">
        <f t="shared" ref="AB23:AL23" si="6">(AA24+AB22/2)*AB$302</f>
        <v>4725.8170598280267</v>
      </c>
      <c r="AC23" s="5">
        <f t="shared" si="6"/>
        <v>4155.7716482397336</v>
      </c>
      <c r="AD23" s="5">
        <f t="shared" si="6"/>
        <v>508.2339381541214</v>
      </c>
      <c r="AE23" s="5">
        <f t="shared" si="6"/>
        <v>-1786.2178701626517</v>
      </c>
      <c r="AF23" s="5">
        <f t="shared" si="6"/>
        <v>-5870.2487518782045</v>
      </c>
      <c r="AG23" s="5">
        <f t="shared" si="6"/>
        <v>-13870.477162415467</v>
      </c>
      <c r="AH23" s="5">
        <f t="shared" si="6"/>
        <v>-15149.749055456057</v>
      </c>
      <c r="AI23" s="5">
        <f t="shared" si="6"/>
        <v>-11047.610164543778</v>
      </c>
      <c r="AJ23" s="5">
        <f t="shared" si="6"/>
        <v>-6081.8866425367632</v>
      </c>
      <c r="AK23" s="5">
        <f t="shared" si="6"/>
        <v>-6482.5806620572048</v>
      </c>
      <c r="AL23" s="5">
        <f t="shared" si="6"/>
        <v>-4118.2264875326027</v>
      </c>
      <c r="AM23" s="39">
        <f t="shared" ref="AM23:AS23" si="7">AL24*AM$302</f>
        <v>-1674.3964537103816</v>
      </c>
      <c r="AN23" s="5">
        <f t="shared" si="7"/>
        <v>-1682.2661170428205</v>
      </c>
      <c r="AO23" s="5">
        <f t="shared" si="7"/>
        <v>-1618.2505223549247</v>
      </c>
      <c r="AP23" s="5">
        <f t="shared" si="7"/>
        <v>-1661.6555974767557</v>
      </c>
      <c r="AQ23" s="5">
        <f t="shared" si="7"/>
        <v>-1633.0100998941673</v>
      </c>
      <c r="AR23" s="5">
        <f t="shared" si="7"/>
        <v>-1676.811059684662</v>
      </c>
      <c r="AS23" s="5">
        <f t="shared" si="7"/>
        <v>-1538.0440087714539</v>
      </c>
      <c r="AT23" s="5"/>
      <c r="AU23" s="5"/>
      <c r="AV23" s="5"/>
      <c r="AW23" s="5"/>
      <c r="AX23" s="5"/>
      <c r="AY23" s="39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39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</row>
    <row r="24" spans="1:80" ht="15.75" hidden="1" customHeight="1" outlineLevel="1">
      <c r="A24" s="2" t="s">
        <v>27</v>
      </c>
      <c r="B24" s="23" t="s">
        <v>28</v>
      </c>
      <c r="C24" s="23">
        <v>3</v>
      </c>
      <c r="D24" s="40" t="s">
        <v>31</v>
      </c>
      <c r="E24" s="41"/>
      <c r="F24" s="42"/>
      <c r="G24" s="42"/>
      <c r="H24" s="42"/>
      <c r="I24" s="42"/>
      <c r="J24" s="42"/>
      <c r="K24" s="42"/>
      <c r="L24" s="42"/>
      <c r="M24" s="42"/>
      <c r="N24" s="42"/>
      <c r="O24" s="3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39">
        <f>SUM(AA22:AA23)</f>
        <v>945687.12449814577</v>
      </c>
      <c r="AB24" s="5">
        <f>AA24+SUM(AB22:AB23)</f>
        <v>1421947.2224756957</v>
      </c>
      <c r="AC24" s="5">
        <f>AB24+SUM(AC22:AC23)</f>
        <v>713373.49698779231</v>
      </c>
      <c r="AD24" s="5">
        <f>AC24+SUM(AD22:AD23)</f>
        <v>-470849.10202386614</v>
      </c>
      <c r="AE24" s="5">
        <f t="shared" ref="AE24:AL24" si="8">AD24+SUM(AE22:AE23)</f>
        <v>-402262.90616954118</v>
      </c>
      <c r="AF24" s="5">
        <f t="shared" si="8"/>
        <v>-2398963.8910957682</v>
      </c>
      <c r="AG24" s="5">
        <f t="shared" si="8"/>
        <v>-3919668.9326191321</v>
      </c>
      <c r="AH24" s="5">
        <f t="shared" si="8"/>
        <v>-3670355.3441643524</v>
      </c>
      <c r="AI24" s="5">
        <f t="shared" si="8"/>
        <v>-1362333.2498837258</v>
      </c>
      <c r="AJ24" s="5">
        <f t="shared" si="8"/>
        <v>-1346809.3667751506</v>
      </c>
      <c r="AK24" s="5">
        <f t="shared" si="8"/>
        <v>-1478186.5452161261</v>
      </c>
      <c r="AL24" s="5">
        <f t="shared" si="8"/>
        <v>-356254.56461923011</v>
      </c>
      <c r="AM24" s="39">
        <f>AL24+AM23</f>
        <v>-357928.9610729405</v>
      </c>
      <c r="AN24" s="5">
        <f t="shared" ref="AN24:AQ24" si="9">AM24+AN23</f>
        <v>-359611.2271899833</v>
      </c>
      <c r="AO24" s="5">
        <f t="shared" si="9"/>
        <v>-361229.47771233821</v>
      </c>
      <c r="AP24" s="5">
        <f t="shared" si="9"/>
        <v>-362891.13330981496</v>
      </c>
      <c r="AQ24" s="5">
        <f t="shared" si="9"/>
        <v>-364524.14340970916</v>
      </c>
      <c r="AR24" s="5">
        <f>AQ24+AR23</f>
        <v>-366200.95446939382</v>
      </c>
      <c r="AS24" s="5">
        <f>AR24+AS23</f>
        <v>-367738.9984781653</v>
      </c>
      <c r="AT24" s="5">
        <f>AS24</f>
        <v>-367738.9984781653</v>
      </c>
      <c r="AU24" s="5"/>
      <c r="AV24" s="5"/>
      <c r="AW24" s="5"/>
      <c r="AX24" s="5"/>
      <c r="AY24" s="39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39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</row>
    <row r="25" spans="1:80" ht="15.75" hidden="1" customHeight="1" outlineLevel="1">
      <c r="A25" s="2" t="s">
        <v>27</v>
      </c>
      <c r="B25" s="23" t="s">
        <v>28</v>
      </c>
      <c r="C25" s="23">
        <v>3</v>
      </c>
      <c r="D25" s="43" t="s">
        <v>32</v>
      </c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3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9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39"/>
      <c r="AN25" s="5"/>
      <c r="AO25" s="5"/>
      <c r="AP25" s="5"/>
      <c r="AQ25" s="5"/>
      <c r="AR25" s="5"/>
      <c r="AS25" s="5"/>
      <c r="AT25" s="45">
        <f>AT323</f>
        <v>5836328.8654791005</v>
      </c>
      <c r="AU25" s="5"/>
      <c r="AV25" s="5"/>
      <c r="AW25" s="5"/>
      <c r="AX25" s="5"/>
      <c r="AY25" s="39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39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</row>
    <row r="26" spans="1:80" ht="15.75" hidden="1" customHeight="1" outlineLevel="1">
      <c r="A26" s="2" t="s">
        <v>27</v>
      </c>
      <c r="B26" s="23" t="s">
        <v>28</v>
      </c>
      <c r="C26" s="23">
        <v>3</v>
      </c>
      <c r="D26" s="43" t="s">
        <v>35</v>
      </c>
      <c r="E26" s="41"/>
      <c r="F26" s="42"/>
      <c r="G26" s="42"/>
      <c r="H26" s="42"/>
      <c r="I26" s="42"/>
      <c r="J26" s="42"/>
      <c r="K26" s="42"/>
      <c r="L26" s="42"/>
      <c r="M26" s="42"/>
      <c r="N26" s="42"/>
      <c r="O26" s="39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39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39"/>
      <c r="AN26" s="5"/>
      <c r="AO26" s="5"/>
      <c r="AP26" s="5"/>
      <c r="AQ26" s="5"/>
      <c r="AR26" s="5"/>
      <c r="AS26" s="5"/>
      <c r="AT26" s="5">
        <f>SUM(AT24:AT25)</f>
        <v>5468589.8670009356</v>
      </c>
      <c r="AU26" s="5"/>
      <c r="AV26" s="5"/>
      <c r="AW26" s="5"/>
      <c r="AX26" s="5"/>
      <c r="AY26" s="39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39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</row>
    <row r="27" spans="1:80" ht="15.75" hidden="1" customHeight="1" outlineLevel="1">
      <c r="A27" s="2"/>
      <c r="C27" s="43"/>
      <c r="D27" s="43"/>
      <c r="E27" s="41"/>
      <c r="F27" s="42"/>
      <c r="G27" s="42"/>
      <c r="H27" s="42"/>
      <c r="I27" s="42"/>
      <c r="J27" s="42"/>
      <c r="K27" s="42"/>
      <c r="L27" s="42"/>
      <c r="M27" s="42"/>
      <c r="N27" s="42"/>
      <c r="O27" s="39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39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39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39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39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</row>
    <row r="28" spans="1:80" ht="15.75" hidden="1" customHeight="1" outlineLevel="1">
      <c r="A28" s="2" t="s">
        <v>27</v>
      </c>
      <c r="B28" s="23" t="s">
        <v>28</v>
      </c>
      <c r="C28" s="23">
        <v>4</v>
      </c>
      <c r="D28" s="40" t="s">
        <v>29</v>
      </c>
      <c r="E28" s="41"/>
      <c r="F28" s="42"/>
      <c r="G28" s="42"/>
      <c r="H28" s="42"/>
      <c r="I28" s="42"/>
      <c r="J28" s="42"/>
      <c r="K28" s="42"/>
      <c r="L28" s="42"/>
      <c r="M28" s="42"/>
      <c r="N28" s="42"/>
      <c r="O28" s="39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3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39">
        <f>Deferral!AN16</f>
        <v>630671.07070039865</v>
      </c>
      <c r="AN28" s="5">
        <f>Deferral!AO16</f>
        <v>-326542.88739843667</v>
      </c>
      <c r="AO28" s="5">
        <f>Deferral!AP16</f>
        <v>-408849.40385932382</v>
      </c>
      <c r="AP28" s="5">
        <f>Deferral!AQ16</f>
        <v>-756086.22781182826</v>
      </c>
      <c r="AQ28" s="5">
        <f>Deferral!AR16</f>
        <v>808152.6822936656</v>
      </c>
      <c r="AR28" s="5">
        <f>Deferral!AS16</f>
        <v>-1521552.6317594945</v>
      </c>
      <c r="AS28" s="5">
        <f>Deferral!AT16</f>
        <v>-1594359.6926417556</v>
      </c>
      <c r="AT28" s="5">
        <f>Deferral!AU16</f>
        <v>-1607337.5445978092</v>
      </c>
      <c r="AU28" s="5">
        <f>Deferral!AV16</f>
        <v>-792272.41093570367</v>
      </c>
      <c r="AV28" s="5">
        <f>Deferral!AW16</f>
        <v>212209.99099945836</v>
      </c>
      <c r="AW28" s="5">
        <f>Deferral!AX16</f>
        <v>-89627.586778865196</v>
      </c>
      <c r="AX28" s="5">
        <f>Deferral!AY16</f>
        <v>996964.76576564694</v>
      </c>
      <c r="AY28" s="39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39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</row>
    <row r="29" spans="1:80" ht="15.75" customHeight="1" collapsed="1">
      <c r="A29" s="2" t="s">
        <v>27</v>
      </c>
      <c r="B29" s="23" t="s">
        <v>28</v>
      </c>
      <c r="C29" s="23">
        <v>4</v>
      </c>
      <c r="D29" s="43" t="s">
        <v>30</v>
      </c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39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3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39">
        <f>AM28/2*AM$302</f>
        <v>1482.0770161459368</v>
      </c>
      <c r="AN29" s="5">
        <f t="shared" ref="AN29:AX29" si="10">(AM30+AN28/2)*AN$302</f>
        <v>2203.7440088814333</v>
      </c>
      <c r="AO29" s="5">
        <f t="shared" si="10"/>
        <v>465.25186078797344</v>
      </c>
      <c r="AP29" s="5">
        <f t="shared" si="10"/>
        <v>-2201.621003256319</v>
      </c>
      <c r="AQ29" s="5">
        <f t="shared" si="10"/>
        <v>-2046.5174490290917</v>
      </c>
      <c r="AR29" s="5">
        <f t="shared" si="10"/>
        <v>-3742.229478600012</v>
      </c>
      <c r="AS29" s="5">
        <f t="shared" si="10"/>
        <v>-9975.9514646440603</v>
      </c>
      <c r="AT29" s="5">
        <f t="shared" si="10"/>
        <v>-15545.599326213032</v>
      </c>
      <c r="AU29" s="5">
        <f t="shared" si="10"/>
        <v>-21845.887082789122</v>
      </c>
      <c r="AV29" s="5">
        <f t="shared" si="10"/>
        <v>-21501.787255374169</v>
      </c>
      <c r="AW29" s="5">
        <f t="shared" si="10"/>
        <v>-21893.957474297404</v>
      </c>
      <c r="AX29" s="5">
        <f t="shared" si="10"/>
        <v>-19662.687472565507</v>
      </c>
      <c r="AY29" s="39">
        <f t="shared" ref="AY29:BE29" si="11">AX30*AY$302</f>
        <v>-13232.395619320501</v>
      </c>
      <c r="AZ29" s="5">
        <f t="shared" si="11"/>
        <v>-13270.769566616531</v>
      </c>
      <c r="BA29" s="5">
        <f t="shared" si="11"/>
        <v>-12850.314977726626</v>
      </c>
      <c r="BB29" s="5">
        <f t="shared" si="11"/>
        <v>-12886.295859664262</v>
      </c>
      <c r="BC29" s="5">
        <f t="shared" si="11"/>
        <v>-12460.864006354492</v>
      </c>
      <c r="BD29" s="5">
        <f t="shared" si="11"/>
        <v>-12957.267907289115</v>
      </c>
      <c r="BE29" s="5">
        <f t="shared" si="11"/>
        <v>0</v>
      </c>
      <c r="BF29" s="5"/>
      <c r="BG29" s="5"/>
      <c r="BH29" s="5"/>
      <c r="BI29" s="5"/>
      <c r="BJ29" s="5"/>
      <c r="BK29" s="39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</row>
    <row r="30" spans="1:80" ht="15.75" customHeight="1">
      <c r="A30" s="2" t="s">
        <v>27</v>
      </c>
      <c r="B30" s="23" t="s">
        <v>28</v>
      </c>
      <c r="C30" s="23">
        <v>4</v>
      </c>
      <c r="D30" s="40" t="s">
        <v>31</v>
      </c>
      <c r="E30" s="41"/>
      <c r="F30" s="42"/>
      <c r="G30" s="42"/>
      <c r="H30" s="42"/>
      <c r="I30" s="42"/>
      <c r="J30" s="42"/>
      <c r="K30" s="42"/>
      <c r="L30" s="42"/>
      <c r="M30" s="42"/>
      <c r="N30" s="42"/>
      <c r="O30" s="3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39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39">
        <f>SUM(AM28:AM29)</f>
        <v>632153.14771654457</v>
      </c>
      <c r="AN30" s="5">
        <f>AM30+SUM(AN28:AN29)</f>
        <v>307814.00432698935</v>
      </c>
      <c r="AO30" s="5">
        <f t="shared" ref="AO30" si="12">AN30+SUM(AO28:AO29)</f>
        <v>-100570.1476715465</v>
      </c>
      <c r="AP30" s="5">
        <f t="shared" ref="AP30:AX30" si="13">AO30+SUM(AP28:AP29)</f>
        <v>-858857.99648663099</v>
      </c>
      <c r="AQ30" s="5">
        <f t="shared" si="13"/>
        <v>-52751.831641994533</v>
      </c>
      <c r="AR30" s="5">
        <f t="shared" si="13"/>
        <v>-1578046.6928800889</v>
      </c>
      <c r="AS30" s="5">
        <f t="shared" si="13"/>
        <v>-3182382.3369864887</v>
      </c>
      <c r="AT30" s="5">
        <f t="shared" si="13"/>
        <v>-4805265.4809105108</v>
      </c>
      <c r="AU30" s="5">
        <f t="shared" si="13"/>
        <v>-5619383.7789290035</v>
      </c>
      <c r="AV30" s="5">
        <f t="shared" si="13"/>
        <v>-5428675.5751849189</v>
      </c>
      <c r="AW30" s="5">
        <f t="shared" si="13"/>
        <v>-5540197.119438082</v>
      </c>
      <c r="AX30" s="5">
        <f t="shared" si="13"/>
        <v>-4562895.0411450006</v>
      </c>
      <c r="AY30" s="39">
        <f>AX30+AY29</f>
        <v>-4576127.4367643213</v>
      </c>
      <c r="AZ30" s="5">
        <f t="shared" ref="AZ30:BC30" si="14">AY30+AZ29</f>
        <v>-4589398.2063309383</v>
      </c>
      <c r="BA30" s="5">
        <f t="shared" si="14"/>
        <v>-4602248.5213086652</v>
      </c>
      <c r="BB30" s="5">
        <f t="shared" si="14"/>
        <v>-4615134.8171683298</v>
      </c>
      <c r="BC30" s="5">
        <f t="shared" si="14"/>
        <v>-4627595.6811746843</v>
      </c>
      <c r="BD30" s="5">
        <f>BC30+BD29</f>
        <v>-4640552.9490819732</v>
      </c>
      <c r="BE30" s="5">
        <f>BD30+BE29</f>
        <v>-4640552.9490819732</v>
      </c>
      <c r="BF30" s="5">
        <f>BE30</f>
        <v>-4640552.9490819732</v>
      </c>
      <c r="BG30" s="5"/>
      <c r="BH30" s="5"/>
      <c r="BI30" s="5"/>
      <c r="BJ30" s="5"/>
      <c r="BK30" s="39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</row>
    <row r="31" spans="1:80" ht="15.75" hidden="1" customHeight="1" outlineLevel="1">
      <c r="A31" s="2" t="s">
        <v>27</v>
      </c>
      <c r="B31" s="23" t="s">
        <v>28</v>
      </c>
      <c r="C31" s="23">
        <v>4</v>
      </c>
      <c r="D31" s="43" t="s">
        <v>36</v>
      </c>
      <c r="E31" s="41"/>
      <c r="F31" s="42"/>
      <c r="G31" s="42"/>
      <c r="H31" s="42"/>
      <c r="I31" s="42"/>
      <c r="J31" s="42"/>
      <c r="K31" s="42"/>
      <c r="L31" s="42"/>
      <c r="M31" s="42"/>
      <c r="N31" s="42"/>
      <c r="O31" s="39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39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39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39"/>
      <c r="AZ31" s="5"/>
      <c r="BA31" s="5"/>
      <c r="BB31" s="5"/>
      <c r="BC31" s="5"/>
      <c r="BD31" s="5"/>
      <c r="BE31" s="5"/>
      <c r="BF31" s="45">
        <f>BF331</f>
        <v>6576.6311893417242</v>
      </c>
      <c r="BG31" s="5"/>
      <c r="BH31" s="5"/>
      <c r="BI31" s="5"/>
      <c r="BJ31" s="5"/>
      <c r="BK31" s="39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</row>
    <row r="32" spans="1:80" ht="15.75" hidden="1" customHeight="1" outlineLevel="1">
      <c r="A32" s="2" t="s">
        <v>27</v>
      </c>
      <c r="B32" s="23" t="s">
        <v>28</v>
      </c>
      <c r="C32" s="23">
        <v>4</v>
      </c>
      <c r="D32" s="43" t="s">
        <v>37</v>
      </c>
      <c r="E32" s="41"/>
      <c r="F32" s="42"/>
      <c r="G32" s="42"/>
      <c r="H32" s="42"/>
      <c r="I32" s="42"/>
      <c r="J32" s="42"/>
      <c r="K32" s="42"/>
      <c r="L32" s="42"/>
      <c r="M32" s="42"/>
      <c r="N32" s="42"/>
      <c r="O32" s="39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9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39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39"/>
      <c r="AZ32" s="5"/>
      <c r="BA32" s="5"/>
      <c r="BB32" s="5"/>
      <c r="BC32" s="5"/>
      <c r="BD32" s="5"/>
      <c r="BE32" s="5"/>
      <c r="BF32" s="5">
        <f>SUM(BF30:BF31)</f>
        <v>-4633976.3178926315</v>
      </c>
      <c r="BG32" s="5"/>
      <c r="BH32" s="5"/>
      <c r="BI32" s="5"/>
      <c r="BJ32" s="5"/>
      <c r="BK32" s="39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</row>
    <row r="33" spans="1:80" ht="15.75" customHeight="1" collapsed="1">
      <c r="A33" s="2"/>
      <c r="C33" s="43"/>
      <c r="D33" s="43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39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39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39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39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39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</row>
    <row r="34" spans="1:80" ht="15.75" customHeight="1">
      <c r="A34" s="2" t="s">
        <v>27</v>
      </c>
      <c r="B34" s="23" t="s">
        <v>28</v>
      </c>
      <c r="C34" s="23">
        <v>5</v>
      </c>
      <c r="D34" s="40" t="s">
        <v>29</v>
      </c>
      <c r="E34" s="41"/>
      <c r="F34" s="42"/>
      <c r="G34" s="42"/>
      <c r="H34" s="42"/>
      <c r="I34" s="42"/>
      <c r="J34" s="42"/>
      <c r="K34" s="42"/>
      <c r="L34" s="42"/>
      <c r="M34" s="42"/>
      <c r="N34" s="42"/>
      <c r="O34" s="39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39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39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39">
        <f>Deferral!AZ16</f>
        <v>875609.10059794132</v>
      </c>
      <c r="AZ34" s="5">
        <f>Deferral!BA16</f>
        <v>291576.0977464607</v>
      </c>
      <c r="BA34" s="5">
        <f>Deferral!BB16</f>
        <v>-116140.39623180032</v>
      </c>
      <c r="BB34" s="5">
        <f>Deferral!BC16</f>
        <v>-1071392.0932315523</v>
      </c>
      <c r="BC34" s="5">
        <f>Deferral!BD16</f>
        <v>387701.77513299603</v>
      </c>
      <c r="BD34" s="5">
        <f>Deferral!BE16</f>
        <v>-1897249.8487402499</v>
      </c>
      <c r="BE34" s="5">
        <f>Deferral!BF16</f>
        <v>0</v>
      </c>
      <c r="BF34" s="5">
        <f>Deferral!BG16</f>
        <v>0</v>
      </c>
      <c r="BG34" s="5">
        <f>Deferral!BH16</f>
        <v>0</v>
      </c>
      <c r="BH34" s="5">
        <f>Deferral!BI16</f>
        <v>0</v>
      </c>
      <c r="BI34" s="5">
        <f>Deferral!BJ16</f>
        <v>0</v>
      </c>
      <c r="BJ34" s="5">
        <f>Deferral!BK16</f>
        <v>0</v>
      </c>
      <c r="BK34" s="39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</row>
    <row r="35" spans="1:80" ht="15.75" customHeight="1">
      <c r="A35" s="2" t="s">
        <v>27</v>
      </c>
      <c r="B35" s="23" t="s">
        <v>28</v>
      </c>
      <c r="C35" s="23">
        <v>5</v>
      </c>
      <c r="D35" s="43" t="s">
        <v>30</v>
      </c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3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39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39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39">
        <f>AY34/2*AY$302</f>
        <v>1269.6331958670148</v>
      </c>
      <c r="AZ35" s="5">
        <f t="shared" ref="AZ35:BJ35" si="15">(AY36+AZ34/2)*AZ$302</f>
        <v>2965.7336697344122</v>
      </c>
      <c r="BA35" s="5">
        <f t="shared" si="15"/>
        <v>3117.3810278634892</v>
      </c>
      <c r="BB35" s="5">
        <f t="shared" si="15"/>
        <v>1463.5642094928135</v>
      </c>
      <c r="BC35" s="5">
        <f t="shared" si="15"/>
        <v>492.26375308636432</v>
      </c>
      <c r="BD35" s="5">
        <f t="shared" si="15"/>
        <v>-1601.4932206000988</v>
      </c>
      <c r="BE35" s="5">
        <f t="shared" si="15"/>
        <v>0</v>
      </c>
      <c r="BF35" s="5">
        <f t="shared" si="15"/>
        <v>0</v>
      </c>
      <c r="BG35" s="5">
        <f t="shared" si="15"/>
        <v>0</v>
      </c>
      <c r="BH35" s="5">
        <f t="shared" si="15"/>
        <v>0</v>
      </c>
      <c r="BI35" s="5">
        <f t="shared" si="15"/>
        <v>0</v>
      </c>
      <c r="BJ35" s="5">
        <f t="shared" si="15"/>
        <v>0</v>
      </c>
      <c r="BK35" s="39">
        <f t="shared" ref="BK35:BQ35" si="16">BJ36*BK$302</f>
        <v>0</v>
      </c>
      <c r="BL35" s="5">
        <f t="shared" si="16"/>
        <v>0</v>
      </c>
      <c r="BM35" s="5">
        <f t="shared" si="16"/>
        <v>0</v>
      </c>
      <c r="BN35" s="5">
        <f t="shared" si="16"/>
        <v>0</v>
      </c>
      <c r="BO35" s="5">
        <f t="shared" si="16"/>
        <v>0</v>
      </c>
      <c r="BP35" s="5">
        <f t="shared" si="16"/>
        <v>0</v>
      </c>
      <c r="BQ35" s="5">
        <f t="shared" si="16"/>
        <v>0</v>
      </c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</row>
    <row r="36" spans="1:80" ht="15.75" customHeight="1">
      <c r="A36" s="2" t="s">
        <v>27</v>
      </c>
      <c r="B36" s="23" t="s">
        <v>28</v>
      </c>
      <c r="C36" s="23">
        <v>5</v>
      </c>
      <c r="D36" s="40" t="s">
        <v>31</v>
      </c>
      <c r="E36" s="41"/>
      <c r="F36" s="42"/>
      <c r="G36" s="42"/>
      <c r="H36" s="42"/>
      <c r="I36" s="42"/>
      <c r="J36" s="42"/>
      <c r="K36" s="42"/>
      <c r="L36" s="42"/>
      <c r="M36" s="42"/>
      <c r="N36" s="42"/>
      <c r="O36" s="39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39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39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39">
        <f>SUM(AY34:AY35)</f>
        <v>876878.73379380838</v>
      </c>
      <c r="AZ36" s="5">
        <f>AY36+SUM(AZ34:AZ35)</f>
        <v>1171420.5652100034</v>
      </c>
      <c r="BA36" s="5">
        <f t="shared" ref="BA36" si="17">AZ36+SUM(BA34:BA35)</f>
        <v>1058397.5500060667</v>
      </c>
      <c r="BB36" s="5">
        <f t="shared" ref="BB36:BJ36" si="18">BA36+SUM(BB34:BB35)</f>
        <v>-11530.979015992722</v>
      </c>
      <c r="BC36" s="5">
        <f t="shared" si="18"/>
        <v>376663.0598700897</v>
      </c>
      <c r="BD36" s="5">
        <f t="shared" si="18"/>
        <v>-1522188.2820907603</v>
      </c>
      <c r="BE36" s="5">
        <f t="shared" si="18"/>
        <v>-1522188.2820907603</v>
      </c>
      <c r="BF36" s="5">
        <f t="shared" si="18"/>
        <v>-1522188.2820907603</v>
      </c>
      <c r="BG36" s="5">
        <f t="shared" si="18"/>
        <v>-1522188.2820907603</v>
      </c>
      <c r="BH36" s="5">
        <f t="shared" si="18"/>
        <v>-1522188.2820907603</v>
      </c>
      <c r="BI36" s="5">
        <f t="shared" si="18"/>
        <v>-1522188.2820907603</v>
      </c>
      <c r="BJ36" s="5">
        <f t="shared" si="18"/>
        <v>-1522188.2820907603</v>
      </c>
      <c r="BK36" s="39">
        <f>BJ36+BK35</f>
        <v>-1522188.2820907603</v>
      </c>
      <c r="BL36" s="5">
        <f t="shared" ref="BL36:BO36" si="19">BK36+BL35</f>
        <v>-1522188.2820907603</v>
      </c>
      <c r="BM36" s="5">
        <f t="shared" si="19"/>
        <v>-1522188.2820907603</v>
      </c>
      <c r="BN36" s="5">
        <f t="shared" si="19"/>
        <v>-1522188.2820907603</v>
      </c>
      <c r="BO36" s="5">
        <f t="shared" si="19"/>
        <v>-1522188.2820907603</v>
      </c>
      <c r="BP36" s="5">
        <f>BO36+BP35</f>
        <v>-1522188.2820907603</v>
      </c>
      <c r="BQ36" s="5">
        <f>BP36+BQ35</f>
        <v>-1522188.2820907603</v>
      </c>
      <c r="BR36" s="5">
        <f>BQ36</f>
        <v>-1522188.2820907603</v>
      </c>
      <c r="BS36" s="5"/>
      <c r="BT36" s="5"/>
      <c r="BU36" s="5"/>
      <c r="BV36" s="5"/>
      <c r="BW36" s="5"/>
      <c r="BX36" s="5"/>
      <c r="BY36" s="5"/>
      <c r="BZ36" s="5"/>
      <c r="CA36" s="5"/>
      <c r="CB36" s="5"/>
    </row>
    <row r="37" spans="1:80" ht="15.75" hidden="1" customHeight="1" outlineLevel="1">
      <c r="A37" s="2" t="s">
        <v>27</v>
      </c>
      <c r="B37" s="23" t="s">
        <v>28</v>
      </c>
      <c r="C37" s="23">
        <v>5</v>
      </c>
      <c r="D37" s="43" t="s">
        <v>32</v>
      </c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39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3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39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39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39"/>
      <c r="BL37" s="5"/>
      <c r="BM37" s="5"/>
      <c r="BN37" s="5"/>
      <c r="BO37" s="5"/>
      <c r="BP37" s="5"/>
      <c r="BQ37" s="5"/>
      <c r="BR37" s="45">
        <f>BR339</f>
        <v>0</v>
      </c>
      <c r="BS37" s="5"/>
      <c r="BT37" s="5"/>
      <c r="BU37" s="5"/>
      <c r="BV37" s="5"/>
      <c r="BW37" s="5"/>
      <c r="BX37" s="5"/>
      <c r="BY37" s="5"/>
      <c r="BZ37" s="5"/>
      <c r="CA37" s="5"/>
      <c r="CB37" s="5"/>
    </row>
    <row r="38" spans="1:80" ht="15.75" hidden="1" customHeight="1" outlineLevel="1">
      <c r="A38" s="2" t="s">
        <v>27</v>
      </c>
      <c r="B38" s="23" t="s">
        <v>28</v>
      </c>
      <c r="C38" s="23">
        <v>5</v>
      </c>
      <c r="D38" s="43" t="s">
        <v>38</v>
      </c>
      <c r="E38" s="41"/>
      <c r="F38" s="42"/>
      <c r="G38" s="42"/>
      <c r="H38" s="42"/>
      <c r="I38" s="42"/>
      <c r="J38" s="42"/>
      <c r="K38" s="42"/>
      <c r="L38" s="42"/>
      <c r="M38" s="42"/>
      <c r="N38" s="42"/>
      <c r="O38" s="39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3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39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39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39"/>
      <c r="BL38" s="5"/>
      <c r="BM38" s="5"/>
      <c r="BN38" s="5"/>
      <c r="BO38" s="5"/>
      <c r="BP38" s="5"/>
      <c r="BQ38" s="5"/>
      <c r="BR38" s="5">
        <f>SUM(BR36:BR37)</f>
        <v>-1522188.2820907603</v>
      </c>
      <c r="BS38" s="5"/>
      <c r="BT38" s="5"/>
      <c r="BU38" s="5"/>
      <c r="BV38" s="5"/>
      <c r="BW38" s="5"/>
      <c r="BX38" s="5"/>
      <c r="BY38" s="5"/>
      <c r="BZ38" s="5"/>
      <c r="CA38" s="5"/>
      <c r="CB38" s="5"/>
    </row>
    <row r="39" spans="1:80" ht="15.75" hidden="1" customHeight="1" outlineLevel="1">
      <c r="A39" s="2"/>
      <c r="C39" s="43"/>
      <c r="D39" s="43"/>
      <c r="E39" s="41"/>
      <c r="F39" s="42"/>
      <c r="G39" s="42"/>
      <c r="H39" s="42"/>
      <c r="I39" s="42"/>
      <c r="J39" s="42"/>
      <c r="K39" s="42"/>
      <c r="L39" s="42"/>
      <c r="M39" s="42"/>
      <c r="N39" s="42"/>
      <c r="O39" s="39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39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39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39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39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</row>
    <row r="40" spans="1:80" ht="15.75" customHeight="1" collapsed="1">
      <c r="A40" s="2"/>
      <c r="C40" s="43"/>
      <c r="D40" s="43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3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39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39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39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39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</row>
    <row r="41" spans="1:80" ht="15.75" customHeight="1">
      <c r="A41" s="2" t="s">
        <v>27</v>
      </c>
      <c r="B41" s="23" t="s">
        <v>28</v>
      </c>
      <c r="C41" s="46"/>
      <c r="D41" s="43" t="s">
        <v>39</v>
      </c>
      <c r="E41" s="39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39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-108467</v>
      </c>
      <c r="Y41" s="5">
        <v>-204458</v>
      </c>
      <c r="Z41" s="5">
        <v>-205061</v>
      </c>
      <c r="AA41" s="39">
        <v>-242034</v>
      </c>
      <c r="AB41" s="5">
        <v>-291430</v>
      </c>
      <c r="AC41" s="5">
        <v>-221602</v>
      </c>
      <c r="AD41" s="5">
        <v>-190028</v>
      </c>
      <c r="AE41" s="5">
        <v>-261659.66981000002</v>
      </c>
      <c r="AF41" s="5">
        <v>-396344.51513999997</v>
      </c>
      <c r="AG41" s="5">
        <v>-400658.81148999999</v>
      </c>
      <c r="AH41" s="5">
        <v>-196070</v>
      </c>
      <c r="AI41" s="5">
        <v>-304</v>
      </c>
      <c r="AJ41" s="5">
        <v>0</v>
      </c>
      <c r="AK41" s="5">
        <v>0</v>
      </c>
      <c r="AL41" s="5">
        <v>0</v>
      </c>
      <c r="AM41" s="39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-262242.46651379106</v>
      </c>
      <c r="AU41" s="5">
        <v>-431186.93157848029</v>
      </c>
      <c r="AV41" s="5">
        <v>-361702.3533877288</v>
      </c>
      <c r="AW41" s="5">
        <v>-284160.59840000002</v>
      </c>
      <c r="AX41" s="5">
        <v>-297089.52351999999</v>
      </c>
      <c r="AY41" s="39">
        <v>-353405.26760000002</v>
      </c>
      <c r="AZ41" s="5">
        <v>-420644.57552000001</v>
      </c>
      <c r="BA41" s="5">
        <v>-364518.55468</v>
      </c>
      <c r="BB41" s="5">
        <v>-289858.83048</v>
      </c>
      <c r="BC41" s="5">
        <v>-407475.88539999997</v>
      </c>
      <c r="BD41" s="5">
        <v>-597348.69136000006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39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</row>
    <row r="42" spans="1:80" ht="15.75" customHeight="1">
      <c r="A42" s="2" t="s">
        <v>27</v>
      </c>
      <c r="B42" s="23" t="s">
        <v>28</v>
      </c>
      <c r="C42" s="46"/>
      <c r="D42" s="43" t="s">
        <v>40</v>
      </c>
      <c r="E42" s="39">
        <v>0</v>
      </c>
      <c r="F42" s="5">
        <f>(E43+F14+F20+F26+F32+F38+F41/2)*F$302</f>
        <v>0</v>
      </c>
      <c r="G42" s="5">
        <f t="shared" ref="G42:N42" si="20">(F43+G14+G20+G26+G32+G38+G41/2)*G$302</f>
        <v>0</v>
      </c>
      <c r="H42" s="5">
        <f t="shared" si="20"/>
        <v>0</v>
      </c>
      <c r="I42" s="5">
        <f t="shared" si="20"/>
        <v>0</v>
      </c>
      <c r="J42" s="5">
        <f t="shared" si="20"/>
        <v>0</v>
      </c>
      <c r="K42" s="5">
        <f t="shared" si="20"/>
        <v>0</v>
      </c>
      <c r="L42" s="5">
        <f t="shared" si="20"/>
        <v>0</v>
      </c>
      <c r="M42" s="5">
        <f t="shared" si="20"/>
        <v>0</v>
      </c>
      <c r="N42" s="5">
        <f t="shared" si="20"/>
        <v>0</v>
      </c>
      <c r="O42" s="39">
        <f>(N43+O14+O20+O26+O32+O38+O41/2)*O$302</f>
        <v>9173.0011520735334</v>
      </c>
      <c r="P42" s="5">
        <f>(O43+P14+P20+P26+P32+P38+P41/2)*P$302</f>
        <v>9204.1893559905839</v>
      </c>
      <c r="Q42" s="5">
        <f t="shared" ref="Q42:CB42" si="21">(P43+Q14+Q20+Q26+Q32+Q38+Q41/2)*Q$302</f>
        <v>8963.8517292185716</v>
      </c>
      <c r="R42" s="5">
        <f t="shared" si="21"/>
        <v>9811.0172071909001</v>
      </c>
      <c r="S42" s="5">
        <f t="shared" si="21"/>
        <v>9572.8275116607656</v>
      </c>
      <c r="T42" s="5">
        <f t="shared" si="21"/>
        <v>9880.7990481787656</v>
      </c>
      <c r="U42" s="5">
        <f t="shared" si="21"/>
        <v>9916.369924752209</v>
      </c>
      <c r="V42" s="5">
        <f t="shared" si="21"/>
        <v>9122.7297851078729</v>
      </c>
      <c r="W42" s="5">
        <f t="shared" si="21"/>
        <v>9984.9106837077052</v>
      </c>
      <c r="X42" s="5">
        <f t="shared" si="21"/>
        <v>10098.549533340416</v>
      </c>
      <c r="Y42" s="5">
        <f t="shared" si="21"/>
        <v>9815.3002927384732</v>
      </c>
      <c r="Z42" s="5">
        <f t="shared" si="21"/>
        <v>8835.7093776969086</v>
      </c>
      <c r="AA42" s="39">
        <f t="shared" si="21"/>
        <v>8693.271083669606</v>
      </c>
      <c r="AB42" s="5">
        <f t="shared" si="21"/>
        <v>7661.1161680042851</v>
      </c>
      <c r="AC42" s="5">
        <f t="shared" si="21"/>
        <v>6499.0542168593938</v>
      </c>
      <c r="AD42" s="5">
        <f t="shared" si="21"/>
        <v>6161.854492020926</v>
      </c>
      <c r="AE42" s="5">
        <f t="shared" si="21"/>
        <v>5114.4475510891198</v>
      </c>
      <c r="AF42" s="5">
        <f t="shared" si="21"/>
        <v>3878.8620656059879</v>
      </c>
      <c r="AG42" s="5">
        <f t="shared" si="21"/>
        <v>2327.2294575184633</v>
      </c>
      <c r="AH42" s="5">
        <f t="shared" si="21"/>
        <v>-1521.5213156159894</v>
      </c>
      <c r="AI42" s="5">
        <f t="shared" si="21"/>
        <v>-2112.3909409662988</v>
      </c>
      <c r="AJ42" s="5">
        <f t="shared" si="21"/>
        <v>-2170.5895852226081</v>
      </c>
      <c r="AK42" s="5">
        <f t="shared" si="21"/>
        <v>-2228.8096214306902</v>
      </c>
      <c r="AL42" s="5">
        <f t="shared" si="21"/>
        <v>-2190.3868816525478</v>
      </c>
      <c r="AM42" s="39">
        <f t="shared" si="21"/>
        <v>-2298.0322280697615</v>
      </c>
      <c r="AN42" s="5">
        <f t="shared" si="21"/>
        <v>-2308.8329795416894</v>
      </c>
      <c r="AO42" s="5">
        <f t="shared" si="21"/>
        <v>-2220.9745160542357</v>
      </c>
      <c r="AP42" s="5">
        <f t="shared" si="21"/>
        <v>-2280.5459880737349</v>
      </c>
      <c r="AQ42" s="5">
        <f t="shared" si="21"/>
        <v>-2241.2313583228115</v>
      </c>
      <c r="AR42" s="5">
        <f t="shared" si="21"/>
        <v>-2301.3461638671592</v>
      </c>
      <c r="AS42" s="5">
        <f t="shared" si="21"/>
        <v>-2110.894760027822</v>
      </c>
      <c r="AT42" s="5">
        <f t="shared" si="21"/>
        <v>18847.778619154669</v>
      </c>
      <c r="AU42" s="5">
        <f t="shared" si="21"/>
        <v>18920.566677911705</v>
      </c>
      <c r="AV42" s="5">
        <f t="shared" si="21"/>
        <v>16096.753733849189</v>
      </c>
      <c r="AW42" s="5">
        <f t="shared" si="21"/>
        <v>15282.152120436032</v>
      </c>
      <c r="AX42" s="5">
        <f t="shared" si="21"/>
        <v>13826.260972950829</v>
      </c>
      <c r="AY42" s="39">
        <f t="shared" si="21"/>
        <v>9377.944561378943</v>
      </c>
      <c r="AZ42" s="5">
        <f t="shared" si="21"/>
        <v>8282.7683280829424</v>
      </c>
      <c r="BA42" s="5">
        <f t="shared" si="21"/>
        <v>6921.1189961531982</v>
      </c>
      <c r="BB42" s="5">
        <f t="shared" si="21"/>
        <v>6024.369790118426</v>
      </c>
      <c r="BC42" s="5">
        <f t="shared" si="21"/>
        <v>4884.077658180945</v>
      </c>
      <c r="BD42" s="5">
        <f t="shared" si="21"/>
        <v>3671.8904332776642</v>
      </c>
      <c r="BE42" s="5">
        <f t="shared" si="21"/>
        <v>0</v>
      </c>
      <c r="BF42" s="5">
        <f t="shared" si="21"/>
        <v>0</v>
      </c>
      <c r="BG42" s="5">
        <f t="shared" si="21"/>
        <v>0</v>
      </c>
      <c r="BH42" s="5">
        <f t="shared" si="21"/>
        <v>0</v>
      </c>
      <c r="BI42" s="5">
        <f t="shared" si="21"/>
        <v>0</v>
      </c>
      <c r="BJ42" s="5">
        <f t="shared" si="21"/>
        <v>0</v>
      </c>
      <c r="BK42" s="39">
        <f t="shared" si="21"/>
        <v>0</v>
      </c>
      <c r="BL42" s="5">
        <f t="shared" si="21"/>
        <v>0</v>
      </c>
      <c r="BM42" s="5">
        <f t="shared" si="21"/>
        <v>0</v>
      </c>
      <c r="BN42" s="5">
        <f t="shared" si="21"/>
        <v>0</v>
      </c>
      <c r="BO42" s="5">
        <f t="shared" si="21"/>
        <v>0</v>
      </c>
      <c r="BP42" s="5">
        <f t="shared" si="21"/>
        <v>0</v>
      </c>
      <c r="BQ42" s="5">
        <f t="shared" si="21"/>
        <v>0</v>
      </c>
      <c r="BR42" s="5">
        <f t="shared" si="21"/>
        <v>0</v>
      </c>
      <c r="BS42" s="5">
        <f t="shared" si="21"/>
        <v>0</v>
      </c>
      <c r="BT42" s="5">
        <f t="shared" si="21"/>
        <v>0</v>
      </c>
      <c r="BU42" s="5">
        <f t="shared" si="21"/>
        <v>0</v>
      </c>
      <c r="BV42" s="5">
        <f t="shared" si="21"/>
        <v>0</v>
      </c>
      <c r="BW42" s="5">
        <f t="shared" si="21"/>
        <v>0</v>
      </c>
      <c r="BX42" s="5">
        <f t="shared" si="21"/>
        <v>0</v>
      </c>
      <c r="BY42" s="5">
        <f t="shared" si="21"/>
        <v>0</v>
      </c>
      <c r="BZ42" s="5">
        <f t="shared" si="21"/>
        <v>0</v>
      </c>
      <c r="CA42" s="5">
        <f t="shared" si="21"/>
        <v>0</v>
      </c>
      <c r="CB42" s="5">
        <f t="shared" si="21"/>
        <v>0</v>
      </c>
    </row>
    <row r="43" spans="1:80" ht="15.75" customHeight="1">
      <c r="A43" s="32" t="s">
        <v>27</v>
      </c>
      <c r="B43" s="33" t="s">
        <v>28</v>
      </c>
      <c r="C43" s="47"/>
      <c r="D43" s="48" t="s">
        <v>41</v>
      </c>
      <c r="E43" s="44">
        <v>0</v>
      </c>
      <c r="F43" s="45">
        <f>E43+F14+F20+F26+F32+F38+F41+F42</f>
        <v>0</v>
      </c>
      <c r="G43" s="45">
        <f t="shared" ref="G43:N43" si="22">F43+G14+G20+G26+G32+G38+G41+G42</f>
        <v>0</v>
      </c>
      <c r="H43" s="45">
        <f t="shared" si="22"/>
        <v>0</v>
      </c>
      <c r="I43" s="45">
        <f t="shared" si="22"/>
        <v>0</v>
      </c>
      <c r="J43" s="45">
        <f t="shared" si="22"/>
        <v>0</v>
      </c>
      <c r="K43" s="45">
        <f t="shared" si="22"/>
        <v>0</v>
      </c>
      <c r="L43" s="45">
        <f t="shared" si="22"/>
        <v>0</v>
      </c>
      <c r="M43" s="45">
        <f t="shared" si="22"/>
        <v>0</v>
      </c>
      <c r="N43" s="45">
        <f t="shared" si="22"/>
        <v>0</v>
      </c>
      <c r="O43" s="44">
        <f>N43+O14+O20+O26+O32+O38+O41+O42</f>
        <v>2707114.516467819</v>
      </c>
      <c r="P43" s="45">
        <f>O43+P14+P20+P26+P32+P38+P41+P42</f>
        <v>2716318.7058238094</v>
      </c>
      <c r="Q43" s="45">
        <f t="shared" ref="Q43:CB43" si="23">P43+Q14+Q20+Q26+Q32+Q38+Q41+Q42</f>
        <v>2725282.5575530278</v>
      </c>
      <c r="R43" s="45">
        <f t="shared" si="23"/>
        <v>2735093.5747602186</v>
      </c>
      <c r="S43" s="45">
        <f t="shared" si="23"/>
        <v>2744666.4022718794</v>
      </c>
      <c r="T43" s="45">
        <f t="shared" si="23"/>
        <v>2754547.2013200582</v>
      </c>
      <c r="U43" s="45">
        <f t="shared" si="23"/>
        <v>2764463.5712448102</v>
      </c>
      <c r="V43" s="45">
        <f t="shared" si="23"/>
        <v>2773586.3010299182</v>
      </c>
      <c r="W43" s="45">
        <f t="shared" si="23"/>
        <v>2783571.211713626</v>
      </c>
      <c r="X43" s="45">
        <f t="shared" si="23"/>
        <v>2685202.7612469667</v>
      </c>
      <c r="Y43" s="45">
        <f t="shared" si="23"/>
        <v>2490560.0615397049</v>
      </c>
      <c r="Z43" s="45">
        <f t="shared" si="23"/>
        <v>2294334.7709174016</v>
      </c>
      <c r="AA43" s="44">
        <f t="shared" si="23"/>
        <v>2060994.0420010712</v>
      </c>
      <c r="AB43" s="45">
        <f t="shared" si="23"/>
        <v>1777225.1581690754</v>
      </c>
      <c r="AC43" s="45">
        <f t="shared" si="23"/>
        <v>1562122.2123859348</v>
      </c>
      <c r="AD43" s="45">
        <f t="shared" si="23"/>
        <v>1378256.0668779558</v>
      </c>
      <c r="AE43" s="45">
        <f t="shared" si="23"/>
        <v>1121710.8446190448</v>
      </c>
      <c r="AF43" s="45">
        <f t="shared" si="23"/>
        <v>729245.1915446507</v>
      </c>
      <c r="AG43" s="45">
        <f t="shared" si="23"/>
        <v>330913.60951216915</v>
      </c>
      <c r="AH43" s="45">
        <f t="shared" si="23"/>
        <v>-479936.85021961329</v>
      </c>
      <c r="AI43" s="45">
        <f t="shared" si="23"/>
        <v>-482353.24116057961</v>
      </c>
      <c r="AJ43" s="45">
        <f t="shared" si="23"/>
        <v>-484523.8307458022</v>
      </c>
      <c r="AK43" s="45">
        <f t="shared" si="23"/>
        <v>-486752.6403672329</v>
      </c>
      <c r="AL43" s="45">
        <f t="shared" si="23"/>
        <v>-488943.02724888542</v>
      </c>
      <c r="AM43" s="44">
        <f t="shared" si="23"/>
        <v>-491241.05947695521</v>
      </c>
      <c r="AN43" s="45">
        <f t="shared" si="23"/>
        <v>-493549.89245649689</v>
      </c>
      <c r="AO43" s="45">
        <f t="shared" si="23"/>
        <v>-495770.8669725511</v>
      </c>
      <c r="AP43" s="45">
        <f t="shared" si="23"/>
        <v>-498051.41296062485</v>
      </c>
      <c r="AQ43" s="45">
        <f t="shared" si="23"/>
        <v>-500292.64431894768</v>
      </c>
      <c r="AR43" s="45">
        <f t="shared" si="23"/>
        <v>-502593.99048281484</v>
      </c>
      <c r="AS43" s="45">
        <f t="shared" si="23"/>
        <v>-504704.88524284266</v>
      </c>
      <c r="AT43" s="45">
        <f t="shared" si="23"/>
        <v>4720490.2938634558</v>
      </c>
      <c r="AU43" s="45">
        <f t="shared" si="23"/>
        <v>4308223.9289628873</v>
      </c>
      <c r="AV43" s="45">
        <f t="shared" si="23"/>
        <v>3962618.3293090076</v>
      </c>
      <c r="AW43" s="45">
        <f t="shared" si="23"/>
        <v>3693739.8830294437</v>
      </c>
      <c r="AX43" s="45">
        <f t="shared" si="23"/>
        <v>3410476.6204823945</v>
      </c>
      <c r="AY43" s="44">
        <f t="shared" si="23"/>
        <v>3066449.2974437736</v>
      </c>
      <c r="AZ43" s="45">
        <f t="shared" si="23"/>
        <v>2654087.4902518564</v>
      </c>
      <c r="BA43" s="45">
        <f t="shared" si="23"/>
        <v>2296490.0545680095</v>
      </c>
      <c r="BB43" s="45">
        <f t="shared" si="23"/>
        <v>2012655.5938781279</v>
      </c>
      <c r="BC43" s="45">
        <f t="shared" si="23"/>
        <v>1610063.7861363087</v>
      </c>
      <c r="BD43" s="45">
        <f t="shared" si="23"/>
        <v>1016386.9852095863</v>
      </c>
      <c r="BE43" s="45">
        <f t="shared" si="23"/>
        <v>1016386.9852095863</v>
      </c>
      <c r="BF43" s="45">
        <f t="shared" si="23"/>
        <v>-3617589.3326830454</v>
      </c>
      <c r="BG43" s="45">
        <f t="shared" si="23"/>
        <v>-3617589.3326830454</v>
      </c>
      <c r="BH43" s="45">
        <f t="shared" si="23"/>
        <v>-3617589.3326830454</v>
      </c>
      <c r="BI43" s="45">
        <f t="shared" si="23"/>
        <v>-3617589.3326830454</v>
      </c>
      <c r="BJ43" s="45">
        <f t="shared" si="23"/>
        <v>-3617589.3326830454</v>
      </c>
      <c r="BK43" s="44">
        <f t="shared" si="23"/>
        <v>-3617589.3326830454</v>
      </c>
      <c r="BL43" s="45">
        <f t="shared" si="23"/>
        <v>-3617589.3326830454</v>
      </c>
      <c r="BM43" s="45">
        <f t="shared" si="23"/>
        <v>-3617589.3326830454</v>
      </c>
      <c r="BN43" s="45">
        <f t="shared" si="23"/>
        <v>-3617589.3326830454</v>
      </c>
      <c r="BO43" s="45">
        <f t="shared" si="23"/>
        <v>-3617589.3326830454</v>
      </c>
      <c r="BP43" s="45">
        <f t="shared" si="23"/>
        <v>-3617589.3326830454</v>
      </c>
      <c r="BQ43" s="45">
        <f t="shared" si="23"/>
        <v>-3617589.3326830454</v>
      </c>
      <c r="BR43" s="45">
        <f t="shared" si="23"/>
        <v>-5139777.6147738062</v>
      </c>
      <c r="BS43" s="45">
        <f t="shared" si="23"/>
        <v>-5139777.6147738062</v>
      </c>
      <c r="BT43" s="45">
        <f t="shared" si="23"/>
        <v>-5139777.6147738062</v>
      </c>
      <c r="BU43" s="45">
        <f t="shared" si="23"/>
        <v>-5139777.6147738062</v>
      </c>
      <c r="BV43" s="45">
        <f t="shared" si="23"/>
        <v>-5139777.6147738062</v>
      </c>
      <c r="BW43" s="45">
        <f t="shared" si="23"/>
        <v>-5139777.6147738062</v>
      </c>
      <c r="BX43" s="45">
        <f t="shared" si="23"/>
        <v>-5139777.6147738062</v>
      </c>
      <c r="BY43" s="45">
        <f t="shared" si="23"/>
        <v>-5139777.6147738062</v>
      </c>
      <c r="BZ43" s="45">
        <f t="shared" si="23"/>
        <v>-5139777.6147738062</v>
      </c>
      <c r="CA43" s="45">
        <f t="shared" si="23"/>
        <v>-5139777.6147738062</v>
      </c>
      <c r="CB43" s="45">
        <f t="shared" si="23"/>
        <v>-5139777.6147738062</v>
      </c>
    </row>
    <row r="44" spans="1:80" ht="15.75" hidden="1" customHeight="1" outlineLevel="1">
      <c r="C44" s="37"/>
      <c r="D44" s="43"/>
      <c r="E44" s="41"/>
      <c r="F44" s="42"/>
      <c r="G44" s="42"/>
      <c r="H44" s="42"/>
      <c r="I44" s="42"/>
      <c r="J44" s="42"/>
      <c r="K44" s="42"/>
      <c r="L44" s="42"/>
      <c r="M44" s="42"/>
      <c r="N44" s="42"/>
      <c r="O44" s="39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39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39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39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39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</row>
    <row r="45" spans="1:80" ht="15.75" hidden="1" customHeight="1" outlineLevel="1">
      <c r="A45" s="23" t="s">
        <v>42</v>
      </c>
      <c r="B45" s="23" t="s">
        <v>43</v>
      </c>
      <c r="C45" s="23">
        <v>1</v>
      </c>
      <c r="D45" s="40" t="s">
        <v>29</v>
      </c>
      <c r="E45" s="39">
        <f>Deferral!D24</f>
        <v>-39132.491063784866</v>
      </c>
      <c r="F45" s="5">
        <f>Deferral!E24</f>
        <v>-111708.69566959678</v>
      </c>
      <c r="G45" s="5">
        <f>Deferral!F24</f>
        <v>-153539.46372889541</v>
      </c>
      <c r="H45" s="5">
        <f>Deferral!G24</f>
        <v>-306321.24208592903</v>
      </c>
      <c r="I45" s="5">
        <f>Deferral!H24</f>
        <v>317046.58333426621</v>
      </c>
      <c r="J45" s="5">
        <f>Deferral!I24</f>
        <v>208653.18563603563</v>
      </c>
      <c r="K45" s="5">
        <f>Deferral!J24</f>
        <v>100814.63583640428</v>
      </c>
      <c r="L45" s="5">
        <f>Deferral!K24</f>
        <v>-77864.379246861208</v>
      </c>
      <c r="M45" s="5">
        <f>Deferral!L24</f>
        <v>-50852.486207073787</v>
      </c>
      <c r="N45" s="5">
        <f>Deferral!M24</f>
        <v>-5153.3220483544283</v>
      </c>
      <c r="O45" s="3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39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39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39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39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</row>
    <row r="46" spans="1:80" ht="15.75" hidden="1" customHeight="1" outlineLevel="1">
      <c r="A46" s="23" t="s">
        <v>42</v>
      </c>
      <c r="B46" s="23" t="s">
        <v>43</v>
      </c>
      <c r="C46" s="23">
        <v>1</v>
      </c>
      <c r="D46" s="43" t="s">
        <v>30</v>
      </c>
      <c r="E46" s="41">
        <f>E45/2*E$302</f>
        <v>-57.068216134686267</v>
      </c>
      <c r="F46" s="42">
        <f>(E47+F45/2)*F$302</f>
        <v>-277.21139575126068</v>
      </c>
      <c r="G46" s="42">
        <f t="shared" ref="G46:N46" si="24">(F47+G45/2)*G$302</f>
        <v>-664.84016144500299</v>
      </c>
      <c r="H46" s="42">
        <f t="shared" si="24"/>
        <v>-1337.4094745625032</v>
      </c>
      <c r="I46" s="42">
        <f t="shared" si="24"/>
        <v>-1363.5453903868993</v>
      </c>
      <c r="J46" s="42">
        <f t="shared" si="24"/>
        <v>-521.17773579234643</v>
      </c>
      <c r="K46" s="42">
        <f t="shared" si="24"/>
        <v>-116.44817410132434</v>
      </c>
      <c r="L46" s="42">
        <f t="shared" si="24"/>
        <v>-82.372133739313725</v>
      </c>
      <c r="M46" s="42">
        <f t="shared" si="24"/>
        <v>-294.07418487619645</v>
      </c>
      <c r="N46" s="42">
        <f t="shared" si="24"/>
        <v>-360.58548325920503</v>
      </c>
      <c r="O46" s="39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9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39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39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39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</row>
    <row r="47" spans="1:80" ht="15.75" hidden="1" customHeight="1" outlineLevel="1">
      <c r="A47" s="23" t="s">
        <v>42</v>
      </c>
      <c r="B47" s="23" t="s">
        <v>43</v>
      </c>
      <c r="C47" s="23">
        <v>1</v>
      </c>
      <c r="D47" s="40" t="s">
        <v>31</v>
      </c>
      <c r="E47" s="41">
        <f>E45+E46</f>
        <v>-39189.559279919551</v>
      </c>
      <c r="F47" s="42">
        <f>E47+SUM(F45:F46)</f>
        <v>-151175.4663452676</v>
      </c>
      <c r="G47" s="42">
        <f t="shared" ref="G47" si="25">F47+SUM(G45:G46)</f>
        <v>-305379.77023560798</v>
      </c>
      <c r="H47" s="42">
        <f t="shared" ref="H47:N47" si="26">G47+SUM(H45:H46)</f>
        <v>-613038.42179609952</v>
      </c>
      <c r="I47" s="42">
        <f t="shared" si="26"/>
        <v>-297355.3838522202</v>
      </c>
      <c r="J47" s="42">
        <f t="shared" si="26"/>
        <v>-89223.375951976923</v>
      </c>
      <c r="K47" s="42">
        <f t="shared" si="26"/>
        <v>11474.81171032603</v>
      </c>
      <c r="L47" s="42">
        <f t="shared" si="26"/>
        <v>-66471.939670274485</v>
      </c>
      <c r="M47" s="42">
        <f t="shared" si="26"/>
        <v>-117618.50006222447</v>
      </c>
      <c r="N47" s="42">
        <f t="shared" si="26"/>
        <v>-123132.4075938381</v>
      </c>
      <c r="O47" s="39">
        <f>N47</f>
        <v>-123132.4075938381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39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39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39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39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</row>
    <row r="48" spans="1:80" ht="15.75" hidden="1" customHeight="1" outlineLevel="1">
      <c r="A48" s="23" t="s">
        <v>42</v>
      </c>
      <c r="B48" s="23" t="s">
        <v>43</v>
      </c>
      <c r="C48" s="23">
        <v>1</v>
      </c>
      <c r="D48" s="43" t="s">
        <v>32</v>
      </c>
      <c r="E48" s="41"/>
      <c r="F48" s="42"/>
      <c r="G48" s="42"/>
      <c r="H48" s="42"/>
      <c r="I48" s="42"/>
      <c r="J48" s="42"/>
      <c r="K48" s="42"/>
      <c r="L48" s="42"/>
      <c r="M48" s="42"/>
      <c r="N48" s="42"/>
      <c r="O48" s="44">
        <f>O308</f>
        <v>-356483.57444797689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39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39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39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39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</row>
    <row r="49" spans="1:80" ht="15.75" hidden="1" customHeight="1" outlineLevel="1">
      <c r="A49" s="23" t="s">
        <v>42</v>
      </c>
      <c r="B49" s="23" t="s">
        <v>43</v>
      </c>
      <c r="C49" s="23">
        <v>1</v>
      </c>
      <c r="D49" s="43" t="s">
        <v>33</v>
      </c>
      <c r="E49" s="41"/>
      <c r="F49" s="42"/>
      <c r="G49" s="42"/>
      <c r="H49" s="42"/>
      <c r="I49" s="42"/>
      <c r="J49" s="42"/>
      <c r="K49" s="42"/>
      <c r="L49" s="42"/>
      <c r="M49" s="42"/>
      <c r="N49" s="42"/>
      <c r="O49" s="39">
        <f>SUM(O47:O48)</f>
        <v>-479615.982041815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39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39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39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39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</row>
    <row r="50" spans="1:80" ht="15.75" hidden="1" customHeight="1" outlineLevel="1">
      <c r="A50" s="23"/>
      <c r="B50" s="23"/>
      <c r="C50" s="23"/>
      <c r="D50" s="43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3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39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39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39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39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ht="15.75" hidden="1" customHeight="1" outlineLevel="1">
      <c r="A51" s="23" t="s">
        <v>42</v>
      </c>
      <c r="B51" s="23" t="s">
        <v>43</v>
      </c>
      <c r="C51" s="23">
        <v>2</v>
      </c>
      <c r="D51" s="40" t="s">
        <v>29</v>
      </c>
      <c r="E51" s="41"/>
      <c r="F51" s="42"/>
      <c r="G51" s="42"/>
      <c r="H51" s="42"/>
      <c r="I51" s="42"/>
      <c r="J51" s="42"/>
      <c r="K51" s="42"/>
      <c r="L51" s="42"/>
      <c r="M51" s="42"/>
      <c r="O51" s="39">
        <f>Deferral!N24</f>
        <v>116497.42619744595</v>
      </c>
      <c r="P51" s="5">
        <f>Deferral!O24</f>
        <v>42915.922896821983</v>
      </c>
      <c r="Q51" s="5">
        <f>Deferral!P24+Deferral!Q24</f>
        <v>42725.958767082251</v>
      </c>
      <c r="R51" s="5">
        <f>Deferral!R24+Deferral!S24</f>
        <v>-142355.14938579738</v>
      </c>
      <c r="S51" s="5">
        <f>Deferral!T24</f>
        <v>-43551.348132624757</v>
      </c>
      <c r="T51" s="5">
        <f>Deferral!U24</f>
        <v>-336999.28124171542</v>
      </c>
      <c r="U51" s="5">
        <f>Deferral!V24</f>
        <v>-90403.408888520673</v>
      </c>
      <c r="V51" s="5">
        <f>Deferral!W24</f>
        <v>-209719.89763089782</v>
      </c>
      <c r="W51" s="5">
        <f>Deferral!X24</f>
        <v>6217.491639980115</v>
      </c>
      <c r="X51" s="5">
        <f>Deferral!Y24</f>
        <v>-115718.09953855677</v>
      </c>
      <c r="Y51" s="5">
        <f>Deferral!Z24</f>
        <v>76261.640597450547</v>
      </c>
      <c r="Z51" s="5">
        <f>Deferral!AA24</f>
        <v>68143.355929576326</v>
      </c>
      <c r="AA51" s="39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39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39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39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ht="15.75" hidden="1" customHeight="1" outlineLevel="1">
      <c r="A52" s="23" t="s">
        <v>42</v>
      </c>
      <c r="B52" s="23" t="s">
        <v>43</v>
      </c>
      <c r="C52" s="23">
        <v>2</v>
      </c>
      <c r="D52" s="43" t="s">
        <v>30</v>
      </c>
      <c r="E52" s="41"/>
      <c r="F52" s="42"/>
      <c r="G52" s="42"/>
      <c r="H52" s="42"/>
      <c r="I52" s="42"/>
      <c r="J52" s="42"/>
      <c r="K52" s="42"/>
      <c r="L52" s="42"/>
      <c r="M52" s="42"/>
      <c r="N52" s="42"/>
      <c r="O52" s="39">
        <f>O51/2*O$302</f>
        <v>198.04562453565811</v>
      </c>
      <c r="P52" s="5">
        <f t="shared" ref="P52:Z52" si="27">(O53+P51/2)*P$302</f>
        <v>469.72167311933475</v>
      </c>
      <c r="Q52" s="5">
        <f t="shared" si="27"/>
        <v>598.76551605903137</v>
      </c>
      <c r="R52" s="5">
        <f t="shared" si="27"/>
        <v>476.02175753579587</v>
      </c>
      <c r="S52" s="5">
        <f t="shared" si="27"/>
        <v>139.12863643171582</v>
      </c>
      <c r="T52" s="5">
        <f t="shared" si="27"/>
        <v>-541.38652945289334</v>
      </c>
      <c r="U52" s="5">
        <f t="shared" si="27"/>
        <v>-1312.6603631933485</v>
      </c>
      <c r="V52" s="5">
        <f t="shared" si="27"/>
        <v>-1702.8072345494816</v>
      </c>
      <c r="W52" s="5">
        <f t="shared" si="27"/>
        <v>-2230.0423290638278</v>
      </c>
      <c r="X52" s="5">
        <f t="shared" si="27"/>
        <v>-2502.8152305455042</v>
      </c>
      <c r="Y52" s="5">
        <f t="shared" si="27"/>
        <v>-2654.9368552892865</v>
      </c>
      <c r="Z52" s="5">
        <f t="shared" si="27"/>
        <v>-2327.7441187291392</v>
      </c>
      <c r="AA52" s="39">
        <f t="shared" ref="AA52:AG52" si="28">Z53*AA$302</f>
        <v>-2389.5043929715903</v>
      </c>
      <c r="AB52" s="5">
        <f t="shared" si="28"/>
        <v>-2399.0624105434767</v>
      </c>
      <c r="AC52" s="5">
        <f t="shared" si="28"/>
        <v>-2348.442193681009</v>
      </c>
      <c r="AD52" s="5">
        <f t="shared" si="28"/>
        <v>-2538.9550504083932</v>
      </c>
      <c r="AE52" s="5">
        <f t="shared" si="28"/>
        <v>-2488.9134553910585</v>
      </c>
      <c r="AF52" s="5">
        <f t="shared" si="28"/>
        <v>-2560.0720981327509</v>
      </c>
      <c r="AG52" s="5">
        <f t="shared" si="28"/>
        <v>-2693.2446105137142</v>
      </c>
      <c r="AH52" s="5"/>
      <c r="AI52" s="5"/>
      <c r="AJ52" s="5"/>
      <c r="AK52" s="5"/>
      <c r="AL52" s="5"/>
      <c r="AM52" s="39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39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39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</row>
    <row r="53" spans="1:80" ht="15.75" hidden="1" customHeight="1" outlineLevel="1">
      <c r="A53" s="23" t="s">
        <v>42</v>
      </c>
      <c r="B53" s="23" t="s">
        <v>43</v>
      </c>
      <c r="C53" s="23">
        <v>2</v>
      </c>
      <c r="D53" s="40" t="s">
        <v>31</v>
      </c>
      <c r="E53" s="41"/>
      <c r="F53" s="42"/>
      <c r="G53" s="42"/>
      <c r="H53" s="42"/>
      <c r="I53" s="42"/>
      <c r="J53" s="42"/>
      <c r="K53" s="42"/>
      <c r="L53" s="42"/>
      <c r="M53" s="42"/>
      <c r="N53" s="42"/>
      <c r="O53" s="39">
        <f>SUM(O51:O52)</f>
        <v>116695.47182198161</v>
      </c>
      <c r="P53" s="5">
        <f>O53+SUM(P51:P52)</f>
        <v>160081.11639192293</v>
      </c>
      <c r="Q53" s="5">
        <f t="shared" ref="Q53" si="29">P53+SUM(Q51:Q52)</f>
        <v>203405.84067506422</v>
      </c>
      <c r="R53" s="5">
        <f t="shared" ref="R53:Z53" si="30">Q53+SUM(R51:R52)</f>
        <v>61526.713046802615</v>
      </c>
      <c r="S53" s="5">
        <f t="shared" si="30"/>
        <v>18114.493550609572</v>
      </c>
      <c r="T53" s="5">
        <f t="shared" si="30"/>
        <v>-319426.17422055872</v>
      </c>
      <c r="U53" s="5">
        <f t="shared" si="30"/>
        <v>-411142.24347227276</v>
      </c>
      <c r="V53" s="5">
        <f t="shared" si="30"/>
        <v>-622564.94833772001</v>
      </c>
      <c r="W53" s="5">
        <f t="shared" si="30"/>
        <v>-618577.49902680377</v>
      </c>
      <c r="X53" s="5">
        <f t="shared" si="30"/>
        <v>-736798.413795906</v>
      </c>
      <c r="Y53" s="5">
        <f t="shared" si="30"/>
        <v>-663191.71005374473</v>
      </c>
      <c r="Z53" s="5">
        <f t="shared" si="30"/>
        <v>-597376.09824289754</v>
      </c>
      <c r="AA53" s="39">
        <f>Z53+AA52</f>
        <v>-599765.60263586917</v>
      </c>
      <c r="AB53" s="5">
        <f t="shared" ref="AB53:AE53" si="31">AA53+AB52</f>
        <v>-602164.66504641261</v>
      </c>
      <c r="AC53" s="5">
        <f t="shared" si="31"/>
        <v>-604513.10724009364</v>
      </c>
      <c r="AD53" s="5">
        <f t="shared" si="31"/>
        <v>-607052.06229050201</v>
      </c>
      <c r="AE53" s="5">
        <f t="shared" si="31"/>
        <v>-609540.97574589308</v>
      </c>
      <c r="AF53" s="5">
        <f>AE53+AF52</f>
        <v>-612101.04784402589</v>
      </c>
      <c r="AG53" s="5">
        <f>AF53+AG52</f>
        <v>-614794.29245453957</v>
      </c>
      <c r="AH53" s="5">
        <f>AG53</f>
        <v>-614794.29245453957</v>
      </c>
      <c r="AI53" s="5"/>
      <c r="AJ53" s="5"/>
      <c r="AK53" s="5"/>
      <c r="AL53" s="5"/>
      <c r="AM53" s="39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39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39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ht="15.75" hidden="1" customHeight="1" outlineLevel="1">
      <c r="A54" s="23" t="s">
        <v>42</v>
      </c>
      <c r="B54" s="23" t="s">
        <v>43</v>
      </c>
      <c r="C54" s="23">
        <v>2</v>
      </c>
      <c r="D54" s="43" t="s">
        <v>32</v>
      </c>
      <c r="E54" s="41"/>
      <c r="F54" s="42"/>
      <c r="G54" s="42"/>
      <c r="H54" s="42"/>
      <c r="I54" s="42"/>
      <c r="J54" s="42"/>
      <c r="K54" s="42"/>
      <c r="L54" s="42"/>
      <c r="M54" s="42"/>
      <c r="N54" s="42"/>
      <c r="O54" s="39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39"/>
      <c r="AB54" s="5"/>
      <c r="AC54" s="5"/>
      <c r="AD54" s="5"/>
      <c r="AE54" s="5"/>
      <c r="AF54" s="5"/>
      <c r="AG54" s="5"/>
      <c r="AH54" s="45">
        <f>AH316</f>
        <v>631575.77275878098</v>
      </c>
      <c r="AI54" s="5"/>
      <c r="AJ54" s="5"/>
      <c r="AK54" s="5"/>
      <c r="AL54" s="5"/>
      <c r="AM54" s="39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39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39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ht="15.75" hidden="1" customHeight="1" outlineLevel="1">
      <c r="A55" s="23" t="s">
        <v>42</v>
      </c>
      <c r="B55" s="23" t="s">
        <v>43</v>
      </c>
      <c r="C55" s="23">
        <v>2</v>
      </c>
      <c r="D55" s="43" t="s">
        <v>34</v>
      </c>
      <c r="E55" s="41"/>
      <c r="F55" s="42"/>
      <c r="G55" s="42"/>
      <c r="H55" s="42"/>
      <c r="I55" s="42"/>
      <c r="J55" s="42"/>
      <c r="K55" s="42"/>
      <c r="L55" s="42"/>
      <c r="M55" s="42"/>
      <c r="N55" s="42"/>
      <c r="O55" s="3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39"/>
      <c r="AB55" s="5"/>
      <c r="AC55" s="5"/>
      <c r="AD55" s="5"/>
      <c r="AE55" s="5"/>
      <c r="AF55" s="5"/>
      <c r="AG55" s="5"/>
      <c r="AH55" s="5">
        <f>SUM(AH53:AH54)</f>
        <v>16781.480304241413</v>
      </c>
      <c r="AI55" s="5"/>
      <c r="AJ55" s="5"/>
      <c r="AK55" s="5"/>
      <c r="AL55" s="5"/>
      <c r="AM55" s="39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39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39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15.75" hidden="1" customHeight="1" outlineLevel="1">
      <c r="A56" s="23"/>
      <c r="B56" s="23"/>
      <c r="C56" s="43"/>
      <c r="D56" s="43"/>
      <c r="E56" s="41"/>
      <c r="F56" s="42"/>
      <c r="G56" s="42"/>
      <c r="H56" s="42"/>
      <c r="I56" s="42"/>
      <c r="J56" s="42"/>
      <c r="K56" s="42"/>
      <c r="L56" s="42"/>
      <c r="M56" s="42"/>
      <c r="N56" s="42"/>
      <c r="O56" s="39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39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39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39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39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ht="15.75" hidden="1" customHeight="1" outlineLevel="1">
      <c r="A57" s="23" t="s">
        <v>42</v>
      </c>
      <c r="B57" s="23" t="s">
        <v>43</v>
      </c>
      <c r="C57" s="23">
        <v>3</v>
      </c>
      <c r="D57" s="40" t="s">
        <v>29</v>
      </c>
      <c r="E57" s="41"/>
      <c r="F57" s="42"/>
      <c r="G57" s="42"/>
      <c r="H57" s="42"/>
      <c r="I57" s="42"/>
      <c r="J57" s="42"/>
      <c r="K57" s="42"/>
      <c r="L57" s="42"/>
      <c r="M57" s="42"/>
      <c r="N57" s="42"/>
      <c r="O57" s="39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39">
        <f>Deferral!AB24</f>
        <v>64697.326465475839</v>
      </c>
      <c r="AB57" s="5">
        <f>Deferral!AC24</f>
        <v>73191.468794069719</v>
      </c>
      <c r="AC57" s="5">
        <f>Deferral!AD24</f>
        <v>-96131.032323524356</v>
      </c>
      <c r="AD57" s="5">
        <f>Deferral!AE24</f>
        <v>-223345.52713114303</v>
      </c>
      <c r="AE57" s="5">
        <f>Deferral!AF24</f>
        <v>-111905.65676986054</v>
      </c>
      <c r="AF57" s="5">
        <f>Deferral!AG24</f>
        <v>-281867.00611565635</v>
      </c>
      <c r="AG57" s="5">
        <f>Deferral!AH24</f>
        <v>-293071.67032041959</v>
      </c>
      <c r="AH57" s="5">
        <f>Deferral!AI24</f>
        <v>-13094.041443440132</v>
      </c>
      <c r="AI57" s="5">
        <f>Deferral!AJ24</f>
        <v>325999.67780106375</v>
      </c>
      <c r="AJ57" s="5">
        <f>Deferral!AK24</f>
        <v>-68153.386359084863</v>
      </c>
      <c r="AK57" s="5">
        <f>Deferral!AL24</f>
        <v>-61012.840062573552</v>
      </c>
      <c r="AL57" s="5">
        <f>Deferral!AM24</f>
        <v>-49658.556888880674</v>
      </c>
      <c r="AM57" s="39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39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39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ht="15.75" hidden="1" customHeight="1" outlineLevel="1">
      <c r="A58" s="23" t="s">
        <v>42</v>
      </c>
      <c r="B58" s="23" t="s">
        <v>43</v>
      </c>
      <c r="C58" s="23">
        <v>3</v>
      </c>
      <c r="D58" s="43" t="s">
        <v>30</v>
      </c>
      <c r="E58" s="41"/>
      <c r="F58" s="42"/>
      <c r="G58" s="42"/>
      <c r="H58" s="42"/>
      <c r="I58" s="42"/>
      <c r="J58" s="42"/>
      <c r="K58" s="42"/>
      <c r="L58" s="42"/>
      <c r="M58" s="42"/>
      <c r="N58" s="42"/>
      <c r="O58" s="39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39">
        <f>AA57/2*AA$302</f>
        <v>129.39465293095168</v>
      </c>
      <c r="AB58" s="5">
        <f t="shared" ref="AB58:AL58" si="32">(AA59+AB57/2)*AB$302</f>
        <v>405.68982206176662</v>
      </c>
      <c r="AC58" s="5">
        <f t="shared" si="32"/>
        <v>352.39761793382684</v>
      </c>
      <c r="AD58" s="5">
        <f t="shared" si="32"/>
        <v>-289.91557785381974</v>
      </c>
      <c r="AE58" s="5">
        <f t="shared" si="32"/>
        <v>-971.46640686641558</v>
      </c>
      <c r="AF58" s="5">
        <f t="shared" si="32"/>
        <v>-1826.1634604413377</v>
      </c>
      <c r="AG58" s="5">
        <f t="shared" si="32"/>
        <v>-3186.0238326095682</v>
      </c>
      <c r="AH58" s="5">
        <f t="shared" si="32"/>
        <v>-3521.4608212304925</v>
      </c>
      <c r="AI58" s="5">
        <f t="shared" si="32"/>
        <v>-3200.7089309801845</v>
      </c>
      <c r="AJ58" s="5">
        <f t="shared" si="32"/>
        <v>-2707.7013502201467</v>
      </c>
      <c r="AK58" s="5">
        <f t="shared" si="32"/>
        <v>-3077.410238316977</v>
      </c>
      <c r="AL58" s="5">
        <f t="shared" si="32"/>
        <v>-3273.3690049580669</v>
      </c>
      <c r="AM58" s="39">
        <f t="shared" ref="AM58:AS58" si="33">AL59*AM$302</f>
        <v>-3550.9345148572652</v>
      </c>
      <c r="AN58" s="5">
        <f t="shared" si="33"/>
        <v>-3567.6239070770944</v>
      </c>
      <c r="AO58" s="5">
        <f t="shared" si="33"/>
        <v>-3431.8644313790646</v>
      </c>
      <c r="AP58" s="5">
        <f t="shared" si="33"/>
        <v>-3523.9146617940542</v>
      </c>
      <c r="AQ58" s="5">
        <f t="shared" si="33"/>
        <v>-3463.1654372983435</v>
      </c>
      <c r="AR58" s="5">
        <f t="shared" si="33"/>
        <v>-3556.0552302498791</v>
      </c>
      <c r="AS58" s="5">
        <f t="shared" si="33"/>
        <v>-3261.7684682821564</v>
      </c>
      <c r="AT58" s="5"/>
      <c r="AU58" s="5"/>
      <c r="AV58" s="5"/>
      <c r="AW58" s="5"/>
      <c r="AX58" s="5"/>
      <c r="AY58" s="39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39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ht="15.75" hidden="1" customHeight="1" outlineLevel="1">
      <c r="A59" s="23" t="s">
        <v>42</v>
      </c>
      <c r="B59" s="23" t="s">
        <v>43</v>
      </c>
      <c r="C59" s="23">
        <v>3</v>
      </c>
      <c r="D59" s="40" t="s">
        <v>31</v>
      </c>
      <c r="E59" s="41"/>
      <c r="F59" s="42"/>
      <c r="G59" s="42"/>
      <c r="H59" s="42"/>
      <c r="I59" s="42"/>
      <c r="J59" s="42"/>
      <c r="K59" s="42"/>
      <c r="L59" s="42"/>
      <c r="M59" s="42"/>
      <c r="N59" s="42"/>
      <c r="O59" s="39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39">
        <f>SUM(AA57:AA58)</f>
        <v>64826.721118406793</v>
      </c>
      <c r="AB59" s="5">
        <f>AA59+SUM(AB57:AB58)</f>
        <v>138423.87973453829</v>
      </c>
      <c r="AC59" s="5">
        <f t="shared" ref="AC59" si="34">AB59+SUM(AC57:AC58)</f>
        <v>42645.245028947757</v>
      </c>
      <c r="AD59" s="5">
        <f t="shared" ref="AD59:AL59" si="35">AC59+SUM(AD57:AD58)</f>
        <v>-180990.19768004911</v>
      </c>
      <c r="AE59" s="5">
        <f t="shared" si="35"/>
        <v>-293867.32085677609</v>
      </c>
      <c r="AF59" s="5">
        <f t="shared" si="35"/>
        <v>-577560.49043287383</v>
      </c>
      <c r="AG59" s="5">
        <f t="shared" si="35"/>
        <v>-873818.18458590307</v>
      </c>
      <c r="AH59" s="5">
        <f t="shared" si="35"/>
        <v>-890433.68685057375</v>
      </c>
      <c r="AI59" s="5">
        <f t="shared" si="35"/>
        <v>-567634.71798049018</v>
      </c>
      <c r="AJ59" s="5">
        <f t="shared" si="35"/>
        <v>-638495.80568979518</v>
      </c>
      <c r="AK59" s="5">
        <f t="shared" si="35"/>
        <v>-702586.05599068571</v>
      </c>
      <c r="AL59" s="5">
        <f t="shared" si="35"/>
        <v>-755517.98188452446</v>
      </c>
      <c r="AM59" s="39">
        <f>AL59+AM58</f>
        <v>-759068.91639938171</v>
      </c>
      <c r="AN59" s="5">
        <f t="shared" ref="AN59:AQ59" si="36">AM59+AN58</f>
        <v>-762636.54030645883</v>
      </c>
      <c r="AO59" s="5">
        <f t="shared" si="36"/>
        <v>-766068.40473783785</v>
      </c>
      <c r="AP59" s="5">
        <f t="shared" si="36"/>
        <v>-769592.31939963193</v>
      </c>
      <c r="AQ59" s="5">
        <f t="shared" si="36"/>
        <v>-773055.48483693029</v>
      </c>
      <c r="AR59" s="5">
        <f>AQ59+AR58</f>
        <v>-776611.54006718018</v>
      </c>
      <c r="AS59" s="5">
        <f>AR59+AS58</f>
        <v>-779873.30853546236</v>
      </c>
      <c r="AT59" s="5">
        <f>AS59</f>
        <v>-779873.30853546236</v>
      </c>
      <c r="AU59" s="5"/>
      <c r="AV59" s="5"/>
      <c r="AW59" s="5"/>
      <c r="AX59" s="5"/>
      <c r="AY59" s="39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39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ht="15.75" hidden="1" customHeight="1" outlineLevel="1">
      <c r="A60" s="23" t="s">
        <v>42</v>
      </c>
      <c r="B60" s="23" t="s">
        <v>43</v>
      </c>
      <c r="C60" s="23">
        <v>3</v>
      </c>
      <c r="D60" s="43" t="s">
        <v>32</v>
      </c>
      <c r="E60" s="41"/>
      <c r="F60" s="42"/>
      <c r="G60" s="42"/>
      <c r="H60" s="42"/>
      <c r="I60" s="42"/>
      <c r="J60" s="42"/>
      <c r="K60" s="42"/>
      <c r="L60" s="42"/>
      <c r="M60" s="42"/>
      <c r="N60" s="42"/>
      <c r="O60" s="3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39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39"/>
      <c r="AN60" s="5"/>
      <c r="AO60" s="5"/>
      <c r="AP60" s="5"/>
      <c r="AQ60" s="5"/>
      <c r="AR60" s="5"/>
      <c r="AS60" s="5"/>
      <c r="AT60" s="45">
        <f>AT324</f>
        <v>2145348.3216392077</v>
      </c>
      <c r="AU60" s="5"/>
      <c r="AV60" s="5"/>
      <c r="AW60" s="5"/>
      <c r="AX60" s="5"/>
      <c r="AY60" s="39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39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ht="15.75" hidden="1" customHeight="1" outlineLevel="1">
      <c r="A61" s="23" t="s">
        <v>42</v>
      </c>
      <c r="B61" s="23" t="s">
        <v>43</v>
      </c>
      <c r="C61" s="23">
        <v>3</v>
      </c>
      <c r="D61" s="43" t="s">
        <v>35</v>
      </c>
      <c r="E61" s="41"/>
      <c r="F61" s="42"/>
      <c r="G61" s="42"/>
      <c r="H61" s="42"/>
      <c r="I61" s="42"/>
      <c r="J61" s="42"/>
      <c r="K61" s="42"/>
      <c r="L61" s="42"/>
      <c r="M61" s="42"/>
      <c r="N61" s="42"/>
      <c r="O61" s="39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39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39"/>
      <c r="AN61" s="5"/>
      <c r="AO61" s="5"/>
      <c r="AP61" s="5"/>
      <c r="AQ61" s="5"/>
      <c r="AR61" s="5"/>
      <c r="AS61" s="5"/>
      <c r="AT61" s="5">
        <f>SUM(AT59:AT60)</f>
        <v>1365475.0131037454</v>
      </c>
      <c r="AU61" s="5"/>
      <c r="AV61" s="5"/>
      <c r="AW61" s="5"/>
      <c r="AX61" s="5"/>
      <c r="AY61" s="39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39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ht="15.75" hidden="1" customHeight="1" outlineLevel="1">
      <c r="A62" s="23"/>
      <c r="B62" s="23"/>
      <c r="C62" s="43"/>
      <c r="D62" s="43"/>
      <c r="E62" s="41"/>
      <c r="F62" s="42"/>
      <c r="G62" s="42"/>
      <c r="H62" s="42"/>
      <c r="I62" s="42"/>
      <c r="J62" s="42"/>
      <c r="K62" s="42"/>
      <c r="L62" s="42"/>
      <c r="M62" s="42"/>
      <c r="N62" s="42"/>
      <c r="O62" s="39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39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39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39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39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ht="15.75" hidden="1" customHeight="1" outlineLevel="1">
      <c r="A63" s="23" t="s">
        <v>42</v>
      </c>
      <c r="B63" s="23" t="s">
        <v>43</v>
      </c>
      <c r="C63" s="23">
        <v>4</v>
      </c>
      <c r="D63" s="40" t="s">
        <v>29</v>
      </c>
      <c r="E63" s="41"/>
      <c r="F63" s="42"/>
      <c r="G63" s="42"/>
      <c r="H63" s="42"/>
      <c r="I63" s="42"/>
      <c r="J63" s="42"/>
      <c r="K63" s="42"/>
      <c r="L63" s="42"/>
      <c r="M63" s="42"/>
      <c r="N63" s="42"/>
      <c r="O63" s="39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39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39">
        <f>Deferral!AN24</f>
        <v>-13438.541125683114</v>
      </c>
      <c r="AN63" s="5">
        <f>Deferral!AO24</f>
        <v>-215241.49330277788</v>
      </c>
      <c r="AO63" s="5">
        <f>Deferral!AP24</f>
        <v>-49409.991132368334</v>
      </c>
      <c r="AP63" s="5">
        <f>Deferral!AQ24</f>
        <v>-227888.32982733753</v>
      </c>
      <c r="AQ63" s="5">
        <f>Deferral!AR24</f>
        <v>-78526.747040156275</v>
      </c>
      <c r="AR63" s="5">
        <f>Deferral!AS24</f>
        <v>-271012.96898199199</v>
      </c>
      <c r="AS63" s="5">
        <f>Deferral!AT24</f>
        <v>-222730.46972183045</v>
      </c>
      <c r="AT63" s="5">
        <f>Deferral!AU24</f>
        <v>-196694.44062636606</v>
      </c>
      <c r="AU63" s="5">
        <f>Deferral!AV24</f>
        <v>-122223.57341298368</v>
      </c>
      <c r="AV63" s="5">
        <f>Deferral!AW24</f>
        <v>-255070.897640788</v>
      </c>
      <c r="AW63" s="5">
        <f>Deferral!AX24</f>
        <v>-290138.92037311266</v>
      </c>
      <c r="AX63" s="5">
        <f>Deferral!AY24</f>
        <v>-333740.71198108234</v>
      </c>
      <c r="AY63" s="39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39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ht="15.75" customHeight="1" collapsed="1">
      <c r="A64" s="23" t="s">
        <v>42</v>
      </c>
      <c r="B64" s="23" t="s">
        <v>43</v>
      </c>
      <c r="C64" s="23">
        <v>4</v>
      </c>
      <c r="D64" s="43" t="s">
        <v>30</v>
      </c>
      <c r="E64" s="41"/>
      <c r="F64" s="42"/>
      <c r="G64" s="42"/>
      <c r="H64" s="42"/>
      <c r="I64" s="42"/>
      <c r="J64" s="42"/>
      <c r="K64" s="42"/>
      <c r="L64" s="42"/>
      <c r="M64" s="42"/>
      <c r="N64" s="42"/>
      <c r="O64" s="39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39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39">
        <f>AM63/2*AM$302</f>
        <v>-31.58057164535532</v>
      </c>
      <c r="AN64" s="5">
        <f t="shared" ref="AN64:AX64" si="37">(AM65+AN63/2)*AN$302</f>
        <v>-569.12708123897187</v>
      </c>
      <c r="AO64" s="5">
        <f t="shared" si="37"/>
        <v>-1142.9358194138827</v>
      </c>
      <c r="AP64" s="5">
        <f t="shared" si="37"/>
        <v>-1811.3780361552631</v>
      </c>
      <c r="AQ64" s="5">
        <f t="shared" si="37"/>
        <v>-2469.5853768751426</v>
      </c>
      <c r="AR64" s="5">
        <f t="shared" si="37"/>
        <v>-3339.7664915013797</v>
      </c>
      <c r="AS64" s="5">
        <f t="shared" si="37"/>
        <v>-4100.2402545218529</v>
      </c>
      <c r="AT64" s="5">
        <f t="shared" si="37"/>
        <v>-4641.2354627990535</v>
      </c>
      <c r="AU64" s="5">
        <f t="shared" si="37"/>
        <v>-5687.4745937484477</v>
      </c>
      <c r="AV64" s="5">
        <f t="shared" si="37"/>
        <v>-6039.1317779511755</v>
      </c>
      <c r="AW64" s="5">
        <f t="shared" si="37"/>
        <v>-7308.5574738587611</v>
      </c>
      <c r="AX64" s="5">
        <f t="shared" si="37"/>
        <v>-8370.912194251021</v>
      </c>
      <c r="AY64" s="39">
        <f t="shared" ref="AY64:BE64" si="38">AX65*AY$302</f>
        <v>-6732.7241298712725</v>
      </c>
      <c r="AZ64" s="5">
        <f t="shared" si="38"/>
        <v>-6752.2490298478997</v>
      </c>
      <c r="BA64" s="5">
        <f t="shared" si="38"/>
        <v>-6538.3191536884424</v>
      </c>
      <c r="BB64" s="5">
        <f t="shared" si="38"/>
        <v>-6556.6264473187703</v>
      </c>
      <c r="BC64" s="5">
        <f t="shared" si="38"/>
        <v>-6340.1641084651465</v>
      </c>
      <c r="BD64" s="5">
        <f t="shared" si="38"/>
        <v>-6592.7374608749642</v>
      </c>
      <c r="BE64" s="5">
        <f t="shared" si="38"/>
        <v>0</v>
      </c>
      <c r="BF64" s="5"/>
      <c r="BG64" s="5"/>
      <c r="BH64" s="5"/>
      <c r="BI64" s="5"/>
      <c r="BJ64" s="5"/>
      <c r="BK64" s="39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80" ht="15.75" customHeight="1">
      <c r="A65" s="23" t="s">
        <v>42</v>
      </c>
      <c r="B65" s="23" t="s">
        <v>43</v>
      </c>
      <c r="C65" s="23">
        <v>4</v>
      </c>
      <c r="D65" s="40" t="s">
        <v>31</v>
      </c>
      <c r="E65" s="41"/>
      <c r="F65" s="42"/>
      <c r="G65" s="42"/>
      <c r="H65" s="42"/>
      <c r="I65" s="42"/>
      <c r="J65" s="42"/>
      <c r="K65" s="42"/>
      <c r="L65" s="42"/>
      <c r="M65" s="42"/>
      <c r="N65" s="42"/>
      <c r="O65" s="3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39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39">
        <f>SUM(AM63:AM64)</f>
        <v>-13470.12169732847</v>
      </c>
      <c r="AN65" s="5">
        <f>AM65+SUM(AN63:AN64)</f>
        <v>-229280.74208134532</v>
      </c>
      <c r="AO65" s="5">
        <f t="shared" ref="AO65" si="39">AN65+SUM(AO63:AO64)</f>
        <v>-279833.66903312755</v>
      </c>
      <c r="AP65" s="5">
        <f t="shared" ref="AP65:AX65" si="40">AO65+SUM(AP63:AP64)</f>
        <v>-509533.37689662032</v>
      </c>
      <c r="AQ65" s="5">
        <f t="shared" si="40"/>
        <v>-590529.70931365178</v>
      </c>
      <c r="AR65" s="5">
        <f t="shared" si="40"/>
        <v>-864882.44478714513</v>
      </c>
      <c r="AS65" s="5">
        <f t="shared" si="40"/>
        <v>-1091713.1547634974</v>
      </c>
      <c r="AT65" s="5">
        <f t="shared" si="40"/>
        <v>-1293048.8308526624</v>
      </c>
      <c r="AU65" s="5">
        <f t="shared" si="40"/>
        <v>-1420959.8788593947</v>
      </c>
      <c r="AV65" s="5">
        <f t="shared" si="40"/>
        <v>-1682069.908278134</v>
      </c>
      <c r="AW65" s="5">
        <f t="shared" si="40"/>
        <v>-1979517.3861251054</v>
      </c>
      <c r="AX65" s="5">
        <f t="shared" si="40"/>
        <v>-2321629.0103004389</v>
      </c>
      <c r="AY65" s="39">
        <f>AX65+AY64</f>
        <v>-2328361.7344303103</v>
      </c>
      <c r="AZ65" s="5">
        <f t="shared" ref="AZ65:BC65" si="41">AY65+AZ64</f>
        <v>-2335113.9834601581</v>
      </c>
      <c r="BA65" s="5">
        <f t="shared" si="41"/>
        <v>-2341652.3026138465</v>
      </c>
      <c r="BB65" s="5">
        <f t="shared" si="41"/>
        <v>-2348208.9290611651</v>
      </c>
      <c r="BC65" s="5">
        <f t="shared" si="41"/>
        <v>-2354549.09316963</v>
      </c>
      <c r="BD65" s="5">
        <f>BC65+BD64</f>
        <v>-2361141.830630505</v>
      </c>
      <c r="BE65" s="5">
        <f>BD65+BE64</f>
        <v>-2361141.830630505</v>
      </c>
      <c r="BF65" s="5">
        <f>BE65</f>
        <v>-2361141.830630505</v>
      </c>
      <c r="BG65" s="5"/>
      <c r="BH65" s="5"/>
      <c r="BI65" s="5"/>
      <c r="BJ65" s="5"/>
      <c r="BK65" s="39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ht="15.75" hidden="1" customHeight="1" outlineLevel="1">
      <c r="A66" s="23" t="s">
        <v>42</v>
      </c>
      <c r="B66" s="23" t="s">
        <v>43</v>
      </c>
      <c r="C66" s="23">
        <v>4</v>
      </c>
      <c r="D66" s="43" t="s">
        <v>36</v>
      </c>
      <c r="E66" s="41"/>
      <c r="F66" s="42"/>
      <c r="G66" s="42"/>
      <c r="H66" s="42"/>
      <c r="I66" s="42"/>
      <c r="J66" s="42"/>
      <c r="K66" s="42"/>
      <c r="L66" s="42"/>
      <c r="M66" s="42"/>
      <c r="N66" s="42"/>
      <c r="O66" s="39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39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39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39"/>
      <c r="AZ66" s="5"/>
      <c r="BA66" s="5"/>
      <c r="BB66" s="5"/>
      <c r="BC66" s="5"/>
      <c r="BD66" s="5"/>
      <c r="BE66" s="5"/>
      <c r="BF66" s="45">
        <f>BF332</f>
        <v>2424.4678998634763</v>
      </c>
      <c r="BG66" s="5"/>
      <c r="BH66" s="5"/>
      <c r="BI66" s="5"/>
      <c r="BJ66" s="5"/>
      <c r="BK66" s="39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</row>
    <row r="67" spans="1:80" ht="15.75" hidden="1" customHeight="1" outlineLevel="1">
      <c r="A67" s="23" t="s">
        <v>42</v>
      </c>
      <c r="B67" s="23" t="s">
        <v>43</v>
      </c>
      <c r="C67" s="23">
        <v>4</v>
      </c>
      <c r="D67" s="43" t="s">
        <v>37</v>
      </c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39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39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39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39"/>
      <c r="AZ67" s="5"/>
      <c r="BA67" s="5"/>
      <c r="BB67" s="5"/>
      <c r="BC67" s="5"/>
      <c r="BD67" s="5"/>
      <c r="BE67" s="5"/>
      <c r="BF67" s="5">
        <f>SUM(BF65:BF66)</f>
        <v>-2358717.3627306414</v>
      </c>
      <c r="BG67" s="5"/>
      <c r="BH67" s="5"/>
      <c r="BI67" s="5"/>
      <c r="BJ67" s="5"/>
      <c r="BK67" s="39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ht="15.75" customHeight="1" collapsed="1">
      <c r="A68" s="23"/>
      <c r="B68" s="23"/>
      <c r="C68" s="43"/>
      <c r="D68" s="43"/>
      <c r="E68" s="41"/>
      <c r="F68" s="42"/>
      <c r="G68" s="42"/>
      <c r="H68" s="42"/>
      <c r="I68" s="42"/>
      <c r="J68" s="42"/>
      <c r="K68" s="42"/>
      <c r="L68" s="42"/>
      <c r="M68" s="42"/>
      <c r="N68" s="42"/>
      <c r="O68" s="39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39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39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39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39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ht="15.75" customHeight="1">
      <c r="A69" s="23" t="s">
        <v>42</v>
      </c>
      <c r="B69" s="23" t="s">
        <v>43</v>
      </c>
      <c r="C69" s="23">
        <v>5</v>
      </c>
      <c r="D69" s="40" t="s">
        <v>29</v>
      </c>
      <c r="E69" s="41"/>
      <c r="F69" s="42"/>
      <c r="G69" s="42"/>
      <c r="H69" s="42"/>
      <c r="I69" s="42"/>
      <c r="J69" s="42"/>
      <c r="K69" s="42"/>
      <c r="L69" s="42"/>
      <c r="M69" s="42"/>
      <c r="N69" s="42"/>
      <c r="O69" s="39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9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39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39">
        <f>Deferral!AZ24</f>
        <v>-249696.9664542526</v>
      </c>
      <c r="AZ69" s="5">
        <f>Deferral!BA24</f>
        <v>-297344.43436610047</v>
      </c>
      <c r="BA69" s="5">
        <f>Deferral!BB24</f>
        <v>-192562.77225359529</v>
      </c>
      <c r="BB69" s="5">
        <f>Deferral!BC24</f>
        <v>-262372.72542244568</v>
      </c>
      <c r="BC69" s="5">
        <f>Deferral!BD24</f>
        <v>-132397.26348816557</v>
      </c>
      <c r="BD69" s="5">
        <f>Deferral!BE24</f>
        <v>-410492.77557697799</v>
      </c>
      <c r="BE69" s="5">
        <f>Deferral!BF24</f>
        <v>0</v>
      </c>
      <c r="BF69" s="5">
        <f>Deferral!BG24</f>
        <v>0</v>
      </c>
      <c r="BG69" s="5">
        <f>Deferral!BH24</f>
        <v>0</v>
      </c>
      <c r="BH69" s="5">
        <f>Deferral!BI24</f>
        <v>0</v>
      </c>
      <c r="BI69" s="5">
        <f>Deferral!BJ24</f>
        <v>0</v>
      </c>
      <c r="BJ69" s="5">
        <f>Deferral!BK24</f>
        <v>0</v>
      </c>
      <c r="BK69" s="39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</row>
    <row r="70" spans="1:80" ht="15.75" customHeight="1">
      <c r="A70" s="23" t="s">
        <v>42</v>
      </c>
      <c r="B70" s="23" t="s">
        <v>43</v>
      </c>
      <c r="C70" s="23">
        <v>5</v>
      </c>
      <c r="D70" s="43" t="s">
        <v>30</v>
      </c>
      <c r="E70" s="41"/>
      <c r="F70" s="42"/>
      <c r="G70" s="42"/>
      <c r="H70" s="42"/>
      <c r="I70" s="42"/>
      <c r="J70" s="42"/>
      <c r="K70" s="42"/>
      <c r="L70" s="42"/>
      <c r="M70" s="42"/>
      <c r="N70" s="42"/>
      <c r="O70" s="3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39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39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39">
        <f>AY69/2*AY$302</f>
        <v>-362.06060135866625</v>
      </c>
      <c r="AZ70" s="5">
        <f t="shared" ref="AZ70:BJ70" si="42">(AY71+AZ69/2)*AZ$302</f>
        <v>-1156.3206082921183</v>
      </c>
      <c r="BA70" s="5">
        <f t="shared" si="42"/>
        <v>-1805.5552708390442</v>
      </c>
      <c r="BB70" s="5">
        <f t="shared" si="42"/>
        <v>-2447.5205223438506</v>
      </c>
      <c r="BC70" s="5">
        <f t="shared" si="42"/>
        <v>-2899.6568655569386</v>
      </c>
      <c r="BD70" s="5">
        <f t="shared" si="42"/>
        <v>-3775.21665819603</v>
      </c>
      <c r="BE70" s="5">
        <f t="shared" si="42"/>
        <v>0</v>
      </c>
      <c r="BF70" s="5">
        <f t="shared" si="42"/>
        <v>0</v>
      </c>
      <c r="BG70" s="5">
        <f t="shared" si="42"/>
        <v>0</v>
      </c>
      <c r="BH70" s="5">
        <f t="shared" si="42"/>
        <v>0</v>
      </c>
      <c r="BI70" s="5">
        <f t="shared" si="42"/>
        <v>0</v>
      </c>
      <c r="BJ70" s="5">
        <f t="shared" si="42"/>
        <v>0</v>
      </c>
      <c r="BK70" s="39">
        <f t="shared" ref="BK70:BQ70" si="43">BJ71*BK$302</f>
        <v>0</v>
      </c>
      <c r="BL70" s="5">
        <f t="shared" si="43"/>
        <v>0</v>
      </c>
      <c r="BM70" s="5">
        <f t="shared" si="43"/>
        <v>0</v>
      </c>
      <c r="BN70" s="5">
        <f t="shared" si="43"/>
        <v>0</v>
      </c>
      <c r="BO70" s="5">
        <f t="shared" si="43"/>
        <v>0</v>
      </c>
      <c r="BP70" s="5">
        <f t="shared" si="43"/>
        <v>0</v>
      </c>
      <c r="BQ70" s="5">
        <f t="shared" si="43"/>
        <v>0</v>
      </c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</row>
    <row r="71" spans="1:80" ht="15.75" customHeight="1">
      <c r="A71" s="23" t="s">
        <v>42</v>
      </c>
      <c r="B71" s="23" t="s">
        <v>43</v>
      </c>
      <c r="C71" s="23">
        <v>5</v>
      </c>
      <c r="D71" s="40" t="s">
        <v>31</v>
      </c>
      <c r="E71" s="41"/>
      <c r="F71" s="42"/>
      <c r="G71" s="42"/>
      <c r="H71" s="42"/>
      <c r="I71" s="42"/>
      <c r="J71" s="42"/>
      <c r="K71" s="42"/>
      <c r="L71" s="42"/>
      <c r="M71" s="42"/>
      <c r="N71" s="42"/>
      <c r="O71" s="3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39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39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39">
        <f>SUM(AY69:AY70)</f>
        <v>-250059.02705561128</v>
      </c>
      <c r="AZ71" s="5">
        <f>AY71+SUM(AZ69:AZ70)</f>
        <v>-548559.78203000384</v>
      </c>
      <c r="BA71" s="5">
        <f t="shared" ref="BA71" si="44">AZ71+SUM(BA69:BA70)</f>
        <v>-742928.10955443815</v>
      </c>
      <c r="BB71" s="5">
        <f t="shared" ref="BB71:BJ71" si="45">BA71+SUM(BB69:BB70)</f>
        <v>-1007748.3554992278</v>
      </c>
      <c r="BC71" s="5">
        <f t="shared" si="45"/>
        <v>-1143045.2758529503</v>
      </c>
      <c r="BD71" s="5">
        <f t="shared" si="45"/>
        <v>-1557313.2680881242</v>
      </c>
      <c r="BE71" s="5">
        <f t="shared" si="45"/>
        <v>-1557313.2680881242</v>
      </c>
      <c r="BF71" s="5">
        <f t="shared" si="45"/>
        <v>-1557313.2680881242</v>
      </c>
      <c r="BG71" s="5">
        <f t="shared" si="45"/>
        <v>-1557313.2680881242</v>
      </c>
      <c r="BH71" s="5">
        <f t="shared" si="45"/>
        <v>-1557313.2680881242</v>
      </c>
      <c r="BI71" s="5">
        <f t="shared" si="45"/>
        <v>-1557313.2680881242</v>
      </c>
      <c r="BJ71" s="5">
        <f t="shared" si="45"/>
        <v>-1557313.2680881242</v>
      </c>
      <c r="BK71" s="39">
        <f>BJ71+BK70</f>
        <v>-1557313.2680881242</v>
      </c>
      <c r="BL71" s="5">
        <f t="shared" ref="BL71:BO71" si="46">BK71+BL70</f>
        <v>-1557313.2680881242</v>
      </c>
      <c r="BM71" s="5">
        <f t="shared" si="46"/>
        <v>-1557313.2680881242</v>
      </c>
      <c r="BN71" s="5">
        <f t="shared" si="46"/>
        <v>-1557313.2680881242</v>
      </c>
      <c r="BO71" s="5">
        <f t="shared" si="46"/>
        <v>-1557313.2680881242</v>
      </c>
      <c r="BP71" s="5">
        <f>BO71+BP70</f>
        <v>-1557313.2680881242</v>
      </c>
      <c r="BQ71" s="5">
        <f>BP71+BQ70</f>
        <v>-1557313.2680881242</v>
      </c>
      <c r="BR71" s="5">
        <f>BQ71</f>
        <v>-1557313.2680881242</v>
      </c>
      <c r="BS71" s="5"/>
      <c r="BT71" s="5"/>
      <c r="BU71" s="5"/>
      <c r="BV71" s="5"/>
      <c r="BW71" s="5"/>
      <c r="BX71" s="5"/>
      <c r="BY71" s="5"/>
      <c r="BZ71" s="5"/>
      <c r="CA71" s="5"/>
      <c r="CB71" s="5"/>
    </row>
    <row r="72" spans="1:80" ht="15.75" hidden="1" customHeight="1" outlineLevel="1">
      <c r="A72" s="23" t="s">
        <v>42</v>
      </c>
      <c r="B72" s="23" t="s">
        <v>43</v>
      </c>
      <c r="C72" s="23">
        <v>5</v>
      </c>
      <c r="D72" s="43" t="s">
        <v>32</v>
      </c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39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39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39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39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39"/>
      <c r="BL72" s="5"/>
      <c r="BM72" s="5"/>
      <c r="BN72" s="5"/>
      <c r="BO72" s="5"/>
      <c r="BP72" s="5"/>
      <c r="BQ72" s="5"/>
      <c r="BR72" s="45">
        <f>BR340</f>
        <v>0</v>
      </c>
      <c r="BS72" s="5"/>
      <c r="BT72" s="5"/>
      <c r="BU72" s="5"/>
      <c r="BV72" s="5"/>
      <c r="BW72" s="5"/>
      <c r="BX72" s="5"/>
      <c r="BY72" s="5"/>
      <c r="BZ72" s="5"/>
      <c r="CA72" s="5"/>
      <c r="CB72" s="5"/>
    </row>
    <row r="73" spans="1:80" ht="15.75" hidden="1" customHeight="1" outlineLevel="1">
      <c r="A73" s="23" t="s">
        <v>42</v>
      </c>
      <c r="B73" s="23" t="s">
        <v>43</v>
      </c>
      <c r="C73" s="23">
        <v>5</v>
      </c>
      <c r="D73" s="43" t="s">
        <v>38</v>
      </c>
      <c r="E73" s="41"/>
      <c r="F73" s="42"/>
      <c r="G73" s="42"/>
      <c r="H73" s="42"/>
      <c r="I73" s="42"/>
      <c r="J73" s="42"/>
      <c r="K73" s="42"/>
      <c r="L73" s="42"/>
      <c r="M73" s="42"/>
      <c r="N73" s="42"/>
      <c r="O73" s="39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39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39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39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39"/>
      <c r="BL73" s="5"/>
      <c r="BM73" s="5"/>
      <c r="BN73" s="5"/>
      <c r="BO73" s="5"/>
      <c r="BP73" s="5"/>
      <c r="BQ73" s="5"/>
      <c r="BR73" s="5">
        <f>SUM(BR71:BR72)</f>
        <v>-1557313.2680881242</v>
      </c>
      <c r="BS73" s="5"/>
      <c r="BT73" s="5"/>
      <c r="BU73" s="5"/>
      <c r="BV73" s="5"/>
      <c r="BW73" s="5"/>
      <c r="BX73" s="5"/>
      <c r="BY73" s="5"/>
      <c r="BZ73" s="5"/>
      <c r="CA73" s="5"/>
      <c r="CB73" s="5"/>
    </row>
    <row r="74" spans="1:80" ht="15.75" hidden="1" customHeight="1" outlineLevel="1">
      <c r="A74" s="23"/>
      <c r="B74" s="23"/>
      <c r="C74" s="43"/>
      <c r="D74" s="43"/>
      <c r="E74" s="41"/>
      <c r="F74" s="42"/>
      <c r="G74" s="42"/>
      <c r="H74" s="42"/>
      <c r="I74" s="42"/>
      <c r="J74" s="42"/>
      <c r="K74" s="42"/>
      <c r="L74" s="42"/>
      <c r="M74" s="42"/>
      <c r="N74" s="42"/>
      <c r="O74" s="39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39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39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39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39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</row>
    <row r="75" spans="1:80" ht="15.75" customHeight="1" collapsed="1">
      <c r="A75" s="23"/>
      <c r="B75" s="23"/>
      <c r="C75" s="43"/>
      <c r="D75" s="43"/>
      <c r="E75" s="41"/>
      <c r="F75" s="42"/>
      <c r="G75" s="42"/>
      <c r="H75" s="42"/>
      <c r="I75" s="42"/>
      <c r="J75" s="42"/>
      <c r="K75" s="42"/>
      <c r="L75" s="42"/>
      <c r="M75" s="42"/>
      <c r="N75" s="42"/>
      <c r="O75" s="3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39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39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39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39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</row>
    <row r="76" spans="1:80" ht="15.75" customHeight="1">
      <c r="A76" s="23" t="s">
        <v>42</v>
      </c>
      <c r="B76" s="23" t="s">
        <v>43</v>
      </c>
      <c r="C76" s="46"/>
      <c r="D76" s="43" t="s">
        <v>39</v>
      </c>
      <c r="E76" s="39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39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39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-40221.307225017285</v>
      </c>
      <c r="AI76" s="5">
        <v>-92695.999704687274</v>
      </c>
      <c r="AJ76" s="5">
        <v>-74374.995079999993</v>
      </c>
      <c r="AK76" s="5">
        <v>-71817.804950000005</v>
      </c>
      <c r="AL76" s="5">
        <v>-79347.899730000005</v>
      </c>
      <c r="AM76" s="39">
        <v>-86359.173569999999</v>
      </c>
      <c r="AN76" s="5">
        <v>-92935.009430000006</v>
      </c>
      <c r="AO76" s="5">
        <v>-91545.121530000004</v>
      </c>
      <c r="AP76" s="5">
        <v>-76707.672350000008</v>
      </c>
      <c r="AQ76" s="5">
        <v>-79444.784480000002</v>
      </c>
      <c r="AR76" s="5">
        <v>-96809.354659999997</v>
      </c>
      <c r="AS76" s="5">
        <v>-94889.613660000003</v>
      </c>
      <c r="AT76" s="5">
        <v>-114399.34321928896</v>
      </c>
      <c r="AU76" s="5">
        <v>-138489.58329740036</v>
      </c>
      <c r="AV76" s="5">
        <v>-121513.74935130373</v>
      </c>
      <c r="AW76" s="5">
        <v>-114079.40255</v>
      </c>
      <c r="AX76" s="5">
        <v>-123719.4329</v>
      </c>
      <c r="AY76" s="39">
        <v>-139254.44485</v>
      </c>
      <c r="AZ76" s="5">
        <v>-160281.70475</v>
      </c>
      <c r="BA76" s="5">
        <v>-153809.68565</v>
      </c>
      <c r="BB76" s="5">
        <v>-134120.47605000003</v>
      </c>
      <c r="BC76" s="5">
        <v>-137865.43770000001</v>
      </c>
      <c r="BD76" s="5">
        <v>-164055.68745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39">
        <v>0</v>
      </c>
      <c r="BL76" s="5">
        <v>0</v>
      </c>
      <c r="BM76" s="5">
        <v>0</v>
      </c>
      <c r="BN76" s="5">
        <v>0</v>
      </c>
      <c r="BO76" s="5">
        <v>0</v>
      </c>
      <c r="BP76" s="5"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>
        <v>0</v>
      </c>
    </row>
    <row r="77" spans="1:80" ht="15.75" customHeight="1">
      <c r="A77" s="23" t="s">
        <v>42</v>
      </c>
      <c r="B77" s="23" t="s">
        <v>43</v>
      </c>
      <c r="C77" s="46"/>
      <c r="D77" s="43" t="s">
        <v>40</v>
      </c>
      <c r="E77" s="39">
        <v>0</v>
      </c>
      <c r="F77" s="5">
        <f>(E78+F49+F55+F61+F67+F73+F76/2)*F$302</f>
        <v>0</v>
      </c>
      <c r="G77" s="5">
        <f t="shared" ref="G77:N77" si="47">(F78+G49+G55+G61+G67+G73+G76/2)*G$302</f>
        <v>0</v>
      </c>
      <c r="H77" s="5">
        <f t="shared" si="47"/>
        <v>0</v>
      </c>
      <c r="I77" s="5">
        <f t="shared" si="47"/>
        <v>0</v>
      </c>
      <c r="J77" s="5">
        <f t="shared" si="47"/>
        <v>0</v>
      </c>
      <c r="K77" s="5">
        <f t="shared" si="47"/>
        <v>0</v>
      </c>
      <c r="L77" s="5">
        <f t="shared" si="47"/>
        <v>0</v>
      </c>
      <c r="M77" s="5">
        <f t="shared" si="47"/>
        <v>0</v>
      </c>
      <c r="N77" s="5">
        <f t="shared" si="47"/>
        <v>0</v>
      </c>
      <c r="O77" s="39">
        <f>(N78+O49+O55+O61+O67+O73+O76/2)*O$302</f>
        <v>-1630.6943389421708</v>
      </c>
      <c r="P77" s="5">
        <f>(O78+P49+P55+P61+P67+P73+P76/2)*P$302</f>
        <v>-1636.2386996945743</v>
      </c>
      <c r="Q77" s="5">
        <f t="shared" ref="Q77:CB77" si="48">(P78+Q49+Q55+Q61+Q67+Q73+Q76/2)*Q$302</f>
        <v>-1593.5136197654908</v>
      </c>
      <c r="R77" s="5">
        <f t="shared" si="48"/>
        <v>-1744.115143320782</v>
      </c>
      <c r="S77" s="5">
        <f t="shared" si="48"/>
        <v>-1701.771903452383</v>
      </c>
      <c r="T77" s="5">
        <f t="shared" si="48"/>
        <v>-1756.5203366891653</v>
      </c>
      <c r="U77" s="5">
        <f t="shared" si="48"/>
        <v>-1762.8438099012462</v>
      </c>
      <c r="V77" s="5">
        <f t="shared" si="48"/>
        <v>-1621.7575436488166</v>
      </c>
      <c r="W77" s="5">
        <f t="shared" si="48"/>
        <v>-1775.0283747740266</v>
      </c>
      <c r="X77" s="5">
        <f t="shared" si="48"/>
        <v>-1830.9023235044135</v>
      </c>
      <c r="Y77" s="5">
        <f t="shared" si="48"/>
        <v>-1887.3435989149305</v>
      </c>
      <c r="Z77" s="5">
        <f t="shared" si="48"/>
        <v>-1844.659833417365</v>
      </c>
      <c r="AA77" s="39">
        <f t="shared" si="48"/>
        <v>-2001.6054862713613</v>
      </c>
      <c r="AB77" s="5">
        <f t="shared" si="48"/>
        <v>-2009.6119082164469</v>
      </c>
      <c r="AC77" s="5">
        <f t="shared" si="48"/>
        <v>-1967.2090969530798</v>
      </c>
      <c r="AD77" s="5">
        <f t="shared" si="48"/>
        <v>-2126.7951518489813</v>
      </c>
      <c r="AE77" s="5">
        <f t="shared" si="48"/>
        <v>-2084.8770321656343</v>
      </c>
      <c r="AF77" s="5">
        <f t="shared" si="48"/>
        <v>-2144.4841750218425</v>
      </c>
      <c r="AG77" s="5">
        <f t="shared" si="48"/>
        <v>-2256.038199440598</v>
      </c>
      <c r="AH77" s="5">
        <f t="shared" si="48"/>
        <v>-2073.2846637041021</v>
      </c>
      <c r="AI77" s="5">
        <f t="shared" si="48"/>
        <v>-2582.1536578401601</v>
      </c>
      <c r="AJ77" s="5">
        <f t="shared" si="48"/>
        <v>-3028.3683979714456</v>
      </c>
      <c r="AK77" s="5">
        <f t="shared" si="48"/>
        <v>-3445.8394081815914</v>
      </c>
      <c r="AL77" s="5">
        <f t="shared" si="48"/>
        <v>-3726.5589686966346</v>
      </c>
      <c r="AM77" s="39">
        <f t="shared" si="48"/>
        <v>-4299.1102611576935</v>
      </c>
      <c r="AN77" s="5">
        <f t="shared" si="48"/>
        <v>-4740.6574094351345</v>
      </c>
      <c r="AO77" s="5">
        <f t="shared" si="48"/>
        <v>-4975.3405599084372</v>
      </c>
      <c r="AP77" s="5">
        <f t="shared" si="48"/>
        <v>-5495.7716759615369</v>
      </c>
      <c r="AQ77" s="5">
        <f t="shared" si="48"/>
        <v>-5752.3723790673503</v>
      </c>
      <c r="AR77" s="5">
        <f t="shared" si="48"/>
        <v>-6312.0483093456687</v>
      </c>
      <c r="AS77" s="5">
        <f t="shared" si="48"/>
        <v>-6192.2529796868612</v>
      </c>
      <c r="AT77" s="5">
        <f t="shared" si="48"/>
        <v>-856.85989685430059</v>
      </c>
      <c r="AU77" s="5">
        <f t="shared" si="48"/>
        <v>-1457.4377538641595</v>
      </c>
      <c r="AV77" s="5">
        <f t="shared" si="48"/>
        <v>-1866.0255630646195</v>
      </c>
      <c r="AW77" s="5">
        <f t="shared" si="48"/>
        <v>-2392.522778428835</v>
      </c>
      <c r="AX77" s="5">
        <f t="shared" si="48"/>
        <v>-2805.7482769314861</v>
      </c>
      <c r="AY77" s="39">
        <f t="shared" si="48"/>
        <v>-2475.7744345614501</v>
      </c>
      <c r="AZ77" s="5">
        <f t="shared" si="48"/>
        <v>-2917.2815973416782</v>
      </c>
      <c r="BA77" s="5">
        <f t="shared" si="48"/>
        <v>-3264.5820152245219</v>
      </c>
      <c r="BB77" s="5">
        <f t="shared" si="48"/>
        <v>-3676.8250712471513</v>
      </c>
      <c r="BC77" s="5">
        <f t="shared" si="48"/>
        <v>-3922.6183013860486</v>
      </c>
      <c r="BD77" s="5">
        <f t="shared" si="48"/>
        <v>-4501.5733671505232</v>
      </c>
      <c r="BE77" s="5">
        <f t="shared" si="48"/>
        <v>0</v>
      </c>
      <c r="BF77" s="5">
        <f t="shared" si="48"/>
        <v>0</v>
      </c>
      <c r="BG77" s="5">
        <f t="shared" si="48"/>
        <v>0</v>
      </c>
      <c r="BH77" s="5">
        <f t="shared" si="48"/>
        <v>0</v>
      </c>
      <c r="BI77" s="5">
        <f t="shared" si="48"/>
        <v>0</v>
      </c>
      <c r="BJ77" s="5">
        <f t="shared" si="48"/>
        <v>0</v>
      </c>
      <c r="BK77" s="39">
        <f t="shared" si="48"/>
        <v>0</v>
      </c>
      <c r="BL77" s="5">
        <f t="shared" si="48"/>
        <v>0</v>
      </c>
      <c r="BM77" s="5">
        <f t="shared" si="48"/>
        <v>0</v>
      </c>
      <c r="BN77" s="5">
        <f t="shared" si="48"/>
        <v>0</v>
      </c>
      <c r="BO77" s="5">
        <f t="shared" si="48"/>
        <v>0</v>
      </c>
      <c r="BP77" s="5">
        <f t="shared" si="48"/>
        <v>0</v>
      </c>
      <c r="BQ77" s="5">
        <f t="shared" si="48"/>
        <v>0</v>
      </c>
      <c r="BR77" s="5">
        <f t="shared" si="48"/>
        <v>0</v>
      </c>
      <c r="BS77" s="5">
        <f t="shared" si="48"/>
        <v>0</v>
      </c>
      <c r="BT77" s="5">
        <f t="shared" si="48"/>
        <v>0</v>
      </c>
      <c r="BU77" s="5">
        <f t="shared" si="48"/>
        <v>0</v>
      </c>
      <c r="BV77" s="5">
        <f t="shared" si="48"/>
        <v>0</v>
      </c>
      <c r="BW77" s="5">
        <f t="shared" si="48"/>
        <v>0</v>
      </c>
      <c r="BX77" s="5">
        <f t="shared" si="48"/>
        <v>0</v>
      </c>
      <c r="BY77" s="5">
        <f t="shared" si="48"/>
        <v>0</v>
      </c>
      <c r="BZ77" s="5">
        <f t="shared" si="48"/>
        <v>0</v>
      </c>
      <c r="CA77" s="5">
        <f t="shared" si="48"/>
        <v>0</v>
      </c>
      <c r="CB77" s="5">
        <f t="shared" si="48"/>
        <v>0</v>
      </c>
    </row>
    <row r="78" spans="1:80" ht="15.75" customHeight="1">
      <c r="A78" s="33" t="s">
        <v>42</v>
      </c>
      <c r="B78" s="33" t="s">
        <v>43</v>
      </c>
      <c r="C78" s="47"/>
      <c r="D78" s="48" t="s">
        <v>41</v>
      </c>
      <c r="E78" s="44">
        <v>0</v>
      </c>
      <c r="F78" s="45">
        <f>E78+F49+F55+F61+F67+F73+F76+F77</f>
        <v>0</v>
      </c>
      <c r="G78" s="45">
        <f t="shared" ref="G78:N78" si="49">F78+G49+G55+G61+G67+G73+G76+G77</f>
        <v>0</v>
      </c>
      <c r="H78" s="45">
        <f t="shared" si="49"/>
        <v>0</v>
      </c>
      <c r="I78" s="45">
        <f t="shared" si="49"/>
        <v>0</v>
      </c>
      <c r="J78" s="45">
        <f t="shared" si="49"/>
        <v>0</v>
      </c>
      <c r="K78" s="45">
        <f t="shared" si="49"/>
        <v>0</v>
      </c>
      <c r="L78" s="45">
        <f t="shared" si="49"/>
        <v>0</v>
      </c>
      <c r="M78" s="45">
        <f t="shared" si="49"/>
        <v>0</v>
      </c>
      <c r="N78" s="45">
        <f t="shared" si="49"/>
        <v>0</v>
      </c>
      <c r="O78" s="44">
        <f>N78+O49+O55+O61+O67+O73+O76+O77</f>
        <v>-481246.67638075718</v>
      </c>
      <c r="P78" s="45">
        <f>O78+P49+P55+P61+P67+P73+P76+P77</f>
        <v>-482882.91508045176</v>
      </c>
      <c r="Q78" s="45">
        <f t="shared" ref="Q78:CB78" si="50">P78+Q49+Q55+Q61+Q67+Q73+Q76+Q77</f>
        <v>-484476.42870021722</v>
      </c>
      <c r="R78" s="45">
        <f t="shared" si="50"/>
        <v>-486220.54384353798</v>
      </c>
      <c r="S78" s="45">
        <f t="shared" si="50"/>
        <v>-487922.31574699038</v>
      </c>
      <c r="T78" s="45">
        <f t="shared" si="50"/>
        <v>-489678.83608367952</v>
      </c>
      <c r="U78" s="45">
        <f t="shared" si="50"/>
        <v>-491441.67989358079</v>
      </c>
      <c r="V78" s="45">
        <f t="shared" si="50"/>
        <v>-493063.43743722962</v>
      </c>
      <c r="W78" s="45">
        <f t="shared" si="50"/>
        <v>-494838.46581200365</v>
      </c>
      <c r="X78" s="45">
        <f t="shared" si="50"/>
        <v>-496669.36813550803</v>
      </c>
      <c r="Y78" s="45">
        <f t="shared" si="50"/>
        <v>-498556.71173442295</v>
      </c>
      <c r="Z78" s="45">
        <f t="shared" si="50"/>
        <v>-500401.37156784034</v>
      </c>
      <c r="AA78" s="44">
        <f t="shared" si="50"/>
        <v>-502402.97705411172</v>
      </c>
      <c r="AB78" s="45">
        <f t="shared" si="50"/>
        <v>-504412.58896232815</v>
      </c>
      <c r="AC78" s="45">
        <f t="shared" si="50"/>
        <v>-506379.79805928125</v>
      </c>
      <c r="AD78" s="45">
        <f t="shared" si="50"/>
        <v>-508506.59321113024</v>
      </c>
      <c r="AE78" s="45">
        <f t="shared" si="50"/>
        <v>-510591.47024329589</v>
      </c>
      <c r="AF78" s="45">
        <f t="shared" si="50"/>
        <v>-512735.95441831771</v>
      </c>
      <c r="AG78" s="45">
        <f t="shared" si="50"/>
        <v>-514991.99261775828</v>
      </c>
      <c r="AH78" s="45">
        <f t="shared" si="50"/>
        <v>-540505.10420223826</v>
      </c>
      <c r="AI78" s="45">
        <f t="shared" si="50"/>
        <v>-635783.25756476575</v>
      </c>
      <c r="AJ78" s="45">
        <f t="shared" si="50"/>
        <v>-713186.62104273727</v>
      </c>
      <c r="AK78" s="45">
        <f t="shared" si="50"/>
        <v>-788450.2654009189</v>
      </c>
      <c r="AL78" s="45">
        <f t="shared" si="50"/>
        <v>-871524.72409961547</v>
      </c>
      <c r="AM78" s="44">
        <f t="shared" si="50"/>
        <v>-962183.00793077319</v>
      </c>
      <c r="AN78" s="45">
        <f t="shared" si="50"/>
        <v>-1059858.6747702083</v>
      </c>
      <c r="AO78" s="45">
        <f t="shared" si="50"/>
        <v>-1156379.1368601166</v>
      </c>
      <c r="AP78" s="45">
        <f t="shared" si="50"/>
        <v>-1238582.5808860781</v>
      </c>
      <c r="AQ78" s="45">
        <f t="shared" si="50"/>
        <v>-1323779.7377451453</v>
      </c>
      <c r="AR78" s="45">
        <f t="shared" si="50"/>
        <v>-1426901.140714491</v>
      </c>
      <c r="AS78" s="45">
        <f t="shared" si="50"/>
        <v>-1527983.007354178</v>
      </c>
      <c r="AT78" s="45">
        <f t="shared" si="50"/>
        <v>-277764.19736657589</v>
      </c>
      <c r="AU78" s="45">
        <f t="shared" si="50"/>
        <v>-417711.21841784037</v>
      </c>
      <c r="AV78" s="45">
        <f t="shared" si="50"/>
        <v>-541090.99333220872</v>
      </c>
      <c r="AW78" s="45">
        <f t="shared" si="50"/>
        <v>-657562.91866063757</v>
      </c>
      <c r="AX78" s="45">
        <f t="shared" si="50"/>
        <v>-784088.09983756905</v>
      </c>
      <c r="AY78" s="44">
        <f t="shared" si="50"/>
        <v>-925818.31912213052</v>
      </c>
      <c r="AZ78" s="45">
        <f t="shared" si="50"/>
        <v>-1089017.3054694722</v>
      </c>
      <c r="BA78" s="45">
        <f t="shared" si="50"/>
        <v>-1246091.5731346968</v>
      </c>
      <c r="BB78" s="45">
        <f t="shared" si="50"/>
        <v>-1383888.8742559438</v>
      </c>
      <c r="BC78" s="45">
        <f t="shared" si="50"/>
        <v>-1525676.9302573297</v>
      </c>
      <c r="BD78" s="45">
        <f t="shared" si="50"/>
        <v>-1694234.1910744803</v>
      </c>
      <c r="BE78" s="45">
        <f t="shared" si="50"/>
        <v>-1694234.1910744803</v>
      </c>
      <c r="BF78" s="45">
        <f t="shared" si="50"/>
        <v>-4052951.5538051217</v>
      </c>
      <c r="BG78" s="45">
        <f t="shared" si="50"/>
        <v>-4052951.5538051217</v>
      </c>
      <c r="BH78" s="45">
        <f t="shared" si="50"/>
        <v>-4052951.5538051217</v>
      </c>
      <c r="BI78" s="45">
        <f t="shared" si="50"/>
        <v>-4052951.5538051217</v>
      </c>
      <c r="BJ78" s="45">
        <f t="shared" si="50"/>
        <v>-4052951.5538051217</v>
      </c>
      <c r="BK78" s="44">
        <f t="shared" si="50"/>
        <v>-4052951.5538051217</v>
      </c>
      <c r="BL78" s="45">
        <f t="shared" si="50"/>
        <v>-4052951.5538051217</v>
      </c>
      <c r="BM78" s="45">
        <f t="shared" si="50"/>
        <v>-4052951.5538051217</v>
      </c>
      <c r="BN78" s="45">
        <f t="shared" si="50"/>
        <v>-4052951.5538051217</v>
      </c>
      <c r="BO78" s="45">
        <f t="shared" si="50"/>
        <v>-4052951.5538051217</v>
      </c>
      <c r="BP78" s="45">
        <f t="shared" si="50"/>
        <v>-4052951.5538051217</v>
      </c>
      <c r="BQ78" s="45">
        <f t="shared" si="50"/>
        <v>-4052951.5538051217</v>
      </c>
      <c r="BR78" s="45">
        <f t="shared" si="50"/>
        <v>-5610264.8218932459</v>
      </c>
      <c r="BS78" s="45">
        <f t="shared" si="50"/>
        <v>-5610264.8218932459</v>
      </c>
      <c r="BT78" s="45">
        <f t="shared" si="50"/>
        <v>-5610264.8218932459</v>
      </c>
      <c r="BU78" s="45">
        <f t="shared" si="50"/>
        <v>-5610264.8218932459</v>
      </c>
      <c r="BV78" s="45">
        <f t="shared" si="50"/>
        <v>-5610264.8218932459</v>
      </c>
      <c r="BW78" s="45">
        <f t="shared" si="50"/>
        <v>-5610264.8218932459</v>
      </c>
      <c r="BX78" s="45">
        <f t="shared" si="50"/>
        <v>-5610264.8218932459</v>
      </c>
      <c r="BY78" s="45">
        <f t="shared" si="50"/>
        <v>-5610264.8218932459</v>
      </c>
      <c r="BZ78" s="45">
        <f t="shared" si="50"/>
        <v>-5610264.8218932459</v>
      </c>
      <c r="CA78" s="45">
        <f t="shared" si="50"/>
        <v>-5610264.8218932459</v>
      </c>
      <c r="CB78" s="45">
        <f t="shared" si="50"/>
        <v>-5610264.8218932459</v>
      </c>
    </row>
    <row r="79" spans="1:80" hidden="1" outlineLevel="1">
      <c r="E79" s="41"/>
      <c r="F79" s="42"/>
      <c r="G79" s="42"/>
      <c r="H79" s="42"/>
      <c r="I79" s="42"/>
      <c r="J79" s="42"/>
      <c r="K79" s="42"/>
      <c r="L79" s="42"/>
      <c r="M79" s="42"/>
      <c r="N79" s="42"/>
      <c r="O79" s="39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39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39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39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39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</row>
    <row r="80" spans="1:80" hidden="1" outlineLevel="1">
      <c r="A80" s="23" t="s">
        <v>44</v>
      </c>
      <c r="B80" s="23" t="s">
        <v>43</v>
      </c>
      <c r="C80" s="23">
        <v>1</v>
      </c>
      <c r="D80" s="40" t="s">
        <v>29</v>
      </c>
      <c r="E80" s="39">
        <f>Deferral!D32</f>
        <v>3299.4801051313261</v>
      </c>
      <c r="F80" s="5">
        <f>Deferral!E32</f>
        <v>23916.092327052262</v>
      </c>
      <c r="G80" s="5">
        <f>Deferral!F32</f>
        <v>25800.301955029048</v>
      </c>
      <c r="H80" s="5">
        <f>Deferral!G32</f>
        <v>26036.609768777678</v>
      </c>
      <c r="I80" s="5">
        <f>Deferral!H32</f>
        <v>43012.946232164533</v>
      </c>
      <c r="J80" s="5">
        <f>Deferral!I32</f>
        <v>40813.407532151148</v>
      </c>
      <c r="K80" s="5">
        <f>Deferral!J32</f>
        <v>35536.342980091831</v>
      </c>
      <c r="L80" s="5">
        <f>Deferral!K32</f>
        <v>25042.648557624903</v>
      </c>
      <c r="M80" s="5">
        <f>Deferral!L32</f>
        <v>29475.441227335868</v>
      </c>
      <c r="N80" s="5">
        <f>Deferral!M32</f>
        <v>24988.697585765396</v>
      </c>
      <c r="O80" s="3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39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39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39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39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</row>
    <row r="81" spans="1:80" hidden="1" outlineLevel="1">
      <c r="A81" s="23" t="s">
        <v>44</v>
      </c>
      <c r="B81" s="23" t="s">
        <v>43</v>
      </c>
      <c r="C81" s="23">
        <v>1</v>
      </c>
      <c r="D81" s="43" t="s">
        <v>30</v>
      </c>
      <c r="E81" s="41">
        <f>E80/2*E$302</f>
        <v>4.8117418199831841</v>
      </c>
      <c r="F81" s="42">
        <f>(E82+F80/2)*F$302</f>
        <v>44.515152530559206</v>
      </c>
      <c r="G81" s="42">
        <f t="shared" ref="G81:N81" si="51">(F82+G80/2)*G$302</f>
        <v>117.14806338680857</v>
      </c>
      <c r="H81" s="42">
        <f t="shared" si="51"/>
        <v>193.08524150223826</v>
      </c>
      <c r="I81" s="42">
        <f t="shared" si="51"/>
        <v>302.75555241393653</v>
      </c>
      <c r="J81" s="42">
        <f t="shared" si="51"/>
        <v>386.46301474588671</v>
      </c>
      <c r="K81" s="42">
        <f t="shared" si="51"/>
        <v>545.08736453025392</v>
      </c>
      <c r="L81" s="42">
        <f t="shared" si="51"/>
        <v>637.59111393041985</v>
      </c>
      <c r="M81" s="42">
        <f t="shared" si="51"/>
        <v>769.36642341296249</v>
      </c>
      <c r="N81" s="42">
        <f t="shared" si="51"/>
        <v>805.28532943954303</v>
      </c>
      <c r="O81" s="39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39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39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39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39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</row>
    <row r="82" spans="1:80" hidden="1" outlineLevel="1">
      <c r="A82" s="23" t="s">
        <v>44</v>
      </c>
      <c r="B82" s="23" t="s">
        <v>43</v>
      </c>
      <c r="C82" s="23">
        <v>1</v>
      </c>
      <c r="D82" s="40" t="s">
        <v>31</v>
      </c>
      <c r="E82" s="41">
        <f>E80+E81</f>
        <v>3304.2918469513093</v>
      </c>
      <c r="F82" s="42">
        <f>E82+SUM(F80:F81)</f>
        <v>27264.899326534131</v>
      </c>
      <c r="G82" s="42">
        <f t="shared" ref="G82" si="52">F82+SUM(G80:G81)</f>
        <v>53182.349344949987</v>
      </c>
      <c r="H82" s="42">
        <f t="shared" ref="H82:N82" si="53">G82+SUM(H80:H81)</f>
        <v>79412.044355229911</v>
      </c>
      <c r="I82" s="42">
        <f t="shared" si="53"/>
        <v>122727.74613980838</v>
      </c>
      <c r="J82" s="42">
        <f t="shared" si="53"/>
        <v>163927.61668670541</v>
      </c>
      <c r="K82" s="42">
        <f t="shared" si="53"/>
        <v>200009.0470313275</v>
      </c>
      <c r="L82" s="42">
        <f t="shared" si="53"/>
        <v>225689.28670288282</v>
      </c>
      <c r="M82" s="42">
        <f t="shared" si="53"/>
        <v>255934.09435363166</v>
      </c>
      <c r="N82" s="42">
        <f t="shared" si="53"/>
        <v>281728.07726883661</v>
      </c>
      <c r="O82" s="39">
        <f>N82</f>
        <v>281728.07726883661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39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39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39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39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</row>
    <row r="83" spans="1:80" hidden="1" outlineLevel="1">
      <c r="A83" s="23" t="s">
        <v>44</v>
      </c>
      <c r="B83" s="23" t="s">
        <v>43</v>
      </c>
      <c r="C83" s="23">
        <v>1</v>
      </c>
      <c r="D83" s="43" t="s">
        <v>32</v>
      </c>
      <c r="E83" s="41"/>
      <c r="F83" s="42"/>
      <c r="G83" s="42"/>
      <c r="H83" s="42"/>
      <c r="I83" s="42"/>
      <c r="J83" s="42"/>
      <c r="K83" s="42"/>
      <c r="L83" s="42"/>
      <c r="M83" s="42"/>
      <c r="N83" s="42"/>
      <c r="O83" s="44">
        <f>O309</f>
        <v>815637.68604632211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39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39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39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39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</row>
    <row r="84" spans="1:80" ht="15.75" hidden="1" customHeight="1" outlineLevel="1">
      <c r="A84" s="23" t="s">
        <v>44</v>
      </c>
      <c r="B84" s="23" t="s">
        <v>43</v>
      </c>
      <c r="C84" s="23">
        <v>1</v>
      </c>
      <c r="D84" s="43" t="s">
        <v>33</v>
      </c>
      <c r="E84" s="41"/>
      <c r="F84" s="42"/>
      <c r="G84" s="42"/>
      <c r="H84" s="42"/>
      <c r="I84" s="42"/>
      <c r="J84" s="42"/>
      <c r="K84" s="42"/>
      <c r="L84" s="42"/>
      <c r="M84" s="42"/>
      <c r="N84" s="42"/>
      <c r="O84" s="39">
        <f>SUM(O82:O83)</f>
        <v>1097365.7633151587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39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39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39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39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</row>
    <row r="85" spans="1:80" ht="15.75" hidden="1" customHeight="1" outlineLevel="1">
      <c r="A85" s="23"/>
      <c r="B85" s="23"/>
      <c r="C85" s="23"/>
      <c r="D85" s="43"/>
      <c r="E85" s="41"/>
      <c r="F85" s="42"/>
      <c r="G85" s="42"/>
      <c r="H85" s="42"/>
      <c r="I85" s="42"/>
      <c r="J85" s="42"/>
      <c r="K85" s="42"/>
      <c r="L85" s="42"/>
      <c r="M85" s="42"/>
      <c r="N85" s="42"/>
      <c r="O85" s="3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39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39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39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39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</row>
    <row r="86" spans="1:80" ht="15.75" hidden="1" customHeight="1" outlineLevel="1">
      <c r="A86" s="23" t="s">
        <v>44</v>
      </c>
      <c r="B86" s="23" t="s">
        <v>43</v>
      </c>
      <c r="C86" s="23">
        <v>2</v>
      </c>
      <c r="D86" s="40" t="s">
        <v>29</v>
      </c>
      <c r="E86" s="41"/>
      <c r="F86" s="42"/>
      <c r="G86" s="42"/>
      <c r="H86" s="42"/>
      <c r="I86" s="42"/>
      <c r="J86" s="42"/>
      <c r="K86" s="42"/>
      <c r="L86" s="42"/>
      <c r="M86" s="42"/>
      <c r="O86" s="39">
        <f>Deferral!N32</f>
        <v>27971.76863319672</v>
      </c>
      <c r="P86" s="5">
        <f>Deferral!O32</f>
        <v>25201.249386074807</v>
      </c>
      <c r="Q86" s="5">
        <f>Deferral!P32+Deferral!Q32</f>
        <v>28408.82854107883</v>
      </c>
      <c r="R86" s="5">
        <f>Deferral!R32+Deferral!S32</f>
        <v>30461.276942507768</v>
      </c>
      <c r="S86" s="5">
        <f>Deferral!T32</f>
        <v>30372.165620661406</v>
      </c>
      <c r="T86" s="5">
        <f>Deferral!U32</f>
        <v>23444.053373548377</v>
      </c>
      <c r="U86" s="5">
        <f>Deferral!V32</f>
        <v>24686.048588612779</v>
      </c>
      <c r="V86" s="5">
        <f>Deferral!W32</f>
        <v>39125.06464731296</v>
      </c>
      <c r="W86" s="5">
        <f>Deferral!X32</f>
        <v>26942.577316876021</v>
      </c>
      <c r="X86" s="5">
        <f>Deferral!Y32</f>
        <v>9145.7533818049851</v>
      </c>
      <c r="Y86" s="5">
        <f>Deferral!Z32</f>
        <v>27712.264182320752</v>
      </c>
      <c r="Z86" s="5">
        <f>Deferral!AA32</f>
        <v>24237.313258556751</v>
      </c>
      <c r="AA86" s="39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39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39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39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</row>
    <row r="87" spans="1:80" ht="15.75" hidden="1" customHeight="1" outlineLevel="1">
      <c r="A87" s="23" t="s">
        <v>44</v>
      </c>
      <c r="B87" s="23" t="s">
        <v>43</v>
      </c>
      <c r="C87" s="23">
        <v>2</v>
      </c>
      <c r="D87" s="43" t="s">
        <v>30</v>
      </c>
      <c r="E87" s="41"/>
      <c r="F87" s="42"/>
      <c r="G87" s="42"/>
      <c r="H87" s="42"/>
      <c r="I87" s="42"/>
      <c r="J87" s="42"/>
      <c r="K87" s="42"/>
      <c r="L87" s="42"/>
      <c r="M87" s="42"/>
      <c r="N87" s="42"/>
      <c r="O87" s="39">
        <f>O86/2*O$302</f>
        <v>47.552006676434424</v>
      </c>
      <c r="P87" s="5">
        <f t="shared" ref="P87:Z87" si="54">(O88+P86/2)*P$302</f>
        <v>138.10781413189591</v>
      </c>
      <c r="Q87" s="5">
        <f t="shared" si="54"/>
        <v>222.95820396504359</v>
      </c>
      <c r="R87" s="5">
        <f t="shared" si="54"/>
        <v>349.99597100295938</v>
      </c>
      <c r="S87" s="5">
        <f t="shared" si="54"/>
        <v>447.95737108137803</v>
      </c>
      <c r="T87" s="5">
        <f t="shared" si="54"/>
        <v>559.23799383774508</v>
      </c>
      <c r="U87" s="5">
        <f t="shared" si="54"/>
        <v>647.88543414745106</v>
      </c>
      <c r="V87" s="5">
        <f t="shared" si="54"/>
        <v>701.3213400737942</v>
      </c>
      <c r="W87" s="5">
        <f t="shared" si="54"/>
        <v>886.52433789485406</v>
      </c>
      <c r="X87" s="5">
        <f t="shared" si="54"/>
        <v>981.19356579025975</v>
      </c>
      <c r="Y87" s="5">
        <f t="shared" si="54"/>
        <v>1081.4710797334599</v>
      </c>
      <c r="Z87" s="5">
        <f t="shared" si="54"/>
        <v>1153.1194757379533</v>
      </c>
      <c r="AA87" s="39">
        <f t="shared" ref="AA87:AG87" si="55">Z88*AA$302</f>
        <v>1299.7027538665011</v>
      </c>
      <c r="AB87" s="5">
        <f t="shared" si="55"/>
        <v>1304.9015648819673</v>
      </c>
      <c r="AC87" s="5">
        <f t="shared" si="55"/>
        <v>1277.3681418629576</v>
      </c>
      <c r="AD87" s="5">
        <f t="shared" si="55"/>
        <v>1380.9921758943942</v>
      </c>
      <c r="AE87" s="5">
        <f t="shared" si="55"/>
        <v>1353.7734777228377</v>
      </c>
      <c r="AF87" s="5">
        <f t="shared" si="55"/>
        <v>1392.4781916395864</v>
      </c>
      <c r="AG87" s="5">
        <f t="shared" si="55"/>
        <v>1464.9135809989716</v>
      </c>
      <c r="AH87" s="5"/>
      <c r="AI87" s="5"/>
      <c r="AJ87" s="5"/>
      <c r="AK87" s="5"/>
      <c r="AL87" s="5"/>
      <c r="AM87" s="39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39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39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</row>
    <row r="88" spans="1:80" ht="15.75" hidden="1" customHeight="1" outlineLevel="1">
      <c r="A88" s="23" t="s">
        <v>44</v>
      </c>
      <c r="B88" s="23" t="s">
        <v>43</v>
      </c>
      <c r="C88" s="23">
        <v>2</v>
      </c>
      <c r="D88" s="40" t="s">
        <v>31</v>
      </c>
      <c r="E88" s="41"/>
      <c r="F88" s="42"/>
      <c r="G88" s="42"/>
      <c r="H88" s="42"/>
      <c r="I88" s="42"/>
      <c r="J88" s="42"/>
      <c r="K88" s="42"/>
      <c r="L88" s="42"/>
      <c r="M88" s="42"/>
      <c r="N88" s="42"/>
      <c r="O88" s="39">
        <f>SUM(O86:O87)</f>
        <v>28019.320639873153</v>
      </c>
      <c r="P88" s="5">
        <f>O88+SUM(P86:P87)</f>
        <v>53358.677840079858</v>
      </c>
      <c r="Q88" s="5">
        <f t="shared" ref="Q88" si="56">P88+SUM(Q86:Q87)</f>
        <v>81990.464585123729</v>
      </c>
      <c r="R88" s="5">
        <f t="shared" ref="R88:Z88" si="57">Q88+SUM(R86:R87)</f>
        <v>112801.73749863445</v>
      </c>
      <c r="S88" s="5">
        <f t="shared" si="57"/>
        <v>143621.86049037724</v>
      </c>
      <c r="T88" s="5">
        <f t="shared" si="57"/>
        <v>167625.15185776335</v>
      </c>
      <c r="U88" s="5">
        <f t="shared" si="57"/>
        <v>192959.08588052358</v>
      </c>
      <c r="V88" s="5">
        <f t="shared" si="57"/>
        <v>232785.47186791032</v>
      </c>
      <c r="W88" s="5">
        <f t="shared" si="57"/>
        <v>260614.5735226812</v>
      </c>
      <c r="X88" s="5">
        <f t="shared" si="57"/>
        <v>270741.52047027642</v>
      </c>
      <c r="Y88" s="5">
        <f t="shared" si="57"/>
        <v>299535.25573233061</v>
      </c>
      <c r="Z88" s="5">
        <f t="shared" si="57"/>
        <v>324925.68846662529</v>
      </c>
      <c r="AA88" s="39">
        <f>Z88+AA87</f>
        <v>326225.39122049179</v>
      </c>
      <c r="AB88" s="5">
        <f t="shared" ref="AB88:AE88" si="58">AA88+AB87</f>
        <v>327530.29278537375</v>
      </c>
      <c r="AC88" s="5">
        <f t="shared" si="58"/>
        <v>328807.66092723672</v>
      </c>
      <c r="AD88" s="5">
        <f t="shared" si="58"/>
        <v>330188.6531031311</v>
      </c>
      <c r="AE88" s="5">
        <f t="shared" si="58"/>
        <v>331542.42658085393</v>
      </c>
      <c r="AF88" s="5">
        <f>AE88+AF87</f>
        <v>332934.90477249352</v>
      </c>
      <c r="AG88" s="5">
        <f>AF88+AG87</f>
        <v>334399.81835349248</v>
      </c>
      <c r="AH88" s="5">
        <f>AG88</f>
        <v>334399.81835349248</v>
      </c>
      <c r="AI88" s="5"/>
      <c r="AJ88" s="5"/>
      <c r="AK88" s="5"/>
      <c r="AL88" s="5"/>
      <c r="AM88" s="39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39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39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</row>
    <row r="89" spans="1:80" ht="15.75" hidden="1" customHeight="1" outlineLevel="1">
      <c r="A89" s="23" t="s">
        <v>44</v>
      </c>
      <c r="B89" s="23" t="s">
        <v>43</v>
      </c>
      <c r="C89" s="23">
        <v>2</v>
      </c>
      <c r="D89" s="43" t="s">
        <v>32</v>
      </c>
      <c r="E89" s="41"/>
      <c r="F89" s="42"/>
      <c r="G89" s="42"/>
      <c r="H89" s="42"/>
      <c r="I89" s="42"/>
      <c r="J89" s="42"/>
      <c r="K89" s="42"/>
      <c r="L89" s="42"/>
      <c r="M89" s="42"/>
      <c r="N89" s="42"/>
      <c r="O89" s="39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39"/>
      <c r="AB89" s="5"/>
      <c r="AC89" s="5"/>
      <c r="AD89" s="5"/>
      <c r="AE89" s="5"/>
      <c r="AF89" s="5"/>
      <c r="AG89" s="5"/>
      <c r="AH89" s="45">
        <f>AH317</f>
        <v>12277.440881472774</v>
      </c>
      <c r="AI89" s="5"/>
      <c r="AJ89" s="5"/>
      <c r="AK89" s="5"/>
      <c r="AL89" s="5"/>
      <c r="AM89" s="39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39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39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</row>
    <row r="90" spans="1:80" ht="15.75" hidden="1" customHeight="1" outlineLevel="1">
      <c r="A90" s="23" t="s">
        <v>44</v>
      </c>
      <c r="B90" s="23" t="s">
        <v>43</v>
      </c>
      <c r="C90" s="23">
        <v>2</v>
      </c>
      <c r="D90" s="43" t="s">
        <v>34</v>
      </c>
      <c r="E90" s="41"/>
      <c r="F90" s="42"/>
      <c r="G90" s="42"/>
      <c r="H90" s="42"/>
      <c r="I90" s="42"/>
      <c r="J90" s="42"/>
      <c r="K90" s="42"/>
      <c r="L90" s="42"/>
      <c r="M90" s="42"/>
      <c r="N90" s="42"/>
      <c r="O90" s="3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39"/>
      <c r="AB90" s="5"/>
      <c r="AC90" s="5"/>
      <c r="AD90" s="5"/>
      <c r="AE90" s="5"/>
      <c r="AF90" s="5"/>
      <c r="AG90" s="5"/>
      <c r="AH90" s="5">
        <f>SUM(AH88:AH89)</f>
        <v>346677.25923496526</v>
      </c>
      <c r="AI90" s="5"/>
      <c r="AJ90" s="5"/>
      <c r="AK90" s="5"/>
      <c r="AL90" s="5"/>
      <c r="AM90" s="39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39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39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</row>
    <row r="91" spans="1:80" ht="15.75" hidden="1" customHeight="1" outlineLevel="1">
      <c r="A91" s="23"/>
      <c r="B91" s="23"/>
      <c r="C91" s="43"/>
      <c r="D91" s="43"/>
      <c r="E91" s="41"/>
      <c r="F91" s="42"/>
      <c r="G91" s="42"/>
      <c r="H91" s="42"/>
      <c r="I91" s="42"/>
      <c r="J91" s="42"/>
      <c r="K91" s="42"/>
      <c r="L91" s="42"/>
      <c r="M91" s="42"/>
      <c r="N91" s="42"/>
      <c r="O91" s="39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39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39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39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39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</row>
    <row r="92" spans="1:80" ht="15.75" hidden="1" customHeight="1" outlineLevel="1">
      <c r="A92" s="23" t="s">
        <v>44</v>
      </c>
      <c r="B92" s="23" t="s">
        <v>43</v>
      </c>
      <c r="C92" s="23">
        <v>3</v>
      </c>
      <c r="D92" s="40" t="s">
        <v>29</v>
      </c>
      <c r="E92" s="41"/>
      <c r="F92" s="42"/>
      <c r="G92" s="42"/>
      <c r="H92" s="42"/>
      <c r="I92" s="42"/>
      <c r="J92" s="42"/>
      <c r="K92" s="42"/>
      <c r="L92" s="42"/>
      <c r="M92" s="42"/>
      <c r="N92" s="42"/>
      <c r="O92" s="39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39">
        <f>Deferral!AB32</f>
        <v>24917.797236334969</v>
      </c>
      <c r="AB92" s="5">
        <f>Deferral!AC32</f>
        <v>23805.210955683542</v>
      </c>
      <c r="AC92" s="5">
        <f>Deferral!AD32</f>
        <v>27513.737434971757</v>
      </c>
      <c r="AD92" s="5">
        <f>Deferral!AE32</f>
        <v>30523.691356049567</v>
      </c>
      <c r="AE92" s="5">
        <f>Deferral!AF32</f>
        <v>28489.872292317385</v>
      </c>
      <c r="AF92" s="5">
        <f>Deferral!AG32</f>
        <v>24367.252151677261</v>
      </c>
      <c r="AG92" s="5">
        <f>Deferral!AH32</f>
        <v>26634.4802545079</v>
      </c>
      <c r="AH92" s="5">
        <f>Deferral!AI32</f>
        <v>31064.932125855674</v>
      </c>
      <c r="AI92" s="5">
        <f>Deferral!AJ32</f>
        <v>34053.221441363457</v>
      </c>
      <c r="AJ92" s="5">
        <f>Deferral!AK32</f>
        <v>27298.363790228868</v>
      </c>
      <c r="AK92" s="5">
        <f>Deferral!AL32</f>
        <v>16200.350811002696</v>
      </c>
      <c r="AL92" s="5">
        <f>Deferral!AM32</f>
        <v>16197.346785189497</v>
      </c>
      <c r="AM92" s="39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39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39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</row>
    <row r="93" spans="1:80" ht="15.75" hidden="1" customHeight="1" outlineLevel="1">
      <c r="A93" s="23" t="s">
        <v>44</v>
      </c>
      <c r="B93" s="23" t="s">
        <v>43</v>
      </c>
      <c r="C93" s="23">
        <v>3</v>
      </c>
      <c r="D93" s="43" t="s">
        <v>30</v>
      </c>
      <c r="E93" s="41"/>
      <c r="F93" s="42"/>
      <c r="G93" s="42"/>
      <c r="H93" s="42"/>
      <c r="I93" s="42"/>
      <c r="J93" s="42"/>
      <c r="K93" s="42"/>
      <c r="L93" s="42"/>
      <c r="M93" s="42"/>
      <c r="N93" s="42"/>
      <c r="O93" s="39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39">
        <f>AA92/2*AA$302</f>
        <v>49.835594472669939</v>
      </c>
      <c r="AB93" s="5">
        <f t="shared" ref="AB93:AL93" si="59">(AA94+AB92/2)*AB$302</f>
        <v>147.48095323459765</v>
      </c>
      <c r="AC93" s="5">
        <f t="shared" si="59"/>
        <v>244.44105448312547</v>
      </c>
      <c r="AD93" s="5">
        <f t="shared" si="59"/>
        <v>386.14946541026285</v>
      </c>
      <c r="AE93" s="5">
        <f t="shared" si="59"/>
        <v>499.51644880687678</v>
      </c>
      <c r="AF93" s="5">
        <f t="shared" si="59"/>
        <v>624.79770724393427</v>
      </c>
      <c r="AG93" s="5">
        <f t="shared" si="59"/>
        <v>769.50290022293575</v>
      </c>
      <c r="AH93" s="5">
        <f t="shared" si="59"/>
        <v>818.02492747337863</v>
      </c>
      <c r="AI93" s="5">
        <f t="shared" si="59"/>
        <v>1046.6866677494816</v>
      </c>
      <c r="AJ93" s="5">
        <f t="shared" si="59"/>
        <v>1213.2261578833795</v>
      </c>
      <c r="AK93" s="5">
        <f t="shared" si="59"/>
        <v>1345.8146230787731</v>
      </c>
      <c r="AL93" s="5">
        <f t="shared" si="59"/>
        <v>1395.5087688419126</v>
      </c>
      <c r="AM93" s="39">
        <f t="shared" ref="AM93:AS93" si="60">AL94*AM$302</f>
        <v>1502.1540369491945</v>
      </c>
      <c r="AN93" s="5">
        <f t="shared" si="60"/>
        <v>1509.2141609228559</v>
      </c>
      <c r="AO93" s="5">
        <f t="shared" si="60"/>
        <v>1451.7837454588018</v>
      </c>
      <c r="AP93" s="5">
        <f t="shared" si="60"/>
        <v>1490.7238116981082</v>
      </c>
      <c r="AQ93" s="5">
        <f t="shared" si="60"/>
        <v>1465.0250294660079</v>
      </c>
      <c r="AR93" s="5">
        <f t="shared" si="60"/>
        <v>1504.3202563674631</v>
      </c>
      <c r="AS93" s="5">
        <f t="shared" si="60"/>
        <v>1379.8279443687748</v>
      </c>
      <c r="AT93" s="5"/>
      <c r="AU93" s="5"/>
      <c r="AV93" s="5"/>
      <c r="AW93" s="5"/>
      <c r="AX93" s="5"/>
      <c r="AY93" s="39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39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</row>
    <row r="94" spans="1:80" ht="15.75" hidden="1" customHeight="1" outlineLevel="1">
      <c r="A94" s="23" t="s">
        <v>44</v>
      </c>
      <c r="B94" s="23" t="s">
        <v>43</v>
      </c>
      <c r="C94" s="23">
        <v>3</v>
      </c>
      <c r="D94" s="40" t="s">
        <v>31</v>
      </c>
      <c r="E94" s="41"/>
      <c r="F94" s="42"/>
      <c r="G94" s="42"/>
      <c r="H94" s="42"/>
      <c r="I94" s="42"/>
      <c r="J94" s="42"/>
      <c r="K94" s="42"/>
      <c r="L94" s="42"/>
      <c r="M94" s="42"/>
      <c r="N94" s="42"/>
      <c r="O94" s="39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39">
        <f>SUM(AA92:AA93)</f>
        <v>24967.632830807637</v>
      </c>
      <c r="AB94" s="5">
        <f>AA94+SUM(AB92:AB93)</f>
        <v>48920.32473972578</v>
      </c>
      <c r="AC94" s="5">
        <f t="shared" ref="AC94" si="61">AB94+SUM(AC92:AC93)</f>
        <v>76678.503229180671</v>
      </c>
      <c r="AD94" s="5">
        <f t="shared" ref="AD94:AL94" si="62">AC94+SUM(AD92:AD93)</f>
        <v>107588.3440506405</v>
      </c>
      <c r="AE94" s="5">
        <f t="shared" si="62"/>
        <v>136577.73279176478</v>
      </c>
      <c r="AF94" s="5">
        <f t="shared" si="62"/>
        <v>161569.78265068599</v>
      </c>
      <c r="AG94" s="5">
        <f t="shared" si="62"/>
        <v>188973.76580541683</v>
      </c>
      <c r="AH94" s="5">
        <f t="shared" si="62"/>
        <v>220856.7228587459</v>
      </c>
      <c r="AI94" s="5">
        <f t="shared" si="62"/>
        <v>255956.63096785883</v>
      </c>
      <c r="AJ94" s="5">
        <f t="shared" si="62"/>
        <v>284468.22091597109</v>
      </c>
      <c r="AK94" s="5">
        <f t="shared" si="62"/>
        <v>302014.38635005255</v>
      </c>
      <c r="AL94" s="5">
        <f t="shared" si="62"/>
        <v>319607.24190408393</v>
      </c>
      <c r="AM94" s="39">
        <f>AL94+AM93</f>
        <v>321109.39594103314</v>
      </c>
      <c r="AN94" s="5">
        <f t="shared" ref="AN94:AQ94" si="63">AM94+AN93</f>
        <v>322618.610101956</v>
      </c>
      <c r="AO94" s="5">
        <f t="shared" si="63"/>
        <v>324070.39384741482</v>
      </c>
      <c r="AP94" s="5">
        <f t="shared" si="63"/>
        <v>325561.1176591129</v>
      </c>
      <c r="AQ94" s="5">
        <f t="shared" si="63"/>
        <v>327026.14268857893</v>
      </c>
      <c r="AR94" s="5">
        <f>AQ94+AR93</f>
        <v>328530.46294494637</v>
      </c>
      <c r="AS94" s="5">
        <f>AR94+AS93</f>
        <v>329910.29088931513</v>
      </c>
      <c r="AT94" s="5">
        <f>AS94</f>
        <v>329910.29088931513</v>
      </c>
      <c r="AU94" s="5"/>
      <c r="AV94" s="5"/>
      <c r="AW94" s="5"/>
      <c r="AX94" s="5"/>
      <c r="AY94" s="39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39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</row>
    <row r="95" spans="1:80" ht="15.75" hidden="1" customHeight="1" outlineLevel="1">
      <c r="A95" s="23" t="s">
        <v>44</v>
      </c>
      <c r="B95" s="23" t="s">
        <v>43</v>
      </c>
      <c r="C95" s="23">
        <v>3</v>
      </c>
      <c r="D95" s="43" t="s">
        <v>32</v>
      </c>
      <c r="E95" s="41"/>
      <c r="F95" s="42"/>
      <c r="G95" s="42"/>
      <c r="H95" s="42"/>
      <c r="I95" s="42"/>
      <c r="J95" s="42"/>
      <c r="K95" s="42"/>
      <c r="L95" s="42"/>
      <c r="M95" s="42"/>
      <c r="N95" s="42"/>
      <c r="O95" s="3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39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39"/>
      <c r="AN95" s="5"/>
      <c r="AO95" s="5"/>
      <c r="AP95" s="5"/>
      <c r="AQ95" s="5"/>
      <c r="AR95" s="5"/>
      <c r="AS95" s="5"/>
      <c r="AT95" s="45">
        <f>AT325</f>
        <v>41334.494899686899</v>
      </c>
      <c r="AU95" s="5"/>
      <c r="AV95" s="5"/>
      <c r="AW95" s="5"/>
      <c r="AX95" s="5"/>
      <c r="AY95" s="39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39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</row>
    <row r="96" spans="1:80" ht="15.75" hidden="1" customHeight="1" outlineLevel="1">
      <c r="A96" s="23" t="s">
        <v>44</v>
      </c>
      <c r="B96" s="23" t="s">
        <v>43</v>
      </c>
      <c r="C96" s="23">
        <v>3</v>
      </c>
      <c r="D96" s="43" t="s">
        <v>35</v>
      </c>
      <c r="E96" s="41"/>
      <c r="F96" s="42"/>
      <c r="G96" s="42"/>
      <c r="H96" s="42"/>
      <c r="I96" s="42"/>
      <c r="J96" s="42"/>
      <c r="K96" s="42"/>
      <c r="L96" s="42"/>
      <c r="M96" s="42"/>
      <c r="N96" s="42"/>
      <c r="O96" s="39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39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39"/>
      <c r="AN96" s="5"/>
      <c r="AO96" s="5"/>
      <c r="AP96" s="5"/>
      <c r="AQ96" s="5"/>
      <c r="AR96" s="5"/>
      <c r="AS96" s="5"/>
      <c r="AT96" s="5">
        <f>SUM(AT94:AT95)</f>
        <v>371244.78578900202</v>
      </c>
      <c r="AU96" s="5"/>
      <c r="AV96" s="5"/>
      <c r="AW96" s="5"/>
      <c r="AX96" s="5"/>
      <c r="AY96" s="39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39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</row>
    <row r="97" spans="1:80" ht="15.75" hidden="1" customHeight="1" outlineLevel="1">
      <c r="A97" s="23"/>
      <c r="B97" s="23"/>
      <c r="C97" s="43"/>
      <c r="D97" s="43"/>
      <c r="E97" s="41"/>
      <c r="F97" s="42"/>
      <c r="G97" s="42"/>
      <c r="H97" s="42"/>
      <c r="I97" s="42"/>
      <c r="J97" s="42"/>
      <c r="K97" s="42"/>
      <c r="L97" s="42"/>
      <c r="M97" s="42"/>
      <c r="N97" s="42"/>
      <c r="O97" s="39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39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39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39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39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</row>
    <row r="98" spans="1:80" ht="15.75" hidden="1" customHeight="1" outlineLevel="1">
      <c r="A98" s="23" t="s">
        <v>44</v>
      </c>
      <c r="B98" s="23" t="s">
        <v>43</v>
      </c>
      <c r="C98" s="23">
        <v>4</v>
      </c>
      <c r="D98" s="40" t="s">
        <v>29</v>
      </c>
      <c r="E98" s="41"/>
      <c r="F98" s="42"/>
      <c r="G98" s="42"/>
      <c r="H98" s="42"/>
      <c r="I98" s="42"/>
      <c r="J98" s="42"/>
      <c r="K98" s="42"/>
      <c r="L98" s="42"/>
      <c r="M98" s="42"/>
      <c r="N98" s="42"/>
      <c r="O98" s="39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39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39">
        <f>Deferral!AN32</f>
        <v>27159.352652423171</v>
      </c>
      <c r="AN98" s="5">
        <f>Deferral!AO32</f>
        <v>20413.988920976466</v>
      </c>
      <c r="AO98" s="5">
        <f>Deferral!AP32</f>
        <v>24104.121669807217</v>
      </c>
      <c r="AP98" s="5">
        <f>Deferral!AQ32</f>
        <v>22726.688177009026</v>
      </c>
      <c r="AQ98" s="5">
        <f>Deferral!AR32</f>
        <v>26537.991284530457</v>
      </c>
      <c r="AR98" s="5">
        <f>Deferral!AS32</f>
        <v>22174.280641479578</v>
      </c>
      <c r="AS98" s="5">
        <f>Deferral!AT32</f>
        <v>21313.11329878238</v>
      </c>
      <c r="AT98" s="5">
        <f>Deferral!AU32</f>
        <v>23638.37947409723</v>
      </c>
      <c r="AU98" s="5">
        <f>Deferral!AV32</f>
        <v>23333.55419125504</v>
      </c>
      <c r="AV98" s="5">
        <f>Deferral!AW32</f>
        <v>17845.424281116553</v>
      </c>
      <c r="AW98" s="5">
        <f>Deferral!AX32</f>
        <v>17065.377638512975</v>
      </c>
      <c r="AX98" s="5">
        <f>Deferral!AY32</f>
        <v>17114.987818441739</v>
      </c>
      <c r="AY98" s="39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39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</row>
    <row r="99" spans="1:80" ht="15.75" customHeight="1" collapsed="1">
      <c r="A99" s="23" t="s">
        <v>44</v>
      </c>
      <c r="B99" s="23" t="s">
        <v>43</v>
      </c>
      <c r="C99" s="23">
        <v>4</v>
      </c>
      <c r="D99" s="43" t="s">
        <v>30</v>
      </c>
      <c r="E99" s="41"/>
      <c r="F99" s="42"/>
      <c r="G99" s="42"/>
      <c r="H99" s="42"/>
      <c r="I99" s="42"/>
      <c r="J99" s="42"/>
      <c r="K99" s="42"/>
      <c r="L99" s="42"/>
      <c r="M99" s="42"/>
      <c r="N99" s="42"/>
      <c r="O99" s="39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39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39">
        <f>AM98/2*AM$302</f>
        <v>63.824478733194454</v>
      </c>
      <c r="AN99" s="5">
        <f t="shared" ref="AN99:AX99" si="64">(AM100+AN98/2)*AN$302</f>
        <v>175.92180648072963</v>
      </c>
      <c r="AO99" s="5">
        <f t="shared" si="64"/>
        <v>269.39316912082722</v>
      </c>
      <c r="AP99" s="5">
        <f t="shared" si="64"/>
        <v>384.3297552158121</v>
      </c>
      <c r="AQ99" s="5">
        <f t="shared" si="64"/>
        <v>488.54977322414243</v>
      </c>
      <c r="AR99" s="5">
        <f t="shared" si="64"/>
        <v>613.69198923799979</v>
      </c>
      <c r="AS99" s="5">
        <f t="shared" si="64"/>
        <v>654.22850206404519</v>
      </c>
      <c r="AT99" s="5">
        <f t="shared" si="64"/>
        <v>697.7047968389212</v>
      </c>
      <c r="AU99" s="5">
        <f t="shared" si="64"/>
        <v>852.94581743972446</v>
      </c>
      <c r="AV99" s="5">
        <f t="shared" si="64"/>
        <v>875.64661290316951</v>
      </c>
      <c r="AW99" s="5">
        <f t="shared" si="64"/>
        <v>971.42328044796875</v>
      </c>
      <c r="AX99" s="5">
        <f t="shared" si="64"/>
        <v>1017.5779618715783</v>
      </c>
      <c r="AY99" s="39">
        <f t="shared" ref="AY99:BE99" si="65">AX100*AY$302</f>
        <v>784.42824417682891</v>
      </c>
      <c r="AZ99" s="5">
        <f t="shared" si="65"/>
        <v>786.70308608494167</v>
      </c>
      <c r="BA99" s="5">
        <f t="shared" si="65"/>
        <v>761.77816210236085</v>
      </c>
      <c r="BB99" s="5">
        <f t="shared" si="65"/>
        <v>763.91114095624755</v>
      </c>
      <c r="BC99" s="5">
        <f t="shared" si="65"/>
        <v>738.6911602883921</v>
      </c>
      <c r="BD99" s="5">
        <f t="shared" si="65"/>
        <v>768.1184273997327</v>
      </c>
      <c r="BE99" s="5">
        <f t="shared" si="65"/>
        <v>0</v>
      </c>
      <c r="BF99" s="5"/>
      <c r="BG99" s="5"/>
      <c r="BH99" s="5"/>
      <c r="BI99" s="5"/>
      <c r="BJ99" s="5"/>
      <c r="BK99" s="39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</row>
    <row r="100" spans="1:80" ht="15.75" customHeight="1">
      <c r="A100" s="23" t="s">
        <v>44</v>
      </c>
      <c r="B100" s="23" t="s">
        <v>43</v>
      </c>
      <c r="C100" s="23">
        <v>4</v>
      </c>
      <c r="D100" s="40" t="s">
        <v>31</v>
      </c>
      <c r="E100" s="41"/>
      <c r="F100" s="42"/>
      <c r="G100" s="42"/>
      <c r="H100" s="42"/>
      <c r="I100" s="42"/>
      <c r="J100" s="42"/>
      <c r="K100" s="42"/>
      <c r="L100" s="42"/>
      <c r="M100" s="42"/>
      <c r="N100" s="42"/>
      <c r="O100" s="3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39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39">
        <f>SUM(AM98:AM99)</f>
        <v>27223.177131156364</v>
      </c>
      <c r="AN100" s="5">
        <f>AM100+SUM(AN98:AN99)</f>
        <v>47813.087858613559</v>
      </c>
      <c r="AO100" s="5">
        <f t="shared" ref="AO100" si="66">AN100+SUM(AO98:AO99)</f>
        <v>72186.602697541603</v>
      </c>
      <c r="AP100" s="5">
        <f t="shared" ref="AP100:AX100" si="67">AO100+SUM(AP98:AP99)</f>
        <v>95297.620629766432</v>
      </c>
      <c r="AQ100" s="5">
        <f t="shared" si="67"/>
        <v>122324.16168752103</v>
      </c>
      <c r="AR100" s="5">
        <f t="shared" si="67"/>
        <v>145112.13431823862</v>
      </c>
      <c r="AS100" s="5">
        <f t="shared" si="67"/>
        <v>167079.47611908504</v>
      </c>
      <c r="AT100" s="5">
        <f t="shared" si="67"/>
        <v>191415.56039002119</v>
      </c>
      <c r="AU100" s="5">
        <f t="shared" si="67"/>
        <v>215602.06039871596</v>
      </c>
      <c r="AV100" s="5">
        <f t="shared" si="67"/>
        <v>234323.13129273569</v>
      </c>
      <c r="AW100" s="5">
        <f t="shared" si="67"/>
        <v>252359.93221169664</v>
      </c>
      <c r="AX100" s="5">
        <f t="shared" si="67"/>
        <v>270492.49799200997</v>
      </c>
      <c r="AY100" s="39">
        <f>AX100+AY99</f>
        <v>271276.92623618682</v>
      </c>
      <c r="AZ100" s="5">
        <f t="shared" ref="AZ100:BC100" si="68">AY100+AZ99</f>
        <v>272063.62932227174</v>
      </c>
      <c r="BA100" s="5">
        <f t="shared" si="68"/>
        <v>272825.40748437413</v>
      </c>
      <c r="BB100" s="5">
        <f t="shared" si="68"/>
        <v>273589.3186253304</v>
      </c>
      <c r="BC100" s="5">
        <f t="shared" si="68"/>
        <v>274328.00978561881</v>
      </c>
      <c r="BD100" s="5">
        <f>BC100+BD99</f>
        <v>275096.12821301853</v>
      </c>
      <c r="BE100" s="5">
        <f>BD100+BE99</f>
        <v>275096.12821301853</v>
      </c>
      <c r="BF100" s="5">
        <f>BE100</f>
        <v>275096.12821301853</v>
      </c>
      <c r="BG100" s="5"/>
      <c r="BH100" s="5"/>
      <c r="BI100" s="5"/>
      <c r="BJ100" s="5"/>
      <c r="BK100" s="39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</row>
    <row r="101" spans="1:80" ht="15.75" hidden="1" customHeight="1" outlineLevel="1">
      <c r="A101" s="23" t="s">
        <v>44</v>
      </c>
      <c r="B101" s="23" t="s">
        <v>43</v>
      </c>
      <c r="C101" s="23">
        <v>4</v>
      </c>
      <c r="D101" s="43" t="s">
        <v>36</v>
      </c>
      <c r="E101" s="41"/>
      <c r="F101" s="42"/>
      <c r="G101" s="42"/>
      <c r="H101" s="42"/>
      <c r="I101" s="42"/>
      <c r="J101" s="42"/>
      <c r="K101" s="42"/>
      <c r="L101" s="42"/>
      <c r="M101" s="42"/>
      <c r="N101" s="42"/>
      <c r="O101" s="39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39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39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39"/>
      <c r="AZ101" s="5"/>
      <c r="BA101" s="5"/>
      <c r="BB101" s="5"/>
      <c r="BC101" s="5"/>
      <c r="BD101" s="5"/>
      <c r="BE101" s="5"/>
      <c r="BF101" s="45">
        <f>BF333</f>
        <v>45.724044456271564</v>
      </c>
      <c r="BG101" s="5"/>
      <c r="BH101" s="5"/>
      <c r="BI101" s="5"/>
      <c r="BJ101" s="5"/>
      <c r="BK101" s="39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</row>
    <row r="102" spans="1:80" ht="15.75" hidden="1" customHeight="1" outlineLevel="1">
      <c r="A102" s="23" t="s">
        <v>44</v>
      </c>
      <c r="B102" s="23" t="s">
        <v>43</v>
      </c>
      <c r="C102" s="23">
        <v>4</v>
      </c>
      <c r="D102" s="43" t="s">
        <v>37</v>
      </c>
      <c r="E102" s="41"/>
      <c r="F102" s="42"/>
      <c r="G102" s="42"/>
      <c r="H102" s="42"/>
      <c r="I102" s="42"/>
      <c r="J102" s="42"/>
      <c r="K102" s="42"/>
      <c r="L102" s="42"/>
      <c r="M102" s="42"/>
      <c r="N102" s="42"/>
      <c r="O102" s="39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39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39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39"/>
      <c r="AZ102" s="5"/>
      <c r="BA102" s="5"/>
      <c r="BB102" s="5"/>
      <c r="BC102" s="5"/>
      <c r="BD102" s="5"/>
      <c r="BE102" s="5"/>
      <c r="BF102" s="5">
        <f>SUM(BF100:BF101)</f>
        <v>275141.85225747479</v>
      </c>
      <c r="BG102" s="5"/>
      <c r="BH102" s="5"/>
      <c r="BI102" s="5"/>
      <c r="BJ102" s="5"/>
      <c r="BK102" s="39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</row>
    <row r="103" spans="1:80" ht="15.75" customHeight="1" collapsed="1">
      <c r="A103" s="23"/>
      <c r="B103" s="23"/>
      <c r="C103" s="43"/>
      <c r="D103" s="43"/>
      <c r="E103" s="41"/>
      <c r="F103" s="42"/>
      <c r="G103" s="42"/>
      <c r="H103" s="42"/>
      <c r="I103" s="42"/>
      <c r="J103" s="42"/>
      <c r="K103" s="42"/>
      <c r="L103" s="42"/>
      <c r="M103" s="42"/>
      <c r="N103" s="42"/>
      <c r="O103" s="39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39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39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39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39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</row>
    <row r="104" spans="1:80" ht="15.75" customHeight="1">
      <c r="A104" s="23" t="s">
        <v>44</v>
      </c>
      <c r="B104" s="23" t="s">
        <v>43</v>
      </c>
      <c r="C104" s="23">
        <v>5</v>
      </c>
      <c r="D104" s="40" t="s">
        <v>29</v>
      </c>
      <c r="E104" s="41"/>
      <c r="F104" s="42"/>
      <c r="G104" s="42"/>
      <c r="H104" s="42"/>
      <c r="I104" s="42"/>
      <c r="J104" s="42"/>
      <c r="K104" s="42"/>
      <c r="L104" s="42"/>
      <c r="M104" s="42"/>
      <c r="N104" s="42"/>
      <c r="O104" s="39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39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39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39">
        <f>Deferral!AZ32</f>
        <v>23775.189991276879</v>
      </c>
      <c r="AZ104" s="5">
        <f>Deferral!BA32</f>
        <v>24987.125738426126</v>
      </c>
      <c r="BA104" s="5">
        <f>Deferral!BB32</f>
        <v>26791.25032230006</v>
      </c>
      <c r="BB104" s="5">
        <f>Deferral!BC32</f>
        <v>23094.032825390539</v>
      </c>
      <c r="BC104" s="5">
        <f>Deferral!BD32</f>
        <v>27446.126304415891</v>
      </c>
      <c r="BD104" s="5">
        <f>Deferral!BE32</f>
        <v>25354.128212422482</v>
      </c>
      <c r="BE104" s="5">
        <f>Deferral!BF32</f>
        <v>0</v>
      </c>
      <c r="BF104" s="5">
        <f>Deferral!BG32</f>
        <v>0</v>
      </c>
      <c r="BG104" s="5">
        <f>Deferral!BH32</f>
        <v>0</v>
      </c>
      <c r="BH104" s="5">
        <f>Deferral!BI32</f>
        <v>0</v>
      </c>
      <c r="BI104" s="5">
        <f>Deferral!BJ32</f>
        <v>0</v>
      </c>
      <c r="BJ104" s="5">
        <f>Deferral!BK32</f>
        <v>0</v>
      </c>
      <c r="BK104" s="39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</row>
    <row r="105" spans="1:80" ht="15.75" customHeight="1">
      <c r="A105" s="23" t="s">
        <v>44</v>
      </c>
      <c r="B105" s="23" t="s">
        <v>43</v>
      </c>
      <c r="C105" s="23">
        <v>5</v>
      </c>
      <c r="D105" s="43" t="s">
        <v>30</v>
      </c>
      <c r="E105" s="41"/>
      <c r="F105" s="42"/>
      <c r="G105" s="42"/>
      <c r="H105" s="42"/>
      <c r="I105" s="42"/>
      <c r="J105" s="42"/>
      <c r="K105" s="42"/>
      <c r="L105" s="42"/>
      <c r="M105" s="42"/>
      <c r="N105" s="42"/>
      <c r="O105" s="3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39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39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39">
        <f>AY104/2*AY$302</f>
        <v>34.474025487351469</v>
      </c>
      <c r="AZ105" s="5">
        <f t="shared" ref="AZ105:BJ105" si="69">(AY106+AZ104/2)*AZ$302</f>
        <v>105.27935796933413</v>
      </c>
      <c r="BA105" s="5">
        <f t="shared" si="69"/>
        <v>174.4335439680672</v>
      </c>
      <c r="BB105" s="5">
        <f t="shared" si="69"/>
        <v>244.76135429794468</v>
      </c>
      <c r="BC105" s="5">
        <f t="shared" si="69"/>
        <v>304.90994784057551</v>
      </c>
      <c r="BD105" s="5">
        <f t="shared" si="69"/>
        <v>390.97701304923527</v>
      </c>
      <c r="BE105" s="5">
        <f t="shared" si="69"/>
        <v>0</v>
      </c>
      <c r="BF105" s="5">
        <f t="shared" si="69"/>
        <v>0</v>
      </c>
      <c r="BG105" s="5">
        <f t="shared" si="69"/>
        <v>0</v>
      </c>
      <c r="BH105" s="5">
        <f t="shared" si="69"/>
        <v>0</v>
      </c>
      <c r="BI105" s="5">
        <f t="shared" si="69"/>
        <v>0</v>
      </c>
      <c r="BJ105" s="5">
        <f t="shared" si="69"/>
        <v>0</v>
      </c>
      <c r="BK105" s="39">
        <f t="shared" ref="BK105:BQ105" si="70">BJ106*BK$302</f>
        <v>0</v>
      </c>
      <c r="BL105" s="5">
        <f t="shared" si="70"/>
        <v>0</v>
      </c>
      <c r="BM105" s="5">
        <f t="shared" si="70"/>
        <v>0</v>
      </c>
      <c r="BN105" s="5">
        <f t="shared" si="70"/>
        <v>0</v>
      </c>
      <c r="BO105" s="5">
        <f t="shared" si="70"/>
        <v>0</v>
      </c>
      <c r="BP105" s="5">
        <f t="shared" si="70"/>
        <v>0</v>
      </c>
      <c r="BQ105" s="5">
        <f t="shared" si="70"/>
        <v>0</v>
      </c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</row>
    <row r="106" spans="1:80" ht="15.75" customHeight="1">
      <c r="A106" s="23" t="s">
        <v>44</v>
      </c>
      <c r="B106" s="23" t="s">
        <v>43</v>
      </c>
      <c r="C106" s="23">
        <v>5</v>
      </c>
      <c r="D106" s="40" t="s">
        <v>31</v>
      </c>
      <c r="E106" s="41"/>
      <c r="F106" s="42"/>
      <c r="G106" s="42"/>
      <c r="H106" s="42"/>
      <c r="I106" s="42"/>
      <c r="J106" s="42"/>
      <c r="K106" s="42"/>
      <c r="L106" s="42"/>
      <c r="M106" s="42"/>
      <c r="N106" s="42"/>
      <c r="O106" s="39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39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39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39">
        <f>SUM(AY104:AY105)</f>
        <v>23809.664016764229</v>
      </c>
      <c r="AZ106" s="5">
        <f>AY106+SUM(AZ104:AZ105)</f>
        <v>48902.06911315969</v>
      </c>
      <c r="BA106" s="5">
        <f t="shared" ref="BA106" si="71">AZ106+SUM(BA104:BA105)</f>
        <v>75867.752979427823</v>
      </c>
      <c r="BB106" s="5">
        <f t="shared" ref="BB106:BJ106" si="72">BA106+SUM(BB104:BB105)</f>
        <v>99206.547159116308</v>
      </c>
      <c r="BC106" s="5">
        <f t="shared" si="72"/>
        <v>126957.58341137278</v>
      </c>
      <c r="BD106" s="5">
        <f t="shared" si="72"/>
        <v>152702.68863684448</v>
      </c>
      <c r="BE106" s="5">
        <f t="shared" si="72"/>
        <v>152702.68863684448</v>
      </c>
      <c r="BF106" s="5">
        <f t="shared" si="72"/>
        <v>152702.68863684448</v>
      </c>
      <c r="BG106" s="5">
        <f t="shared" si="72"/>
        <v>152702.68863684448</v>
      </c>
      <c r="BH106" s="5">
        <f t="shared" si="72"/>
        <v>152702.68863684448</v>
      </c>
      <c r="BI106" s="5">
        <f t="shared" si="72"/>
        <v>152702.68863684448</v>
      </c>
      <c r="BJ106" s="5">
        <f t="shared" si="72"/>
        <v>152702.68863684448</v>
      </c>
      <c r="BK106" s="39">
        <f>BJ106+BK105</f>
        <v>152702.68863684448</v>
      </c>
      <c r="BL106" s="5">
        <f t="shared" ref="BL106:BO106" si="73">BK106+BL105</f>
        <v>152702.68863684448</v>
      </c>
      <c r="BM106" s="5">
        <f t="shared" si="73"/>
        <v>152702.68863684448</v>
      </c>
      <c r="BN106" s="5">
        <f t="shared" si="73"/>
        <v>152702.68863684448</v>
      </c>
      <c r="BO106" s="5">
        <f t="shared" si="73"/>
        <v>152702.68863684448</v>
      </c>
      <c r="BP106" s="5">
        <f>BO106+BP105</f>
        <v>152702.68863684448</v>
      </c>
      <c r="BQ106" s="5">
        <f>BP106+BQ105</f>
        <v>152702.68863684448</v>
      </c>
      <c r="BR106" s="5">
        <f>BQ106</f>
        <v>152702.68863684448</v>
      </c>
      <c r="BS106" s="5"/>
      <c r="BT106" s="5"/>
      <c r="BU106" s="5"/>
      <c r="BV106" s="5"/>
      <c r="BW106" s="5"/>
      <c r="BX106" s="5"/>
      <c r="BY106" s="5"/>
      <c r="BZ106" s="5"/>
      <c r="CA106" s="5"/>
      <c r="CB106" s="5"/>
    </row>
    <row r="107" spans="1:80" ht="15.75" hidden="1" customHeight="1" outlineLevel="1">
      <c r="A107" s="23" t="s">
        <v>44</v>
      </c>
      <c r="B107" s="23" t="s">
        <v>43</v>
      </c>
      <c r="C107" s="23">
        <v>5</v>
      </c>
      <c r="D107" s="43" t="s">
        <v>32</v>
      </c>
      <c r="E107" s="41"/>
      <c r="F107" s="42"/>
      <c r="G107" s="42"/>
      <c r="H107" s="42"/>
      <c r="I107" s="42"/>
      <c r="J107" s="42"/>
      <c r="K107" s="42"/>
      <c r="L107" s="42"/>
      <c r="M107" s="42"/>
      <c r="N107" s="42"/>
      <c r="O107" s="39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39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39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39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39"/>
      <c r="BL107" s="5"/>
      <c r="BM107" s="5"/>
      <c r="BN107" s="5"/>
      <c r="BO107" s="5"/>
      <c r="BP107" s="5"/>
      <c r="BQ107" s="5"/>
      <c r="BR107" s="45">
        <f>BR341</f>
        <v>0</v>
      </c>
      <c r="BS107" s="5"/>
      <c r="BT107" s="5"/>
      <c r="BU107" s="5"/>
      <c r="BV107" s="5"/>
      <c r="BW107" s="5"/>
      <c r="BX107" s="5"/>
      <c r="BY107" s="5"/>
      <c r="BZ107" s="5"/>
      <c r="CA107" s="5"/>
      <c r="CB107" s="5"/>
    </row>
    <row r="108" spans="1:80" ht="15.75" hidden="1" customHeight="1" outlineLevel="1">
      <c r="A108" s="23" t="s">
        <v>44</v>
      </c>
      <c r="B108" s="23" t="s">
        <v>43</v>
      </c>
      <c r="C108" s="23">
        <v>5</v>
      </c>
      <c r="D108" s="43" t="s">
        <v>38</v>
      </c>
      <c r="E108" s="41"/>
      <c r="F108" s="42"/>
      <c r="G108" s="42"/>
      <c r="H108" s="42"/>
      <c r="I108" s="42"/>
      <c r="J108" s="42"/>
      <c r="K108" s="42"/>
      <c r="L108" s="42"/>
      <c r="M108" s="42"/>
      <c r="N108" s="42"/>
      <c r="O108" s="39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39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39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39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39"/>
      <c r="BL108" s="5"/>
      <c r="BM108" s="5"/>
      <c r="BN108" s="5"/>
      <c r="BO108" s="5"/>
      <c r="BP108" s="5"/>
      <c r="BQ108" s="5"/>
      <c r="BR108" s="5">
        <f>SUM(BR106:BR107)</f>
        <v>152702.68863684448</v>
      </c>
      <c r="BS108" s="5"/>
      <c r="BT108" s="5"/>
      <c r="BU108" s="5"/>
      <c r="BV108" s="5"/>
      <c r="BW108" s="5"/>
      <c r="BX108" s="5"/>
      <c r="BY108" s="5"/>
      <c r="BZ108" s="5"/>
      <c r="CA108" s="5"/>
      <c r="CB108" s="5"/>
    </row>
    <row r="109" spans="1:80" ht="15.75" hidden="1" customHeight="1" outlineLevel="1">
      <c r="A109" s="23"/>
      <c r="B109" s="23"/>
      <c r="C109" s="43"/>
      <c r="D109" s="43"/>
      <c r="E109" s="41"/>
      <c r="F109" s="42"/>
      <c r="G109" s="42"/>
      <c r="H109" s="42"/>
      <c r="I109" s="42"/>
      <c r="J109" s="42"/>
      <c r="K109" s="42"/>
      <c r="L109" s="42"/>
      <c r="M109" s="42"/>
      <c r="N109" s="42"/>
      <c r="O109" s="39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39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39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39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39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</row>
    <row r="110" spans="1:80" ht="15.75" customHeight="1" collapsed="1">
      <c r="A110" s="23"/>
      <c r="B110" s="23"/>
      <c r="C110" s="43"/>
      <c r="D110" s="43"/>
      <c r="E110" s="41"/>
      <c r="F110" s="42"/>
      <c r="G110" s="42"/>
      <c r="H110" s="42"/>
      <c r="I110" s="42"/>
      <c r="J110" s="42"/>
      <c r="K110" s="42"/>
      <c r="L110" s="42"/>
      <c r="M110" s="42"/>
      <c r="N110" s="42"/>
      <c r="O110" s="3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39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39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39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39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</row>
    <row r="111" spans="1:80" ht="15.75" customHeight="1">
      <c r="A111" s="23" t="s">
        <v>44</v>
      </c>
      <c r="B111" s="23" t="s">
        <v>43</v>
      </c>
      <c r="C111" s="46"/>
      <c r="D111" s="43" t="s">
        <v>39</v>
      </c>
      <c r="E111" s="39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39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39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-1266.38157</v>
      </c>
      <c r="AI111" s="5">
        <v>-2721.5418100000002</v>
      </c>
      <c r="AJ111" s="5">
        <v>-2397.5370499999999</v>
      </c>
      <c r="AK111" s="5">
        <v>-1972.77215</v>
      </c>
      <c r="AL111" s="5">
        <v>-2107.48254</v>
      </c>
      <c r="AM111" s="39">
        <v>-2582.1557400000002</v>
      </c>
      <c r="AN111" s="5">
        <v>-2606.71261</v>
      </c>
      <c r="AO111" s="5">
        <v>-2574.3362000000002</v>
      </c>
      <c r="AP111" s="5">
        <v>-2351.5729000000001</v>
      </c>
      <c r="AQ111" s="5">
        <v>-2426.13166</v>
      </c>
      <c r="AR111" s="5">
        <v>-2734.4954299999999</v>
      </c>
      <c r="AS111" s="5">
        <v>-2628.1389899999999</v>
      </c>
      <c r="AT111" s="5">
        <v>-3392.4310089903383</v>
      </c>
      <c r="AU111" s="5">
        <v>-4107.0149148090713</v>
      </c>
      <c r="AV111" s="5">
        <v>-3557.3592162005898</v>
      </c>
      <c r="AW111" s="5">
        <v>-3464.8413500000001</v>
      </c>
      <c r="AX111" s="5">
        <v>-3707.0731500000002</v>
      </c>
      <c r="AY111" s="39">
        <v>-4275.5949499999997</v>
      </c>
      <c r="AZ111" s="5">
        <v>-4778.7482</v>
      </c>
      <c r="BA111" s="5">
        <v>-4648.527</v>
      </c>
      <c r="BB111" s="5">
        <v>-4131.1261999999997</v>
      </c>
      <c r="BC111" s="5">
        <v>-4323.2687999999998</v>
      </c>
      <c r="BD111" s="5">
        <v>-4964.5057000000006</v>
      </c>
      <c r="BE111" s="5">
        <v>0</v>
      </c>
      <c r="BF111" s="5">
        <v>0</v>
      </c>
      <c r="BG111" s="5">
        <v>0</v>
      </c>
      <c r="BH111" s="5">
        <v>0</v>
      </c>
      <c r="BI111" s="5">
        <v>0</v>
      </c>
      <c r="BJ111" s="5">
        <v>0</v>
      </c>
      <c r="BK111" s="39">
        <v>0</v>
      </c>
      <c r="BL111" s="5">
        <v>0</v>
      </c>
      <c r="BM111" s="5">
        <v>0</v>
      </c>
      <c r="BN111" s="5">
        <v>0</v>
      </c>
      <c r="BO111" s="5">
        <v>0</v>
      </c>
      <c r="BP111" s="5">
        <v>0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0</v>
      </c>
      <c r="BX111" s="5">
        <v>0</v>
      </c>
      <c r="BY111" s="5">
        <v>0</v>
      </c>
      <c r="BZ111" s="5">
        <v>0</v>
      </c>
      <c r="CA111" s="5">
        <v>0</v>
      </c>
      <c r="CB111" s="5">
        <v>0</v>
      </c>
    </row>
    <row r="112" spans="1:80" ht="15.75" customHeight="1">
      <c r="A112" s="23" t="s">
        <v>44</v>
      </c>
      <c r="B112" s="23" t="s">
        <v>43</v>
      </c>
      <c r="C112" s="46"/>
      <c r="D112" s="43" t="s">
        <v>40</v>
      </c>
      <c r="E112" s="39">
        <v>0</v>
      </c>
      <c r="F112" s="5">
        <f>(E113+F84+F90+F96+F102+F108+F111/2)*F$302</f>
        <v>0</v>
      </c>
      <c r="G112" s="5">
        <f t="shared" ref="G112:N112" si="74">(F113+G84+G90+G96+G102+G108+G111/2)*G$302</f>
        <v>0</v>
      </c>
      <c r="H112" s="5">
        <f t="shared" si="74"/>
        <v>0</v>
      </c>
      <c r="I112" s="5">
        <f t="shared" si="74"/>
        <v>0</v>
      </c>
      <c r="J112" s="5">
        <f t="shared" si="74"/>
        <v>0</v>
      </c>
      <c r="K112" s="5">
        <f t="shared" si="74"/>
        <v>0</v>
      </c>
      <c r="L112" s="5">
        <f t="shared" si="74"/>
        <v>0</v>
      </c>
      <c r="M112" s="5">
        <f t="shared" si="74"/>
        <v>0</v>
      </c>
      <c r="N112" s="5">
        <f t="shared" si="74"/>
        <v>0</v>
      </c>
      <c r="O112" s="39">
        <f>(N113+O84+O90+O96+O102+O108+O111/2)*O$302</f>
        <v>3731.0435952715393</v>
      </c>
      <c r="P112" s="5">
        <f>(O113+P84+P90+P96+P102+P108+P111/2)*P$302</f>
        <v>3743.7291434954627</v>
      </c>
      <c r="Q112" s="5">
        <f t="shared" ref="Q112:CB112" si="75">(P113+Q84+Q90+Q96+Q102+Q108+Q111/2)*Q$302</f>
        <v>3645.9737689779549</v>
      </c>
      <c r="R112" s="5">
        <f t="shared" si="75"/>
        <v>3990.551435362453</v>
      </c>
      <c r="S112" s="5">
        <f t="shared" si="75"/>
        <v>3893.6697144039317</v>
      </c>
      <c r="T112" s="5">
        <f t="shared" si="75"/>
        <v>4018.9346315016128</v>
      </c>
      <c r="U112" s="5">
        <f t="shared" si="75"/>
        <v>4033.4027961750185</v>
      </c>
      <c r="V112" s="5">
        <f t="shared" si="75"/>
        <v>3710.5961257211447</v>
      </c>
      <c r="W112" s="5">
        <f t="shared" si="75"/>
        <v>4061.2811922938454</v>
      </c>
      <c r="X112" s="5">
        <f t="shared" si="75"/>
        <v>4189.1212991579396</v>
      </c>
      <c r="Y112" s="5">
        <f t="shared" si="75"/>
        <v>4318.259454666575</v>
      </c>
      <c r="Z112" s="5">
        <f t="shared" si="75"/>
        <v>4220.5986079470904</v>
      </c>
      <c r="AA112" s="39">
        <f t="shared" si="75"/>
        <v>4579.6917003205344</v>
      </c>
      <c r="AB112" s="5">
        <f t="shared" si="75"/>
        <v>4598.010467121816</v>
      </c>
      <c r="AC112" s="5">
        <f t="shared" si="75"/>
        <v>4500.9924462655454</v>
      </c>
      <c r="AD112" s="5">
        <f t="shared" si="75"/>
        <v>4866.1268027141341</v>
      </c>
      <c r="AE112" s="5">
        <f t="shared" si="75"/>
        <v>4770.2177606358782</v>
      </c>
      <c r="AF112" s="5">
        <f t="shared" si="75"/>
        <v>4906.5994498802038</v>
      </c>
      <c r="AG112" s="5">
        <f t="shared" si="75"/>
        <v>5161.8360803111154</v>
      </c>
      <c r="AH112" s="5">
        <f t="shared" si="75"/>
        <v>6097.4018729493919</v>
      </c>
      <c r="AI112" s="5">
        <f t="shared" si="75"/>
        <v>6725.1971970493096</v>
      </c>
      <c r="AJ112" s="5">
        <f t="shared" si="75"/>
        <v>6896.7880478430598</v>
      </c>
      <c r="AK112" s="5">
        <f t="shared" si="75"/>
        <v>7071.7235183218736</v>
      </c>
      <c r="AL112" s="5">
        <f t="shared" si="75"/>
        <v>6940.6325811383022</v>
      </c>
      <c r="AM112" s="39">
        <f t="shared" si="75"/>
        <v>7270.7054634733568</v>
      </c>
      <c r="AN112" s="5">
        <f t="shared" si="75"/>
        <v>7292.6839385291814</v>
      </c>
      <c r="AO112" s="5">
        <f t="shared" si="75"/>
        <v>7003.5166803224365</v>
      </c>
      <c r="AP112" s="5">
        <f t="shared" si="75"/>
        <v>7180.0369701290847</v>
      </c>
      <c r="AQ112" s="5">
        <f t="shared" si="75"/>
        <v>7045.5095410144677</v>
      </c>
      <c r="AR112" s="5">
        <f t="shared" si="75"/>
        <v>7222.6163212853444</v>
      </c>
      <c r="AS112" s="5">
        <f t="shared" si="75"/>
        <v>6613.6361843974955</v>
      </c>
      <c r="AT112" s="5">
        <f t="shared" si="75"/>
        <v>7603.1413339959008</v>
      </c>
      <c r="AU112" s="5">
        <f t="shared" si="75"/>
        <v>8204.182716850697</v>
      </c>
      <c r="AV112" s="5">
        <f t="shared" si="75"/>
        <v>7635.2204486873243</v>
      </c>
      <c r="AW112" s="5">
        <f t="shared" si="75"/>
        <v>7847.4918126493485</v>
      </c>
      <c r="AX112" s="5">
        <f t="shared" si="75"/>
        <v>7667.9245021274473</v>
      </c>
      <c r="AY112" s="39">
        <f t="shared" si="75"/>
        <v>5712.4521267136306</v>
      </c>
      <c r="AZ112" s="5">
        <f t="shared" si="75"/>
        <v>5715.8894403136001</v>
      </c>
      <c r="BA112" s="5">
        <f t="shared" si="75"/>
        <v>5521.5961095935954</v>
      </c>
      <c r="BB112" s="5">
        <f t="shared" si="75"/>
        <v>5524.7650642204571</v>
      </c>
      <c r="BC112" s="5">
        <f t="shared" si="75"/>
        <v>5330.9554586359791</v>
      </c>
      <c r="BD112" s="5">
        <f t="shared" si="75"/>
        <v>5530.3220443844548</v>
      </c>
      <c r="BE112" s="5">
        <f t="shared" si="75"/>
        <v>0</v>
      </c>
      <c r="BF112" s="5">
        <f t="shared" si="75"/>
        <v>0</v>
      </c>
      <c r="BG112" s="5">
        <f t="shared" si="75"/>
        <v>0</v>
      </c>
      <c r="BH112" s="5">
        <f t="shared" si="75"/>
        <v>0</v>
      </c>
      <c r="BI112" s="5">
        <f t="shared" si="75"/>
        <v>0</v>
      </c>
      <c r="BJ112" s="5">
        <f t="shared" si="75"/>
        <v>0</v>
      </c>
      <c r="BK112" s="39">
        <f t="shared" si="75"/>
        <v>0</v>
      </c>
      <c r="BL112" s="5">
        <f t="shared" si="75"/>
        <v>0</v>
      </c>
      <c r="BM112" s="5">
        <f t="shared" si="75"/>
        <v>0</v>
      </c>
      <c r="BN112" s="5">
        <f t="shared" si="75"/>
        <v>0</v>
      </c>
      <c r="BO112" s="5">
        <f t="shared" si="75"/>
        <v>0</v>
      </c>
      <c r="BP112" s="5">
        <f t="shared" si="75"/>
        <v>0</v>
      </c>
      <c r="BQ112" s="5">
        <f t="shared" si="75"/>
        <v>0</v>
      </c>
      <c r="BR112" s="5">
        <f t="shared" si="75"/>
        <v>0</v>
      </c>
      <c r="BS112" s="5">
        <f t="shared" si="75"/>
        <v>0</v>
      </c>
      <c r="BT112" s="5">
        <f t="shared" si="75"/>
        <v>0</v>
      </c>
      <c r="BU112" s="5">
        <f t="shared" si="75"/>
        <v>0</v>
      </c>
      <c r="BV112" s="5">
        <f t="shared" si="75"/>
        <v>0</v>
      </c>
      <c r="BW112" s="5">
        <f t="shared" si="75"/>
        <v>0</v>
      </c>
      <c r="BX112" s="5">
        <f t="shared" si="75"/>
        <v>0</v>
      </c>
      <c r="BY112" s="5">
        <f t="shared" si="75"/>
        <v>0</v>
      </c>
      <c r="BZ112" s="5">
        <f t="shared" si="75"/>
        <v>0</v>
      </c>
      <c r="CA112" s="5">
        <f t="shared" si="75"/>
        <v>0</v>
      </c>
      <c r="CB112" s="5">
        <f t="shared" si="75"/>
        <v>0</v>
      </c>
    </row>
    <row r="113" spans="1:80" ht="15.75" customHeight="1">
      <c r="A113" s="33" t="s">
        <v>44</v>
      </c>
      <c r="B113" s="33" t="s">
        <v>43</v>
      </c>
      <c r="C113" s="47"/>
      <c r="D113" s="48" t="s">
        <v>41</v>
      </c>
      <c r="E113" s="44">
        <v>0</v>
      </c>
      <c r="F113" s="45">
        <f>E113+F84+F90+F96+F102+F108+F111+F112</f>
        <v>0</v>
      </c>
      <c r="G113" s="45">
        <f t="shared" ref="G113:N113" si="76">F113+G84+G90+G96+G102+G108+G111+G112</f>
        <v>0</v>
      </c>
      <c r="H113" s="45">
        <f t="shared" si="76"/>
        <v>0</v>
      </c>
      <c r="I113" s="45">
        <f t="shared" si="76"/>
        <v>0</v>
      </c>
      <c r="J113" s="45">
        <f t="shared" si="76"/>
        <v>0</v>
      </c>
      <c r="K113" s="45">
        <f t="shared" si="76"/>
        <v>0</v>
      </c>
      <c r="L113" s="45">
        <f t="shared" si="76"/>
        <v>0</v>
      </c>
      <c r="M113" s="45">
        <f t="shared" si="76"/>
        <v>0</v>
      </c>
      <c r="N113" s="45">
        <f t="shared" si="76"/>
        <v>0</v>
      </c>
      <c r="O113" s="44">
        <f>N113+O84+O90+O96+O102+O108+O111+O112</f>
        <v>1101096.8069104303</v>
      </c>
      <c r="P113" s="45">
        <f>O113+P84+P90+P96+P102+P108+P111+P112</f>
        <v>1104840.5360539258</v>
      </c>
      <c r="Q113" s="45">
        <f t="shared" ref="Q113:CB113" si="77">P113+Q84+Q90+Q96+Q102+Q108+Q111+Q112</f>
        <v>1108486.5098229037</v>
      </c>
      <c r="R113" s="45">
        <f t="shared" si="77"/>
        <v>1112477.0612582662</v>
      </c>
      <c r="S113" s="45">
        <f t="shared" si="77"/>
        <v>1116370.7309726703</v>
      </c>
      <c r="T113" s="45">
        <f t="shared" si="77"/>
        <v>1120389.6656041718</v>
      </c>
      <c r="U113" s="45">
        <f t="shared" si="77"/>
        <v>1124423.0684003469</v>
      </c>
      <c r="V113" s="45">
        <f t="shared" si="77"/>
        <v>1128133.6645260681</v>
      </c>
      <c r="W113" s="45">
        <f t="shared" si="77"/>
        <v>1132194.945718362</v>
      </c>
      <c r="X113" s="45">
        <f t="shared" si="77"/>
        <v>1136384.0670175198</v>
      </c>
      <c r="Y113" s="45">
        <f t="shared" si="77"/>
        <v>1140702.3264721865</v>
      </c>
      <c r="Z113" s="45">
        <f t="shared" si="77"/>
        <v>1144922.9250801336</v>
      </c>
      <c r="AA113" s="44">
        <f t="shared" si="77"/>
        <v>1149502.6167804541</v>
      </c>
      <c r="AB113" s="45">
        <f t="shared" si="77"/>
        <v>1154100.6272475759</v>
      </c>
      <c r="AC113" s="45">
        <f t="shared" si="77"/>
        <v>1158601.6196938416</v>
      </c>
      <c r="AD113" s="45">
        <f t="shared" si="77"/>
        <v>1163467.7464965556</v>
      </c>
      <c r="AE113" s="45">
        <f t="shared" si="77"/>
        <v>1168237.9642571914</v>
      </c>
      <c r="AF113" s="45">
        <f t="shared" si="77"/>
        <v>1173144.5637070716</v>
      </c>
      <c r="AG113" s="45">
        <f t="shared" si="77"/>
        <v>1178306.3997873827</v>
      </c>
      <c r="AH113" s="45">
        <f t="shared" si="77"/>
        <v>1529814.6793252975</v>
      </c>
      <c r="AI113" s="45">
        <f t="shared" si="77"/>
        <v>1533818.3347123468</v>
      </c>
      <c r="AJ113" s="45">
        <f t="shared" si="77"/>
        <v>1538317.58571019</v>
      </c>
      <c r="AK113" s="45">
        <f t="shared" si="77"/>
        <v>1543416.5370785119</v>
      </c>
      <c r="AL113" s="45">
        <f t="shared" si="77"/>
        <v>1548249.6871196502</v>
      </c>
      <c r="AM113" s="44">
        <f t="shared" si="77"/>
        <v>1552938.2368431236</v>
      </c>
      <c r="AN113" s="45">
        <f t="shared" si="77"/>
        <v>1557624.2081716526</v>
      </c>
      <c r="AO113" s="45">
        <f t="shared" si="77"/>
        <v>1562053.388651975</v>
      </c>
      <c r="AP113" s="45">
        <f t="shared" si="77"/>
        <v>1566881.8527221039</v>
      </c>
      <c r="AQ113" s="45">
        <f t="shared" si="77"/>
        <v>1571501.2306031184</v>
      </c>
      <c r="AR113" s="45">
        <f t="shared" si="77"/>
        <v>1575989.3514944038</v>
      </c>
      <c r="AS113" s="45">
        <f t="shared" si="77"/>
        <v>1579974.8486888013</v>
      </c>
      <c r="AT113" s="45">
        <f t="shared" si="77"/>
        <v>1955430.3448028087</v>
      </c>
      <c r="AU113" s="45">
        <f t="shared" si="77"/>
        <v>1959527.5126048503</v>
      </c>
      <c r="AV113" s="45">
        <f t="shared" si="77"/>
        <v>1963605.3738373371</v>
      </c>
      <c r="AW113" s="45">
        <f t="shared" si="77"/>
        <v>1967988.0242999867</v>
      </c>
      <c r="AX113" s="45">
        <f t="shared" si="77"/>
        <v>1971948.8756521139</v>
      </c>
      <c r="AY113" s="44">
        <f t="shared" si="77"/>
        <v>1973385.7328288276</v>
      </c>
      <c r="AZ113" s="45">
        <f t="shared" si="77"/>
        <v>1974322.8740691412</v>
      </c>
      <c r="BA113" s="45">
        <f t="shared" si="77"/>
        <v>1975195.9431787347</v>
      </c>
      <c r="BB113" s="45">
        <f t="shared" si="77"/>
        <v>1976589.5820429551</v>
      </c>
      <c r="BC113" s="45">
        <f t="shared" si="77"/>
        <v>1977597.2687015911</v>
      </c>
      <c r="BD113" s="45">
        <f t="shared" si="77"/>
        <v>1978163.0850459754</v>
      </c>
      <c r="BE113" s="45">
        <f t="shared" si="77"/>
        <v>1978163.0850459754</v>
      </c>
      <c r="BF113" s="45">
        <f t="shared" si="77"/>
        <v>2253304.93730345</v>
      </c>
      <c r="BG113" s="45">
        <f t="shared" si="77"/>
        <v>2253304.93730345</v>
      </c>
      <c r="BH113" s="45">
        <f t="shared" si="77"/>
        <v>2253304.93730345</v>
      </c>
      <c r="BI113" s="45">
        <f t="shared" si="77"/>
        <v>2253304.93730345</v>
      </c>
      <c r="BJ113" s="45">
        <f t="shared" si="77"/>
        <v>2253304.93730345</v>
      </c>
      <c r="BK113" s="44">
        <f t="shared" si="77"/>
        <v>2253304.93730345</v>
      </c>
      <c r="BL113" s="45">
        <f t="shared" si="77"/>
        <v>2253304.93730345</v>
      </c>
      <c r="BM113" s="45">
        <f t="shared" si="77"/>
        <v>2253304.93730345</v>
      </c>
      <c r="BN113" s="45">
        <f t="shared" si="77"/>
        <v>2253304.93730345</v>
      </c>
      <c r="BO113" s="45">
        <f t="shared" si="77"/>
        <v>2253304.93730345</v>
      </c>
      <c r="BP113" s="45">
        <f t="shared" si="77"/>
        <v>2253304.93730345</v>
      </c>
      <c r="BQ113" s="45">
        <f t="shared" si="77"/>
        <v>2253304.93730345</v>
      </c>
      <c r="BR113" s="45">
        <f t="shared" si="77"/>
        <v>2406007.6259402945</v>
      </c>
      <c r="BS113" s="45">
        <f t="shared" si="77"/>
        <v>2406007.6259402945</v>
      </c>
      <c r="BT113" s="45">
        <f t="shared" si="77"/>
        <v>2406007.6259402945</v>
      </c>
      <c r="BU113" s="45">
        <f t="shared" si="77"/>
        <v>2406007.6259402945</v>
      </c>
      <c r="BV113" s="45">
        <f t="shared" si="77"/>
        <v>2406007.6259402945</v>
      </c>
      <c r="BW113" s="45">
        <f t="shared" si="77"/>
        <v>2406007.6259402945</v>
      </c>
      <c r="BX113" s="45">
        <f t="shared" si="77"/>
        <v>2406007.6259402945</v>
      </c>
      <c r="BY113" s="45">
        <f t="shared" si="77"/>
        <v>2406007.6259402945</v>
      </c>
      <c r="BZ113" s="45">
        <f t="shared" si="77"/>
        <v>2406007.6259402945</v>
      </c>
      <c r="CA113" s="45">
        <f t="shared" si="77"/>
        <v>2406007.6259402945</v>
      </c>
      <c r="CB113" s="45">
        <f t="shared" si="77"/>
        <v>2406007.6259402945</v>
      </c>
    </row>
    <row r="114" spans="1:80" hidden="1" outlineLevel="1">
      <c r="E114" s="41"/>
      <c r="F114" s="42"/>
      <c r="G114" s="42"/>
      <c r="H114" s="42"/>
      <c r="I114" s="42"/>
      <c r="J114" s="42"/>
      <c r="K114" s="42"/>
      <c r="L114" s="42"/>
      <c r="M114" s="42"/>
      <c r="N114" s="42"/>
      <c r="O114" s="39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39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39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39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39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</row>
    <row r="115" spans="1:80" hidden="1" outlineLevel="1">
      <c r="A115" s="23" t="s">
        <v>45</v>
      </c>
      <c r="B115" s="23" t="s">
        <v>43</v>
      </c>
      <c r="C115" s="23">
        <v>1</v>
      </c>
      <c r="D115" s="40" t="s">
        <v>29</v>
      </c>
      <c r="E115" s="39">
        <f>Deferral!D40</f>
        <v>-35833.010958653525</v>
      </c>
      <c r="F115" s="5">
        <f>Deferral!E40</f>
        <v>-87792.60334254452</v>
      </c>
      <c r="G115" s="5">
        <f>Deferral!F40</f>
        <v>-127739.16177386604</v>
      </c>
      <c r="H115" s="5">
        <f>Deferral!G40</f>
        <v>-280284.63231715141</v>
      </c>
      <c r="I115" s="5">
        <f>Deferral!H40</f>
        <v>360059.52956643095</v>
      </c>
      <c r="J115" s="5">
        <f>Deferral!I40</f>
        <v>249466.59316818649</v>
      </c>
      <c r="K115" s="5">
        <f>Deferral!J40</f>
        <v>136350.97881649667</v>
      </c>
      <c r="L115" s="5">
        <f>Deferral!K40</f>
        <v>-52821.730689236429</v>
      </c>
      <c r="M115" s="5">
        <f>Deferral!L40</f>
        <v>-21377.044979737839</v>
      </c>
      <c r="N115" s="5">
        <f>Deferral!M40</f>
        <v>19835.375537410378</v>
      </c>
      <c r="O115" s="3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39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39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39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39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</row>
    <row r="116" spans="1:80" hidden="1" outlineLevel="1">
      <c r="A116" s="23" t="s">
        <v>45</v>
      </c>
      <c r="B116" s="23" t="s">
        <v>43</v>
      </c>
      <c r="C116" s="23">
        <v>1</v>
      </c>
      <c r="D116" s="43" t="s">
        <v>30</v>
      </c>
      <c r="E116" s="41">
        <f>E115/2*E$302</f>
        <v>-52.256474314703063</v>
      </c>
      <c r="F116" s="42">
        <f>(E117+F115/2)*F$302</f>
        <v>-232.6962432207014</v>
      </c>
      <c r="G116" s="42">
        <f t="shared" ref="G116:N116" si="78">(F117+G115/2)*G$302</f>
        <v>-547.69209805819389</v>
      </c>
      <c r="H116" s="42">
        <f t="shared" si="78"/>
        <v>-1144.3242330602641</v>
      </c>
      <c r="I116" s="42">
        <f t="shared" si="78"/>
        <v>-1060.7898379729615</v>
      </c>
      <c r="J116" s="42">
        <f t="shared" si="78"/>
        <v>-134.71472104645889</v>
      </c>
      <c r="K116" s="42">
        <f t="shared" si="78"/>
        <v>428.6391904289311</v>
      </c>
      <c r="L116" s="42">
        <f t="shared" si="78"/>
        <v>555.21898019110824</v>
      </c>
      <c r="M116" s="42">
        <f t="shared" si="78"/>
        <v>475.29223853676814</v>
      </c>
      <c r="N116" s="42">
        <f t="shared" si="78"/>
        <v>444.69984618033919</v>
      </c>
      <c r="O116" s="39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39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39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39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39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</row>
    <row r="117" spans="1:80" hidden="1" outlineLevel="1">
      <c r="A117" s="23" t="s">
        <v>45</v>
      </c>
      <c r="B117" s="23" t="s">
        <v>43</v>
      </c>
      <c r="C117" s="23">
        <v>1</v>
      </c>
      <c r="D117" s="40" t="s">
        <v>31</v>
      </c>
      <c r="E117" s="41">
        <f>E115+E116</f>
        <v>-35885.267432968227</v>
      </c>
      <c r="F117" s="42">
        <f>E117+SUM(F115:F116)</f>
        <v>-123910.56701873345</v>
      </c>
      <c r="G117" s="42">
        <f t="shared" ref="G117" si="79">F117+SUM(G115:G116)</f>
        <v>-252197.4208906577</v>
      </c>
      <c r="H117" s="42">
        <f t="shared" ref="H117:N117" si="80">G117+SUM(H115:H116)</f>
        <v>-533626.37744086934</v>
      </c>
      <c r="I117" s="42">
        <f t="shared" si="80"/>
        <v>-174627.63771241135</v>
      </c>
      <c r="J117" s="42">
        <f t="shared" si="80"/>
        <v>74704.240734728693</v>
      </c>
      <c r="K117" s="42">
        <f t="shared" si="80"/>
        <v>211483.85874165429</v>
      </c>
      <c r="L117" s="42">
        <f t="shared" si="80"/>
        <v>159217.34703260896</v>
      </c>
      <c r="M117" s="42">
        <f t="shared" si="80"/>
        <v>138315.59429140788</v>
      </c>
      <c r="N117" s="42">
        <f t="shared" si="80"/>
        <v>158595.66967499859</v>
      </c>
      <c r="O117" s="39">
        <f>N117</f>
        <v>158595.66967499859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39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39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39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39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</row>
    <row r="118" spans="1:80" hidden="1" outlineLevel="1">
      <c r="A118" s="23" t="s">
        <v>45</v>
      </c>
      <c r="B118" s="23" t="s">
        <v>43</v>
      </c>
      <c r="C118" s="23">
        <v>1</v>
      </c>
      <c r="D118" s="43" t="s">
        <v>32</v>
      </c>
      <c r="E118" s="41"/>
      <c r="F118" s="42"/>
      <c r="G118" s="42"/>
      <c r="H118" s="42"/>
      <c r="I118" s="42"/>
      <c r="J118" s="42"/>
      <c r="K118" s="42"/>
      <c r="L118" s="42"/>
      <c r="M118" s="42"/>
      <c r="N118" s="42"/>
      <c r="O118" s="44">
        <f>SUM(O308:O309)</f>
        <v>459154.11159834522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39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39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39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39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</row>
    <row r="119" spans="1:80" ht="15.75" hidden="1" customHeight="1" outlineLevel="1">
      <c r="A119" s="23" t="s">
        <v>45</v>
      </c>
      <c r="B119" s="23" t="s">
        <v>43</v>
      </c>
      <c r="C119" s="23">
        <v>1</v>
      </c>
      <c r="D119" s="43" t="s">
        <v>33</v>
      </c>
      <c r="E119" s="41"/>
      <c r="F119" s="42"/>
      <c r="G119" s="42"/>
      <c r="H119" s="42"/>
      <c r="I119" s="42"/>
      <c r="J119" s="42"/>
      <c r="K119" s="42"/>
      <c r="L119" s="42"/>
      <c r="M119" s="42"/>
      <c r="N119" s="42"/>
      <c r="O119" s="39">
        <f>SUM(O117:O118)</f>
        <v>617749.78127334383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39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39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39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39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</row>
    <row r="120" spans="1:80" ht="15.75" hidden="1" customHeight="1" outlineLevel="1">
      <c r="A120" s="23"/>
      <c r="B120" s="23"/>
      <c r="C120" s="23"/>
      <c r="D120" s="43"/>
      <c r="E120" s="41"/>
      <c r="F120" s="42"/>
      <c r="G120" s="42"/>
      <c r="H120" s="42"/>
      <c r="I120" s="42"/>
      <c r="J120" s="42"/>
      <c r="K120" s="42"/>
      <c r="L120" s="42"/>
      <c r="M120" s="42"/>
      <c r="N120" s="42"/>
      <c r="O120" s="3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39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39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39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39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</row>
    <row r="121" spans="1:80" ht="15.75" hidden="1" customHeight="1" outlineLevel="1">
      <c r="A121" s="23" t="s">
        <v>45</v>
      </c>
      <c r="B121" s="23" t="s">
        <v>43</v>
      </c>
      <c r="C121" s="23">
        <v>2</v>
      </c>
      <c r="D121" s="40" t="s">
        <v>29</v>
      </c>
      <c r="E121" s="41"/>
      <c r="F121" s="42"/>
      <c r="G121" s="42"/>
      <c r="H121" s="42"/>
      <c r="I121" s="42"/>
      <c r="J121" s="42"/>
      <c r="K121" s="42"/>
      <c r="L121" s="42"/>
      <c r="M121" s="42"/>
      <c r="O121" s="39">
        <f>Deferral!N40</f>
        <v>144469.19483064255</v>
      </c>
      <c r="P121" s="5">
        <f>Deferral!O40</f>
        <v>68117.172282896936</v>
      </c>
      <c r="Q121" s="5">
        <f>Deferral!P40+Deferral!Q40</f>
        <v>71134.787308160798</v>
      </c>
      <c r="R121" s="5">
        <f>Deferral!R40+Deferral!S40</f>
        <v>-111893.8724432895</v>
      </c>
      <c r="S121" s="5">
        <f>Deferral!T40</f>
        <v>-13179.182511963416</v>
      </c>
      <c r="T121" s="5">
        <f>Deferral!U40</f>
        <v>-313555.22786816722</v>
      </c>
      <c r="U121" s="5">
        <f>Deferral!V40</f>
        <v>-65717.36029990809</v>
      </c>
      <c r="V121" s="5">
        <f>Deferral!W40</f>
        <v>-170594.83298358461</v>
      </c>
      <c r="W121" s="5">
        <f>Deferral!X40</f>
        <v>33160.06895685615</v>
      </c>
      <c r="X121" s="5">
        <f>Deferral!Y40</f>
        <v>-106572.34615675174</v>
      </c>
      <c r="Y121" s="5">
        <f>Deferral!Z40</f>
        <v>103973.90477977088</v>
      </c>
      <c r="Z121" s="5">
        <f>Deferral!AA40</f>
        <v>92380.669188132975</v>
      </c>
      <c r="AA121" s="39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39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39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39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</row>
    <row r="122" spans="1:80" ht="15.75" hidden="1" customHeight="1" outlineLevel="1">
      <c r="A122" s="23" t="s">
        <v>45</v>
      </c>
      <c r="B122" s="23" t="s">
        <v>43</v>
      </c>
      <c r="C122" s="23">
        <v>2</v>
      </c>
      <c r="D122" s="43" t="s">
        <v>30</v>
      </c>
      <c r="E122" s="41"/>
      <c r="F122" s="42"/>
      <c r="G122" s="42"/>
      <c r="H122" s="42"/>
      <c r="I122" s="42"/>
      <c r="J122" s="42"/>
      <c r="K122" s="42"/>
      <c r="L122" s="42"/>
      <c r="M122" s="42"/>
      <c r="N122" s="42"/>
      <c r="O122" s="39">
        <f>O121/2*O$302</f>
        <v>245.59763121209232</v>
      </c>
      <c r="P122" s="5">
        <f t="shared" ref="P122:Z122" si="81">(O123+P121/2)*P$302</f>
        <v>607.82948725123049</v>
      </c>
      <c r="Q122" s="5">
        <f t="shared" si="81"/>
        <v>821.72372002407462</v>
      </c>
      <c r="R122" s="5">
        <f t="shared" si="81"/>
        <v>826.01772853875468</v>
      </c>
      <c r="S122" s="5">
        <f t="shared" si="81"/>
        <v>587.08600751309348</v>
      </c>
      <c r="T122" s="5">
        <f t="shared" si="81"/>
        <v>17.85146438485107</v>
      </c>
      <c r="U122" s="5">
        <f t="shared" si="81"/>
        <v>-664.77492904589894</v>
      </c>
      <c r="V122" s="5">
        <f t="shared" si="81"/>
        <v>-1001.4858944756885</v>
      </c>
      <c r="W122" s="5">
        <f t="shared" si="81"/>
        <v>-1343.5179911689747</v>
      </c>
      <c r="X122" s="5">
        <f t="shared" si="81"/>
        <v>-1521.6216647552449</v>
      </c>
      <c r="Y122" s="5">
        <f t="shared" si="81"/>
        <v>-1573.4657755558285</v>
      </c>
      <c r="Z122" s="5">
        <f t="shared" si="81"/>
        <v>-1174.6246429911885</v>
      </c>
      <c r="AA122" s="39">
        <f t="shared" ref="AA122:AG122" si="82">Z123*AA$302</f>
        <v>-1089.8016391050917</v>
      </c>
      <c r="AB122" s="5">
        <f t="shared" si="82"/>
        <v>-1094.160845661512</v>
      </c>
      <c r="AC122" s="5">
        <f t="shared" si="82"/>
        <v>-1071.0740518180539</v>
      </c>
      <c r="AD122" s="5">
        <f t="shared" si="82"/>
        <v>-1157.9628745140017</v>
      </c>
      <c r="AE122" s="5">
        <f t="shared" si="82"/>
        <v>-1135.1399776682235</v>
      </c>
      <c r="AF122" s="5">
        <f t="shared" si="82"/>
        <v>-1167.593906493167</v>
      </c>
      <c r="AG122" s="5">
        <f t="shared" si="82"/>
        <v>-1228.3310295147451</v>
      </c>
      <c r="AH122" s="5"/>
      <c r="AI122" s="5"/>
      <c r="AJ122" s="5"/>
      <c r="AK122" s="5"/>
      <c r="AL122" s="5"/>
      <c r="AM122" s="39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39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39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</row>
    <row r="123" spans="1:80" ht="15.75" hidden="1" customHeight="1" outlineLevel="1">
      <c r="A123" s="23" t="s">
        <v>45</v>
      </c>
      <c r="B123" s="23" t="s">
        <v>43</v>
      </c>
      <c r="C123" s="23">
        <v>2</v>
      </c>
      <c r="D123" s="40" t="s">
        <v>31</v>
      </c>
      <c r="E123" s="41"/>
      <c r="F123" s="42"/>
      <c r="G123" s="42"/>
      <c r="H123" s="42"/>
      <c r="I123" s="42"/>
      <c r="J123" s="42"/>
      <c r="K123" s="42"/>
      <c r="L123" s="42"/>
      <c r="M123" s="42"/>
      <c r="N123" s="42"/>
      <c r="O123" s="39">
        <f>SUM(O121:O122)</f>
        <v>144714.79246185464</v>
      </c>
      <c r="P123" s="5">
        <f>O123+SUM(P121:P122)</f>
        <v>213439.79423200281</v>
      </c>
      <c r="Q123" s="5">
        <f t="shared" ref="Q123" si="83">P123+SUM(Q121:Q122)</f>
        <v>285396.30526018771</v>
      </c>
      <c r="R123" s="5">
        <f t="shared" ref="R123:Z123" si="84">Q123+SUM(R121:R122)</f>
        <v>174328.45054543699</v>
      </c>
      <c r="S123" s="5">
        <f t="shared" si="84"/>
        <v>161736.35404098668</v>
      </c>
      <c r="T123" s="5">
        <f t="shared" si="84"/>
        <v>-151801.02236279566</v>
      </c>
      <c r="U123" s="5">
        <f t="shared" si="84"/>
        <v>-218183.15759174965</v>
      </c>
      <c r="V123" s="5">
        <f t="shared" si="84"/>
        <v>-389779.47646980995</v>
      </c>
      <c r="W123" s="5">
        <f t="shared" si="84"/>
        <v>-357962.92550412274</v>
      </c>
      <c r="X123" s="5">
        <f t="shared" si="84"/>
        <v>-466056.89332562976</v>
      </c>
      <c r="Y123" s="5">
        <f t="shared" si="84"/>
        <v>-363656.4543214147</v>
      </c>
      <c r="Z123" s="5">
        <f t="shared" si="84"/>
        <v>-272450.40977627289</v>
      </c>
      <c r="AA123" s="39">
        <f>Z123+AA122</f>
        <v>-273540.21141537797</v>
      </c>
      <c r="AB123" s="5">
        <f t="shared" ref="AB123:AE123" si="85">AA123+AB122</f>
        <v>-274634.37226103951</v>
      </c>
      <c r="AC123" s="5">
        <f t="shared" si="85"/>
        <v>-275705.44631285756</v>
      </c>
      <c r="AD123" s="5">
        <f t="shared" si="85"/>
        <v>-276863.40918737155</v>
      </c>
      <c r="AE123" s="5">
        <f t="shared" si="85"/>
        <v>-277998.54916503979</v>
      </c>
      <c r="AF123" s="5">
        <f>AE123+AF122</f>
        <v>-279166.14307153295</v>
      </c>
      <c r="AG123" s="5">
        <f>AF123+AG122</f>
        <v>-280394.47410104767</v>
      </c>
      <c r="AH123" s="5">
        <f>AG123</f>
        <v>-280394.47410104767</v>
      </c>
      <c r="AI123" s="5"/>
      <c r="AJ123" s="5"/>
      <c r="AK123" s="5"/>
      <c r="AL123" s="5"/>
      <c r="AM123" s="39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39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39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</row>
    <row r="124" spans="1:80" ht="15.75" hidden="1" customHeight="1" outlineLevel="1">
      <c r="A124" s="23" t="s">
        <v>45</v>
      </c>
      <c r="B124" s="23" t="s">
        <v>43</v>
      </c>
      <c r="C124" s="23">
        <v>2</v>
      </c>
      <c r="D124" s="43" t="s">
        <v>32</v>
      </c>
      <c r="E124" s="41"/>
      <c r="F124" s="42"/>
      <c r="G124" s="42"/>
      <c r="H124" s="42"/>
      <c r="I124" s="42"/>
      <c r="J124" s="42"/>
      <c r="K124" s="42"/>
      <c r="L124" s="42"/>
      <c r="M124" s="42"/>
      <c r="N124" s="42"/>
      <c r="O124" s="39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39"/>
      <c r="AB124" s="5"/>
      <c r="AC124" s="5"/>
      <c r="AD124" s="5"/>
      <c r="AE124" s="5"/>
      <c r="AF124" s="5"/>
      <c r="AG124" s="5"/>
      <c r="AH124" s="45">
        <f>AH316+AH317</f>
        <v>643853.21364025376</v>
      </c>
      <c r="AI124" s="5"/>
      <c r="AJ124" s="5"/>
      <c r="AK124" s="5"/>
      <c r="AL124" s="5"/>
      <c r="AM124" s="39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39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39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</row>
    <row r="125" spans="1:80" ht="15.75" hidden="1" customHeight="1" outlineLevel="1">
      <c r="A125" s="23" t="s">
        <v>45</v>
      </c>
      <c r="B125" s="23" t="s">
        <v>43</v>
      </c>
      <c r="C125" s="23">
        <v>2</v>
      </c>
      <c r="D125" s="43" t="s">
        <v>34</v>
      </c>
      <c r="E125" s="41"/>
      <c r="F125" s="42"/>
      <c r="G125" s="42"/>
      <c r="H125" s="42"/>
      <c r="I125" s="42"/>
      <c r="J125" s="42"/>
      <c r="K125" s="42"/>
      <c r="L125" s="42"/>
      <c r="M125" s="42"/>
      <c r="N125" s="42"/>
      <c r="O125" s="3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39"/>
      <c r="AB125" s="5"/>
      <c r="AC125" s="5"/>
      <c r="AD125" s="5"/>
      <c r="AE125" s="5"/>
      <c r="AF125" s="5"/>
      <c r="AG125" s="5"/>
      <c r="AH125" s="5">
        <f>SUM(AH123:AH124)</f>
        <v>363458.73953920609</v>
      </c>
      <c r="AI125" s="5"/>
      <c r="AJ125" s="5"/>
      <c r="AK125" s="5"/>
      <c r="AL125" s="5"/>
      <c r="AM125" s="39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39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39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</row>
    <row r="126" spans="1:80" ht="15.75" hidden="1" customHeight="1" outlineLevel="1">
      <c r="A126" s="23"/>
      <c r="B126" s="23"/>
      <c r="C126" s="43"/>
      <c r="D126" s="43"/>
      <c r="E126" s="41"/>
      <c r="F126" s="42"/>
      <c r="G126" s="42"/>
      <c r="H126" s="42"/>
      <c r="I126" s="42"/>
      <c r="J126" s="42"/>
      <c r="K126" s="42"/>
      <c r="L126" s="42"/>
      <c r="M126" s="42"/>
      <c r="N126" s="42"/>
      <c r="O126" s="39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39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39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39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39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</row>
    <row r="127" spans="1:80" ht="15.75" hidden="1" customHeight="1" outlineLevel="1">
      <c r="A127" s="23" t="s">
        <v>45</v>
      </c>
      <c r="B127" s="23" t="s">
        <v>43</v>
      </c>
      <c r="C127" s="23">
        <v>3</v>
      </c>
      <c r="D127" s="40" t="s">
        <v>29</v>
      </c>
      <c r="E127" s="41"/>
      <c r="F127" s="42"/>
      <c r="G127" s="42"/>
      <c r="H127" s="42"/>
      <c r="I127" s="42"/>
      <c r="J127" s="42"/>
      <c r="K127" s="42"/>
      <c r="L127" s="42"/>
      <c r="M127" s="42"/>
      <c r="N127" s="42"/>
      <c r="O127" s="39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39">
        <f>Deferral!AB40</f>
        <v>89615.123701810837</v>
      </c>
      <c r="AB127" s="5">
        <f>Deferral!AC40</f>
        <v>96996.679749752861</v>
      </c>
      <c r="AC127" s="5">
        <f>Deferral!AD40</f>
        <v>-68617.294888552278</v>
      </c>
      <c r="AD127" s="5">
        <f>Deferral!AE40</f>
        <v>-192821.83577509364</v>
      </c>
      <c r="AE127" s="5">
        <f>Deferral!AF40</f>
        <v>-83415.784477543551</v>
      </c>
      <c r="AF127" s="5">
        <f>Deferral!AG40</f>
        <v>-257499.75396397896</v>
      </c>
      <c r="AG127" s="5">
        <f>Deferral!AH40</f>
        <v>-266437.19006591197</v>
      </c>
      <c r="AH127" s="5">
        <f>Deferral!AI40</f>
        <v>17970.890682415571</v>
      </c>
      <c r="AI127" s="5">
        <f>Deferral!AJ40</f>
        <v>360052.8992424272</v>
      </c>
      <c r="AJ127" s="5">
        <f>Deferral!AK40</f>
        <v>-40855.0225688559</v>
      </c>
      <c r="AK127" s="5">
        <f>Deferral!AL40</f>
        <v>-44812.489251570776</v>
      </c>
      <c r="AL127" s="5">
        <f>Deferral!AM40</f>
        <v>-33461.210103691556</v>
      </c>
      <c r="AM127" s="39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39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39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</row>
    <row r="128" spans="1:80" ht="15.75" hidden="1" customHeight="1" outlineLevel="1">
      <c r="A128" s="23" t="s">
        <v>45</v>
      </c>
      <c r="B128" s="23" t="s">
        <v>43</v>
      </c>
      <c r="C128" s="23">
        <v>3</v>
      </c>
      <c r="D128" s="43" t="s">
        <v>30</v>
      </c>
      <c r="E128" s="41"/>
      <c r="F128" s="42"/>
      <c r="G128" s="42"/>
      <c r="H128" s="42"/>
      <c r="I128" s="42"/>
      <c r="J128" s="42"/>
      <c r="K128" s="42"/>
      <c r="L128" s="42"/>
      <c r="M128" s="42"/>
      <c r="N128" s="42"/>
      <c r="O128" s="39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39">
        <f>AA127/2*AA$302</f>
        <v>179.23024740362169</v>
      </c>
      <c r="AB128" s="5">
        <f t="shared" ref="AB128:AL128" si="86">(AA129+AB127/2)*AB$302</f>
        <v>553.17077529636356</v>
      </c>
      <c r="AC128" s="5">
        <f t="shared" si="86"/>
        <v>596.83867241695145</v>
      </c>
      <c r="AD128" s="5">
        <f t="shared" si="86"/>
        <v>96.233887556442554</v>
      </c>
      <c r="AE128" s="5">
        <f t="shared" si="86"/>
        <v>-471.94995805954045</v>
      </c>
      <c r="AF128" s="5">
        <f t="shared" si="86"/>
        <v>-1201.3657531974056</v>
      </c>
      <c r="AG128" s="5">
        <f t="shared" si="86"/>
        <v>-2416.5209323866347</v>
      </c>
      <c r="AH128" s="5">
        <f t="shared" si="86"/>
        <v>-2703.435893757116</v>
      </c>
      <c r="AI128" s="5">
        <f t="shared" si="86"/>
        <v>-2154.022263230705</v>
      </c>
      <c r="AJ128" s="5">
        <f t="shared" si="86"/>
        <v>-1494.4751923367692</v>
      </c>
      <c r="AK128" s="5">
        <f t="shared" si="86"/>
        <v>-1731.5956152382057</v>
      </c>
      <c r="AL128" s="5">
        <f t="shared" si="86"/>
        <v>-1877.8602361161566</v>
      </c>
      <c r="AM128" s="39">
        <f t="shared" ref="AM128:AS128" si="87">AL129*AM$302</f>
        <v>-2048.7804779080739</v>
      </c>
      <c r="AN128" s="5">
        <f t="shared" si="87"/>
        <v>-2058.4097461542419</v>
      </c>
      <c r="AO128" s="5">
        <f t="shared" si="87"/>
        <v>-1980.080685920266</v>
      </c>
      <c r="AP128" s="5">
        <f t="shared" si="87"/>
        <v>-2033.1908500959496</v>
      </c>
      <c r="AQ128" s="5">
        <f t="shared" si="87"/>
        <v>-1998.140407832339</v>
      </c>
      <c r="AR128" s="5">
        <f t="shared" si="87"/>
        <v>-2051.7349738824196</v>
      </c>
      <c r="AS128" s="5">
        <f t="shared" si="87"/>
        <v>-1881.9405239133851</v>
      </c>
      <c r="AT128" s="5"/>
      <c r="AU128" s="5"/>
      <c r="AV128" s="5"/>
      <c r="AW128" s="5"/>
      <c r="AX128" s="5"/>
      <c r="AY128" s="39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39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</row>
    <row r="129" spans="1:80" ht="15.75" hidden="1" customHeight="1" outlineLevel="1">
      <c r="A129" s="23" t="s">
        <v>45</v>
      </c>
      <c r="B129" s="23" t="s">
        <v>43</v>
      </c>
      <c r="C129" s="23">
        <v>3</v>
      </c>
      <c r="D129" s="40" t="s">
        <v>31</v>
      </c>
      <c r="E129" s="41"/>
      <c r="F129" s="42"/>
      <c r="G129" s="42"/>
      <c r="H129" s="42"/>
      <c r="I129" s="42"/>
      <c r="J129" s="42"/>
      <c r="K129" s="42"/>
      <c r="L129" s="42"/>
      <c r="M129" s="42"/>
      <c r="N129" s="42"/>
      <c r="O129" s="39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39">
        <f>SUM(AA127:AA128)</f>
        <v>89794.353949214463</v>
      </c>
      <c r="AB129" s="5">
        <f>AA129+SUM(AB127:AB128)</f>
        <v>187344.20447426371</v>
      </c>
      <c r="AC129" s="5">
        <f t="shared" ref="AC129" si="88">AB129+SUM(AC127:AC128)</f>
        <v>119323.74825812838</v>
      </c>
      <c r="AD129" s="5">
        <f t="shared" ref="AD129:AL129" si="89">AC129+SUM(AD127:AD128)</f>
        <v>-73401.853629408812</v>
      </c>
      <c r="AE129" s="5">
        <f t="shared" si="89"/>
        <v>-157289.58806501189</v>
      </c>
      <c r="AF129" s="5">
        <f t="shared" si="89"/>
        <v>-415990.70778218826</v>
      </c>
      <c r="AG129" s="5">
        <f t="shared" si="89"/>
        <v>-684844.4187804868</v>
      </c>
      <c r="AH129" s="5">
        <f t="shared" si="89"/>
        <v>-669576.96399182838</v>
      </c>
      <c r="AI129" s="5">
        <f t="shared" si="89"/>
        <v>-311678.08701263188</v>
      </c>
      <c r="AJ129" s="5">
        <f t="shared" si="89"/>
        <v>-354027.58477382455</v>
      </c>
      <c r="AK129" s="5">
        <f t="shared" si="89"/>
        <v>-400571.66964063351</v>
      </c>
      <c r="AL129" s="5">
        <f t="shared" si="89"/>
        <v>-435910.73998044123</v>
      </c>
      <c r="AM129" s="39">
        <f>AL129+AM128</f>
        <v>-437959.52045834932</v>
      </c>
      <c r="AN129" s="5">
        <f t="shared" ref="AN129:AQ129" si="90">AM129+AN128</f>
        <v>-440017.93020450359</v>
      </c>
      <c r="AO129" s="5">
        <f t="shared" si="90"/>
        <v>-441998.01089042384</v>
      </c>
      <c r="AP129" s="5">
        <f t="shared" si="90"/>
        <v>-444031.20174051978</v>
      </c>
      <c r="AQ129" s="5">
        <f t="shared" si="90"/>
        <v>-446029.34214835212</v>
      </c>
      <c r="AR129" s="5">
        <f>AQ129+AR128</f>
        <v>-448081.07712223456</v>
      </c>
      <c r="AS129" s="5">
        <f>AR129+AS128</f>
        <v>-449963.01764614793</v>
      </c>
      <c r="AT129" s="5">
        <f>AS129</f>
        <v>-449963.01764614793</v>
      </c>
      <c r="AU129" s="5"/>
      <c r="AV129" s="5"/>
      <c r="AW129" s="5"/>
      <c r="AX129" s="5"/>
      <c r="AY129" s="39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39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</row>
    <row r="130" spans="1:80" ht="15.75" hidden="1" customHeight="1" outlineLevel="1">
      <c r="A130" s="23" t="s">
        <v>45</v>
      </c>
      <c r="B130" s="23" t="s">
        <v>43</v>
      </c>
      <c r="C130" s="23">
        <v>3</v>
      </c>
      <c r="D130" s="43" t="s">
        <v>32</v>
      </c>
      <c r="E130" s="41"/>
      <c r="F130" s="42"/>
      <c r="G130" s="42"/>
      <c r="H130" s="42"/>
      <c r="I130" s="42"/>
      <c r="J130" s="42"/>
      <c r="K130" s="42"/>
      <c r="L130" s="42"/>
      <c r="M130" s="42"/>
      <c r="N130" s="42"/>
      <c r="O130" s="3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39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39"/>
      <c r="AN130" s="5"/>
      <c r="AO130" s="5"/>
      <c r="AP130" s="5"/>
      <c r="AQ130" s="5"/>
      <c r="AR130" s="5"/>
      <c r="AS130" s="5"/>
      <c r="AT130" s="45">
        <f>AT324+AT325</f>
        <v>2186682.8165388945</v>
      </c>
      <c r="AU130" s="5"/>
      <c r="AV130" s="5"/>
      <c r="AW130" s="5"/>
      <c r="AX130" s="5"/>
      <c r="AY130" s="39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39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</row>
    <row r="131" spans="1:80" ht="15.75" hidden="1" customHeight="1" outlineLevel="1">
      <c r="A131" s="23" t="s">
        <v>45</v>
      </c>
      <c r="B131" s="23" t="s">
        <v>43</v>
      </c>
      <c r="C131" s="23">
        <v>3</v>
      </c>
      <c r="D131" s="43" t="s">
        <v>35</v>
      </c>
      <c r="E131" s="41"/>
      <c r="F131" s="42"/>
      <c r="G131" s="42"/>
      <c r="H131" s="42"/>
      <c r="I131" s="42"/>
      <c r="J131" s="42"/>
      <c r="K131" s="42"/>
      <c r="L131" s="42"/>
      <c r="M131" s="42"/>
      <c r="N131" s="42"/>
      <c r="O131" s="39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39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39"/>
      <c r="AN131" s="5"/>
      <c r="AO131" s="5"/>
      <c r="AP131" s="5"/>
      <c r="AQ131" s="5"/>
      <c r="AR131" s="5"/>
      <c r="AS131" s="5"/>
      <c r="AT131" s="5">
        <f>SUM(AT129:AT130)</f>
        <v>1736719.7988927467</v>
      </c>
      <c r="AU131" s="5"/>
      <c r="AV131" s="5"/>
      <c r="AW131" s="5"/>
      <c r="AX131" s="5"/>
      <c r="AY131" s="39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39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</row>
    <row r="132" spans="1:80" ht="15.75" hidden="1" customHeight="1" outlineLevel="1">
      <c r="A132" s="23"/>
      <c r="B132" s="23"/>
      <c r="C132" s="43"/>
      <c r="D132" s="43"/>
      <c r="E132" s="41"/>
      <c r="F132" s="42"/>
      <c r="G132" s="42"/>
      <c r="H132" s="42"/>
      <c r="I132" s="42"/>
      <c r="J132" s="42"/>
      <c r="K132" s="42"/>
      <c r="L132" s="42"/>
      <c r="M132" s="42"/>
      <c r="N132" s="42"/>
      <c r="O132" s="39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39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39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39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39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</row>
    <row r="133" spans="1:80" ht="15.75" hidden="1" customHeight="1" outlineLevel="1">
      <c r="A133" s="23" t="s">
        <v>45</v>
      </c>
      <c r="B133" s="23" t="s">
        <v>43</v>
      </c>
      <c r="C133" s="23">
        <v>4</v>
      </c>
      <c r="D133" s="40" t="s">
        <v>29</v>
      </c>
      <c r="E133" s="41"/>
      <c r="F133" s="42"/>
      <c r="G133" s="42"/>
      <c r="H133" s="42"/>
      <c r="I133" s="42"/>
      <c r="J133" s="42"/>
      <c r="K133" s="42"/>
      <c r="L133" s="42"/>
      <c r="M133" s="42"/>
      <c r="N133" s="42"/>
      <c r="O133" s="39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39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39">
        <f>Deferral!AN40</f>
        <v>13720.811526739504</v>
      </c>
      <c r="AN133" s="5">
        <f>Deferral!AO40</f>
        <v>-194827.50438180147</v>
      </c>
      <c r="AO133" s="5">
        <f>Deferral!AP40</f>
        <v>-25305.869462560862</v>
      </c>
      <c r="AP133" s="5">
        <f>Deferral!AQ40</f>
        <v>-205161.64165032841</v>
      </c>
      <c r="AQ133" s="5">
        <f>Deferral!AR40</f>
        <v>-51988.7557556252</v>
      </c>
      <c r="AR133" s="5">
        <f>Deferral!AS40</f>
        <v>-248838.6883405121</v>
      </c>
      <c r="AS133" s="5">
        <f>Deferral!AT40</f>
        <v>-201417.3564230483</v>
      </c>
      <c r="AT133" s="5">
        <f>Deferral!AU40</f>
        <v>-173056.06115226867</v>
      </c>
      <c r="AU133" s="5">
        <f>Deferral!AV40</f>
        <v>-98890.019221728202</v>
      </c>
      <c r="AV133" s="5">
        <f>Deferral!AW40</f>
        <v>-237225.47335967142</v>
      </c>
      <c r="AW133" s="5">
        <f>Deferral!AX40</f>
        <v>-273073.54273459921</v>
      </c>
      <c r="AX133" s="5">
        <f>Deferral!AY40</f>
        <v>-316625.72416264052</v>
      </c>
      <c r="AY133" s="39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39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</row>
    <row r="134" spans="1:80" ht="15.75" hidden="1" customHeight="1" outlineLevel="1">
      <c r="A134" s="23" t="s">
        <v>45</v>
      </c>
      <c r="B134" s="23" t="s">
        <v>43</v>
      </c>
      <c r="C134" s="23">
        <v>4</v>
      </c>
      <c r="D134" s="43" t="s">
        <v>30</v>
      </c>
      <c r="E134" s="41"/>
      <c r="F134" s="42"/>
      <c r="G134" s="42"/>
      <c r="H134" s="42"/>
      <c r="I134" s="42"/>
      <c r="J134" s="42"/>
      <c r="K134" s="42"/>
      <c r="L134" s="42"/>
      <c r="M134" s="42"/>
      <c r="N134" s="42"/>
      <c r="O134" s="39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39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39">
        <f>AM133/2*AM$302</f>
        <v>32.243907087837833</v>
      </c>
      <c r="AN134" s="5">
        <f t="shared" ref="AN134:AX134" si="91">(AM135+AN133/2)*AN$302</f>
        <v>-393.20527475824497</v>
      </c>
      <c r="AO134" s="5">
        <f t="shared" si="91"/>
        <v>-873.54265029305759</v>
      </c>
      <c r="AP134" s="5">
        <f t="shared" si="91"/>
        <v>-1427.0482809394523</v>
      </c>
      <c r="AQ134" s="5">
        <f t="shared" si="91"/>
        <v>-1981.0356036510004</v>
      </c>
      <c r="AR134" s="5">
        <f t="shared" si="91"/>
        <v>-2726.0745022633778</v>
      </c>
      <c r="AS134" s="5">
        <f t="shared" si="91"/>
        <v>-3446.0117524578059</v>
      </c>
      <c r="AT134" s="5">
        <f t="shared" si="91"/>
        <v>-3943.5306659601306</v>
      </c>
      <c r="AU134" s="5">
        <f t="shared" si="91"/>
        <v>-4834.5287763087199</v>
      </c>
      <c r="AV134" s="5">
        <f t="shared" si="91"/>
        <v>-5163.4851650480023</v>
      </c>
      <c r="AW134" s="5">
        <f t="shared" si="91"/>
        <v>-6337.1341934107868</v>
      </c>
      <c r="AX134" s="5">
        <f t="shared" si="91"/>
        <v>-7353.3342323794368</v>
      </c>
      <c r="AY134" s="39">
        <f t="shared" ref="AY134:BE134" si="92">AX135*AY$302</f>
        <v>-5948.2958856944379</v>
      </c>
      <c r="AZ134" s="5">
        <f t="shared" si="92"/>
        <v>-5965.5459437629524</v>
      </c>
      <c r="BA134" s="5">
        <f t="shared" si="92"/>
        <v>-5776.5409915860764</v>
      </c>
      <c r="BB134" s="5">
        <f t="shared" si="92"/>
        <v>-5792.7153063625174</v>
      </c>
      <c r="BC134" s="5">
        <f t="shared" si="92"/>
        <v>-5601.4729481767499</v>
      </c>
      <c r="BD134" s="5">
        <f t="shared" si="92"/>
        <v>-5824.6190334752282</v>
      </c>
      <c r="BE134" s="5">
        <f t="shared" si="92"/>
        <v>0</v>
      </c>
      <c r="BF134" s="5"/>
      <c r="BG134" s="5"/>
      <c r="BH134" s="5"/>
      <c r="BI134" s="5"/>
      <c r="BJ134" s="5"/>
      <c r="BK134" s="39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</row>
    <row r="135" spans="1:80" ht="15.75" hidden="1" customHeight="1" outlineLevel="1">
      <c r="A135" s="23" t="s">
        <v>45</v>
      </c>
      <c r="B135" s="23" t="s">
        <v>43</v>
      </c>
      <c r="C135" s="23">
        <v>4</v>
      </c>
      <c r="D135" s="40" t="s">
        <v>31</v>
      </c>
      <c r="E135" s="41"/>
      <c r="F135" s="42"/>
      <c r="G135" s="42"/>
      <c r="H135" s="42"/>
      <c r="I135" s="42"/>
      <c r="J135" s="42"/>
      <c r="K135" s="42"/>
      <c r="L135" s="42"/>
      <c r="M135" s="42"/>
      <c r="N135" s="42"/>
      <c r="O135" s="3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39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39">
        <f>SUM(AM133:AM134)</f>
        <v>13753.055433827341</v>
      </c>
      <c r="AN135" s="5">
        <f>AM135+SUM(AN133:AN134)</f>
        <v>-181467.65422273238</v>
      </c>
      <c r="AO135" s="5">
        <f t="shared" ref="AO135" si="93">AN135+SUM(AO133:AO134)</f>
        <v>-207647.06633558631</v>
      </c>
      <c r="AP135" s="5">
        <f t="shared" ref="AP135:AX135" si="94">AO135+SUM(AP133:AP134)</f>
        <v>-414235.75626685418</v>
      </c>
      <c r="AQ135" s="5">
        <f t="shared" si="94"/>
        <v>-468205.5476261304</v>
      </c>
      <c r="AR135" s="5">
        <f t="shared" si="94"/>
        <v>-719770.31046890584</v>
      </c>
      <c r="AS135" s="5">
        <f t="shared" si="94"/>
        <v>-924633.67864441196</v>
      </c>
      <c r="AT135" s="5">
        <f t="shared" si="94"/>
        <v>-1101633.2704626408</v>
      </c>
      <c r="AU135" s="5">
        <f t="shared" si="94"/>
        <v>-1205357.8184606778</v>
      </c>
      <c r="AV135" s="5">
        <f t="shared" si="94"/>
        <v>-1447746.7769853971</v>
      </c>
      <c r="AW135" s="5">
        <f t="shared" si="94"/>
        <v>-1727157.4539134072</v>
      </c>
      <c r="AX135" s="5">
        <f t="shared" si="94"/>
        <v>-2051136.5123084271</v>
      </c>
      <c r="AY135" s="39">
        <f>AX135+AY134</f>
        <v>-2057084.8081941216</v>
      </c>
      <c r="AZ135" s="5">
        <f t="shared" ref="AZ135:BC135" si="95">AY135+AZ134</f>
        <v>-2063050.3541378845</v>
      </c>
      <c r="BA135" s="5">
        <f t="shared" si="95"/>
        <v>-2068826.8951294706</v>
      </c>
      <c r="BB135" s="5">
        <f t="shared" si="95"/>
        <v>-2074619.6104358332</v>
      </c>
      <c r="BC135" s="5">
        <f t="shared" si="95"/>
        <v>-2080221.08338401</v>
      </c>
      <c r="BD135" s="5">
        <f>BC135+BD134</f>
        <v>-2086045.7024174852</v>
      </c>
      <c r="BE135" s="5">
        <f>BD135+BE134</f>
        <v>-2086045.7024174852</v>
      </c>
      <c r="BF135" s="5">
        <f>BE135</f>
        <v>-2086045.7024174852</v>
      </c>
      <c r="BG135" s="5"/>
      <c r="BH135" s="5"/>
      <c r="BI135" s="5"/>
      <c r="BJ135" s="5"/>
      <c r="BK135" s="39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</row>
    <row r="136" spans="1:80" ht="15.75" hidden="1" customHeight="1" outlineLevel="1">
      <c r="A136" s="23" t="s">
        <v>45</v>
      </c>
      <c r="B136" s="23" t="s">
        <v>43</v>
      </c>
      <c r="C136" s="23">
        <v>4</v>
      </c>
      <c r="D136" s="43" t="s">
        <v>36</v>
      </c>
      <c r="E136" s="41"/>
      <c r="F136" s="42"/>
      <c r="G136" s="42"/>
      <c r="H136" s="42"/>
      <c r="I136" s="42"/>
      <c r="J136" s="42"/>
      <c r="K136" s="42"/>
      <c r="L136" s="42"/>
      <c r="M136" s="42"/>
      <c r="N136" s="42"/>
      <c r="O136" s="39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39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39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39"/>
      <c r="AZ136" s="5"/>
      <c r="BA136" s="5"/>
      <c r="BB136" s="5"/>
      <c r="BC136" s="5"/>
      <c r="BD136" s="5"/>
      <c r="BE136" s="5"/>
      <c r="BF136" s="45">
        <f>BF332+BF333</f>
        <v>2470.191944319748</v>
      </c>
      <c r="BG136" s="5"/>
      <c r="BH136" s="5"/>
      <c r="BI136" s="5"/>
      <c r="BJ136" s="5"/>
      <c r="BK136" s="39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</row>
    <row r="137" spans="1:80" ht="15.75" hidden="1" customHeight="1" outlineLevel="1">
      <c r="A137" s="23" t="s">
        <v>45</v>
      </c>
      <c r="B137" s="23" t="s">
        <v>43</v>
      </c>
      <c r="C137" s="23">
        <v>4</v>
      </c>
      <c r="D137" s="43" t="s">
        <v>37</v>
      </c>
      <c r="E137" s="41"/>
      <c r="F137" s="42"/>
      <c r="G137" s="42"/>
      <c r="H137" s="42"/>
      <c r="I137" s="42"/>
      <c r="J137" s="42"/>
      <c r="K137" s="42"/>
      <c r="L137" s="42"/>
      <c r="M137" s="42"/>
      <c r="N137" s="42"/>
      <c r="O137" s="39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39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39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39"/>
      <c r="AZ137" s="5"/>
      <c r="BA137" s="5"/>
      <c r="BB137" s="5"/>
      <c r="BC137" s="5"/>
      <c r="BD137" s="5"/>
      <c r="BE137" s="5"/>
      <c r="BF137" s="5">
        <f>SUM(BF135:BF136)</f>
        <v>-2083575.5104731654</v>
      </c>
      <c r="BG137" s="5"/>
      <c r="BH137" s="5"/>
      <c r="BI137" s="5"/>
      <c r="BJ137" s="5"/>
      <c r="BK137" s="39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</row>
    <row r="138" spans="1:80" ht="15.75" hidden="1" customHeight="1" outlineLevel="1">
      <c r="A138" s="23"/>
      <c r="B138" s="23"/>
      <c r="C138" s="43"/>
      <c r="D138" s="43"/>
      <c r="E138" s="41"/>
      <c r="F138" s="42"/>
      <c r="G138" s="42"/>
      <c r="H138" s="42"/>
      <c r="I138" s="42"/>
      <c r="J138" s="42"/>
      <c r="K138" s="42"/>
      <c r="L138" s="42"/>
      <c r="M138" s="42"/>
      <c r="N138" s="42"/>
      <c r="O138" s="39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39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39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39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39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</row>
    <row r="139" spans="1:80" ht="15.75" hidden="1" customHeight="1" outlineLevel="1">
      <c r="A139" s="23" t="s">
        <v>45</v>
      </c>
      <c r="B139" s="23" t="s">
        <v>43</v>
      </c>
      <c r="C139" s="23">
        <v>5</v>
      </c>
      <c r="D139" s="40" t="s">
        <v>29</v>
      </c>
      <c r="E139" s="41"/>
      <c r="F139" s="42"/>
      <c r="G139" s="42"/>
      <c r="H139" s="42"/>
      <c r="I139" s="42"/>
      <c r="J139" s="42"/>
      <c r="K139" s="42"/>
      <c r="L139" s="42"/>
      <c r="M139" s="42"/>
      <c r="N139" s="42"/>
      <c r="O139" s="39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39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39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39">
        <f>Deferral!AZ40</f>
        <v>-225921.77646297589</v>
      </c>
      <c r="AZ139" s="5">
        <f>Deferral!BA40</f>
        <v>-272357.30862767436</v>
      </c>
      <c r="BA139" s="5">
        <f>Deferral!BB40</f>
        <v>-165771.52193129528</v>
      </c>
      <c r="BB139" s="5">
        <f>Deferral!BC40</f>
        <v>-239278.69259705581</v>
      </c>
      <c r="BC139" s="5">
        <f>Deferral!BD40</f>
        <v>-104951.13718375005</v>
      </c>
      <c r="BD139" s="5">
        <f>Deferral!BE40</f>
        <v>-385138.64736455586</v>
      </c>
      <c r="BE139" s="5">
        <f>Deferral!BF40</f>
        <v>0</v>
      </c>
      <c r="BF139" s="5">
        <f>Deferral!BG40</f>
        <v>0</v>
      </c>
      <c r="BG139" s="5">
        <f>Deferral!BH40</f>
        <v>0</v>
      </c>
      <c r="BH139" s="5">
        <f>Deferral!BI40</f>
        <v>0</v>
      </c>
      <c r="BI139" s="5">
        <f>Deferral!BJ40</f>
        <v>0</v>
      </c>
      <c r="BJ139" s="5">
        <f>Deferral!BK40</f>
        <v>0</v>
      </c>
      <c r="BK139" s="39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</row>
    <row r="140" spans="1:80" ht="15.75" hidden="1" customHeight="1" outlineLevel="1">
      <c r="A140" s="23" t="s">
        <v>45</v>
      </c>
      <c r="B140" s="23" t="s">
        <v>43</v>
      </c>
      <c r="C140" s="23">
        <v>5</v>
      </c>
      <c r="D140" s="43" t="s">
        <v>30</v>
      </c>
      <c r="E140" s="41"/>
      <c r="F140" s="42"/>
      <c r="G140" s="42"/>
      <c r="H140" s="42"/>
      <c r="I140" s="42"/>
      <c r="J140" s="42"/>
      <c r="K140" s="42"/>
      <c r="L140" s="42"/>
      <c r="M140" s="42"/>
      <c r="N140" s="42"/>
      <c r="O140" s="3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39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39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39">
        <f>AY139/2*AY$302</f>
        <v>-327.58657587131501</v>
      </c>
      <c r="AZ140" s="5">
        <f t="shared" ref="AZ140:BJ140" si="96">(AY141+AZ139/2)*AZ$302</f>
        <v>-1051.0412503227847</v>
      </c>
      <c r="BA140" s="5">
        <f t="shared" si="96"/>
        <v>-1631.1217268709775</v>
      </c>
      <c r="BB140" s="5">
        <f t="shared" si="96"/>
        <v>-2202.7591680459077</v>
      </c>
      <c r="BC140" s="5">
        <f t="shared" si="96"/>
        <v>-2594.7469177163662</v>
      </c>
      <c r="BD140" s="5">
        <f t="shared" si="96"/>
        <v>-3384.2396451467985</v>
      </c>
      <c r="BE140" s="5">
        <f t="shared" si="96"/>
        <v>0</v>
      </c>
      <c r="BF140" s="5">
        <f t="shared" si="96"/>
        <v>0</v>
      </c>
      <c r="BG140" s="5">
        <f t="shared" si="96"/>
        <v>0</v>
      </c>
      <c r="BH140" s="5">
        <f t="shared" si="96"/>
        <v>0</v>
      </c>
      <c r="BI140" s="5">
        <f t="shared" si="96"/>
        <v>0</v>
      </c>
      <c r="BJ140" s="5">
        <f t="shared" si="96"/>
        <v>0</v>
      </c>
      <c r="BK140" s="39">
        <f t="shared" ref="BK140:BQ140" si="97">BJ141*BK$302</f>
        <v>0</v>
      </c>
      <c r="BL140" s="5">
        <f t="shared" si="97"/>
        <v>0</v>
      </c>
      <c r="BM140" s="5">
        <f t="shared" si="97"/>
        <v>0</v>
      </c>
      <c r="BN140" s="5">
        <f t="shared" si="97"/>
        <v>0</v>
      </c>
      <c r="BO140" s="5">
        <f t="shared" si="97"/>
        <v>0</v>
      </c>
      <c r="BP140" s="5">
        <f t="shared" si="97"/>
        <v>0</v>
      </c>
      <c r="BQ140" s="5">
        <f t="shared" si="97"/>
        <v>0</v>
      </c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</row>
    <row r="141" spans="1:80" ht="15.75" hidden="1" customHeight="1" outlineLevel="1">
      <c r="A141" s="23" t="s">
        <v>45</v>
      </c>
      <c r="B141" s="23" t="s">
        <v>43</v>
      </c>
      <c r="C141" s="23">
        <v>5</v>
      </c>
      <c r="D141" s="40" t="s">
        <v>31</v>
      </c>
      <c r="E141" s="41"/>
      <c r="F141" s="42"/>
      <c r="G141" s="42"/>
      <c r="H141" s="42"/>
      <c r="I141" s="42"/>
      <c r="J141" s="42"/>
      <c r="K141" s="42"/>
      <c r="L141" s="42"/>
      <c r="M141" s="42"/>
      <c r="N141" s="42"/>
      <c r="O141" s="39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39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39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39">
        <f>SUM(AY139:AY140)</f>
        <v>-226249.36303884719</v>
      </c>
      <c r="AZ141" s="5">
        <f>AY141+SUM(AZ139:AZ140)</f>
        <v>-499657.71291684429</v>
      </c>
      <c r="BA141" s="5">
        <f t="shared" ref="BA141" si="98">AZ141+SUM(BA139:BA140)</f>
        <v>-667060.35657501058</v>
      </c>
      <c r="BB141" s="5">
        <f t="shared" ref="BB141:BJ141" si="99">BA141+SUM(BB139:BB140)</f>
        <v>-908541.80834011233</v>
      </c>
      <c r="BC141" s="5">
        <f t="shared" si="99"/>
        <v>-1016087.6924415787</v>
      </c>
      <c r="BD141" s="5">
        <f t="shared" si="99"/>
        <v>-1404610.5794512813</v>
      </c>
      <c r="BE141" s="5">
        <f t="shared" si="99"/>
        <v>-1404610.5794512813</v>
      </c>
      <c r="BF141" s="5">
        <f t="shared" si="99"/>
        <v>-1404610.5794512813</v>
      </c>
      <c r="BG141" s="5">
        <f t="shared" si="99"/>
        <v>-1404610.5794512813</v>
      </c>
      <c r="BH141" s="5">
        <f t="shared" si="99"/>
        <v>-1404610.5794512813</v>
      </c>
      <c r="BI141" s="5">
        <f t="shared" si="99"/>
        <v>-1404610.5794512813</v>
      </c>
      <c r="BJ141" s="5">
        <f t="shared" si="99"/>
        <v>-1404610.5794512813</v>
      </c>
      <c r="BK141" s="39">
        <f>BJ141+BK140</f>
        <v>-1404610.5794512813</v>
      </c>
      <c r="BL141" s="5">
        <f t="shared" ref="BL141:BO141" si="100">BK141+BL140</f>
        <v>-1404610.5794512813</v>
      </c>
      <c r="BM141" s="5">
        <f t="shared" si="100"/>
        <v>-1404610.5794512813</v>
      </c>
      <c r="BN141" s="5">
        <f t="shared" si="100"/>
        <v>-1404610.5794512813</v>
      </c>
      <c r="BO141" s="5">
        <f t="shared" si="100"/>
        <v>-1404610.5794512813</v>
      </c>
      <c r="BP141" s="5">
        <f>BO141+BP140</f>
        <v>-1404610.5794512813</v>
      </c>
      <c r="BQ141" s="5">
        <f>BP141+BQ140</f>
        <v>-1404610.5794512813</v>
      </c>
      <c r="BR141" s="5">
        <f>BQ141</f>
        <v>-1404610.5794512813</v>
      </c>
      <c r="BS141" s="5"/>
      <c r="BT141" s="5"/>
      <c r="BU141" s="5"/>
      <c r="BV141" s="5"/>
      <c r="BW141" s="5"/>
      <c r="BX141" s="5"/>
      <c r="BY141" s="5"/>
      <c r="BZ141" s="5"/>
      <c r="CA141" s="5"/>
      <c r="CB141" s="5"/>
    </row>
    <row r="142" spans="1:80" ht="15.75" hidden="1" customHeight="1" outlineLevel="1">
      <c r="A142" s="23" t="s">
        <v>45</v>
      </c>
      <c r="B142" s="23" t="s">
        <v>43</v>
      </c>
      <c r="C142" s="23">
        <v>5</v>
      </c>
      <c r="D142" s="43" t="s">
        <v>32</v>
      </c>
      <c r="E142" s="41"/>
      <c r="F142" s="42"/>
      <c r="G142" s="42"/>
      <c r="H142" s="42"/>
      <c r="I142" s="42"/>
      <c r="J142" s="42"/>
      <c r="K142" s="42"/>
      <c r="L142" s="42"/>
      <c r="M142" s="42"/>
      <c r="N142" s="42"/>
      <c r="O142" s="39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39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39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39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39"/>
      <c r="BL142" s="5"/>
      <c r="BM142" s="5"/>
      <c r="BN142" s="5"/>
      <c r="BO142" s="5"/>
      <c r="BP142" s="5"/>
      <c r="BQ142" s="5"/>
      <c r="BR142" s="45">
        <f>BR340+BR341</f>
        <v>0</v>
      </c>
      <c r="BS142" s="5"/>
      <c r="BT142" s="5"/>
      <c r="BU142" s="5"/>
      <c r="BV142" s="5"/>
      <c r="BW142" s="5"/>
      <c r="BX142" s="5"/>
      <c r="BY142" s="5"/>
      <c r="BZ142" s="5"/>
      <c r="CA142" s="5"/>
      <c r="CB142" s="5"/>
    </row>
    <row r="143" spans="1:80" ht="15.75" hidden="1" customHeight="1" outlineLevel="1">
      <c r="A143" s="23" t="s">
        <v>45</v>
      </c>
      <c r="B143" s="23" t="s">
        <v>43</v>
      </c>
      <c r="C143" s="23">
        <v>5</v>
      </c>
      <c r="D143" s="43" t="s">
        <v>38</v>
      </c>
      <c r="E143" s="41"/>
      <c r="F143" s="42"/>
      <c r="G143" s="42"/>
      <c r="H143" s="42"/>
      <c r="I143" s="42"/>
      <c r="J143" s="42"/>
      <c r="K143" s="42"/>
      <c r="L143" s="42"/>
      <c r="M143" s="42"/>
      <c r="N143" s="42"/>
      <c r="O143" s="39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39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39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39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39"/>
      <c r="BL143" s="5"/>
      <c r="BM143" s="5"/>
      <c r="BN143" s="5"/>
      <c r="BO143" s="5"/>
      <c r="BP143" s="5"/>
      <c r="BQ143" s="5"/>
      <c r="BR143" s="5">
        <f>SUM(BR141:BR142)</f>
        <v>-1404610.5794512813</v>
      </c>
      <c r="BS143" s="5"/>
      <c r="BT143" s="5"/>
      <c r="BU143" s="5"/>
      <c r="BV143" s="5"/>
      <c r="BW143" s="5"/>
      <c r="BX143" s="5"/>
      <c r="BY143" s="5"/>
      <c r="BZ143" s="5"/>
      <c r="CA143" s="5"/>
      <c r="CB143" s="5"/>
    </row>
    <row r="144" spans="1:80" ht="15.75" hidden="1" customHeight="1" outlineLevel="1">
      <c r="A144" s="23"/>
      <c r="B144" s="23"/>
      <c r="C144" s="43"/>
      <c r="D144" s="43"/>
      <c r="E144" s="41"/>
      <c r="F144" s="42"/>
      <c r="G144" s="42"/>
      <c r="H144" s="42"/>
      <c r="I144" s="42"/>
      <c r="J144" s="42"/>
      <c r="K144" s="42"/>
      <c r="L144" s="42"/>
      <c r="M144" s="42"/>
      <c r="N144" s="42"/>
      <c r="O144" s="39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39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39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39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39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</row>
    <row r="145" spans="1:80" ht="15.75" hidden="1" customHeight="1" outlineLevel="1">
      <c r="A145" s="23"/>
      <c r="B145" s="23"/>
      <c r="C145" s="43"/>
      <c r="D145" s="43"/>
      <c r="E145" s="41"/>
      <c r="F145" s="42"/>
      <c r="G145" s="42"/>
      <c r="H145" s="42"/>
      <c r="I145" s="42"/>
      <c r="J145" s="42"/>
      <c r="K145" s="42"/>
      <c r="L145" s="42"/>
      <c r="M145" s="42"/>
      <c r="N145" s="42"/>
      <c r="O145" s="3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39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39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39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39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</row>
    <row r="146" spans="1:80" ht="15.75" hidden="1" customHeight="1" outlineLevel="1">
      <c r="A146" s="23" t="s">
        <v>45</v>
      </c>
      <c r="B146" s="23" t="s">
        <v>43</v>
      </c>
      <c r="C146" s="46"/>
      <c r="D146" s="43" t="s">
        <v>39</v>
      </c>
      <c r="E146" s="39">
        <f t="shared" ref="E146:BP146" si="101">E111+E76</f>
        <v>0</v>
      </c>
      <c r="F146" s="5">
        <f t="shared" si="101"/>
        <v>0</v>
      </c>
      <c r="G146" s="5">
        <f t="shared" si="101"/>
        <v>0</v>
      </c>
      <c r="H146" s="5">
        <f t="shared" si="101"/>
        <v>0</v>
      </c>
      <c r="I146" s="5">
        <f t="shared" si="101"/>
        <v>0</v>
      </c>
      <c r="J146" s="5">
        <f t="shared" si="101"/>
        <v>0</v>
      </c>
      <c r="K146" s="5">
        <f t="shared" si="101"/>
        <v>0</v>
      </c>
      <c r="L146" s="5">
        <f t="shared" si="101"/>
        <v>0</v>
      </c>
      <c r="M146" s="5">
        <f t="shared" si="101"/>
        <v>0</v>
      </c>
      <c r="N146" s="5">
        <f t="shared" si="101"/>
        <v>0</v>
      </c>
      <c r="O146" s="39">
        <f t="shared" si="101"/>
        <v>0</v>
      </c>
      <c r="P146" s="5">
        <f t="shared" si="101"/>
        <v>0</v>
      </c>
      <c r="Q146" s="5">
        <f t="shared" si="101"/>
        <v>0</v>
      </c>
      <c r="R146" s="5">
        <f t="shared" si="101"/>
        <v>0</v>
      </c>
      <c r="S146" s="5">
        <f t="shared" si="101"/>
        <v>0</v>
      </c>
      <c r="T146" s="5">
        <f t="shared" si="101"/>
        <v>0</v>
      </c>
      <c r="U146" s="5">
        <f t="shared" si="101"/>
        <v>0</v>
      </c>
      <c r="V146" s="5">
        <f t="shared" si="101"/>
        <v>0</v>
      </c>
      <c r="W146" s="5">
        <f t="shared" si="101"/>
        <v>0</v>
      </c>
      <c r="X146" s="5">
        <f t="shared" si="101"/>
        <v>0</v>
      </c>
      <c r="Y146" s="5">
        <f t="shared" si="101"/>
        <v>0</v>
      </c>
      <c r="Z146" s="5">
        <f t="shared" si="101"/>
        <v>0</v>
      </c>
      <c r="AA146" s="39">
        <f t="shared" si="101"/>
        <v>0</v>
      </c>
      <c r="AB146" s="5">
        <f t="shared" si="101"/>
        <v>0</v>
      </c>
      <c r="AC146" s="5">
        <f t="shared" si="101"/>
        <v>0</v>
      </c>
      <c r="AD146" s="5">
        <f t="shared" si="101"/>
        <v>0</v>
      </c>
      <c r="AE146" s="5">
        <f t="shared" si="101"/>
        <v>0</v>
      </c>
      <c r="AF146" s="5">
        <f t="shared" si="101"/>
        <v>0</v>
      </c>
      <c r="AG146" s="5">
        <f t="shared" si="101"/>
        <v>0</v>
      </c>
      <c r="AH146" s="5">
        <f t="shared" si="101"/>
        <v>-41487.688795017282</v>
      </c>
      <c r="AI146" s="5">
        <f t="shared" si="101"/>
        <v>-95417.541514687269</v>
      </c>
      <c r="AJ146" s="5">
        <f t="shared" si="101"/>
        <v>-76772.532129999992</v>
      </c>
      <c r="AK146" s="5">
        <f t="shared" si="101"/>
        <v>-73790.57710000001</v>
      </c>
      <c r="AL146" s="5">
        <f t="shared" si="101"/>
        <v>-81455.382270000002</v>
      </c>
      <c r="AM146" s="39">
        <f t="shared" si="101"/>
        <v>-88941.329310000001</v>
      </c>
      <c r="AN146" s="5">
        <f t="shared" si="101"/>
        <v>-95541.722040000008</v>
      </c>
      <c r="AO146" s="5">
        <f t="shared" si="101"/>
        <v>-94119.457730000009</v>
      </c>
      <c r="AP146" s="5">
        <f t="shared" si="101"/>
        <v>-79059.245250000007</v>
      </c>
      <c r="AQ146" s="5">
        <f t="shared" si="101"/>
        <v>-81870.916140000001</v>
      </c>
      <c r="AR146" s="5">
        <f t="shared" si="101"/>
        <v>-99543.850089999993</v>
      </c>
      <c r="AS146" s="5">
        <f t="shared" si="101"/>
        <v>-97517.752650000009</v>
      </c>
      <c r="AT146" s="5">
        <f t="shared" si="101"/>
        <v>-117791.7742282793</v>
      </c>
      <c r="AU146" s="5">
        <f t="shared" si="101"/>
        <v>-142596.59821220941</v>
      </c>
      <c r="AV146" s="5">
        <f t="shared" si="101"/>
        <v>-125071.10856750433</v>
      </c>
      <c r="AW146" s="5">
        <f t="shared" si="101"/>
        <v>-117544.2439</v>
      </c>
      <c r="AX146" s="5">
        <f t="shared" si="101"/>
        <v>-127426.50605</v>
      </c>
      <c r="AY146" s="39">
        <f t="shared" si="101"/>
        <v>-143530.0398</v>
      </c>
      <c r="AZ146" s="5">
        <f t="shared" si="101"/>
        <v>-165060.45295000001</v>
      </c>
      <c r="BA146" s="5">
        <f t="shared" si="101"/>
        <v>-158458.21265</v>
      </c>
      <c r="BB146" s="5">
        <f t="shared" si="101"/>
        <v>-138251.60225000003</v>
      </c>
      <c r="BC146" s="5">
        <f t="shared" si="101"/>
        <v>-142188.7065</v>
      </c>
      <c r="BD146" s="5">
        <f t="shared" si="101"/>
        <v>-169020.19315000001</v>
      </c>
      <c r="BE146" s="5">
        <f t="shared" si="101"/>
        <v>0</v>
      </c>
      <c r="BF146" s="5">
        <f t="shared" si="101"/>
        <v>0</v>
      </c>
      <c r="BG146" s="5">
        <f t="shared" si="101"/>
        <v>0</v>
      </c>
      <c r="BH146" s="5">
        <f t="shared" si="101"/>
        <v>0</v>
      </c>
      <c r="BI146" s="5">
        <f t="shared" si="101"/>
        <v>0</v>
      </c>
      <c r="BJ146" s="5">
        <f t="shared" si="101"/>
        <v>0</v>
      </c>
      <c r="BK146" s="39">
        <f t="shared" si="101"/>
        <v>0</v>
      </c>
      <c r="BL146" s="5">
        <f t="shared" si="101"/>
        <v>0</v>
      </c>
      <c r="BM146" s="5">
        <f t="shared" si="101"/>
        <v>0</v>
      </c>
      <c r="BN146" s="5">
        <f t="shared" si="101"/>
        <v>0</v>
      </c>
      <c r="BO146" s="5">
        <f t="shared" si="101"/>
        <v>0</v>
      </c>
      <c r="BP146" s="5">
        <f t="shared" si="101"/>
        <v>0</v>
      </c>
      <c r="BQ146" s="5">
        <f t="shared" ref="BQ146:CB146" si="102">BQ111+BQ76</f>
        <v>0</v>
      </c>
      <c r="BR146" s="5">
        <f t="shared" si="102"/>
        <v>0</v>
      </c>
      <c r="BS146" s="5">
        <f t="shared" si="102"/>
        <v>0</v>
      </c>
      <c r="BT146" s="5">
        <f t="shared" si="102"/>
        <v>0</v>
      </c>
      <c r="BU146" s="5">
        <f t="shared" si="102"/>
        <v>0</v>
      </c>
      <c r="BV146" s="5">
        <f t="shared" si="102"/>
        <v>0</v>
      </c>
      <c r="BW146" s="5">
        <f t="shared" si="102"/>
        <v>0</v>
      </c>
      <c r="BX146" s="5">
        <f t="shared" si="102"/>
        <v>0</v>
      </c>
      <c r="BY146" s="5">
        <f t="shared" si="102"/>
        <v>0</v>
      </c>
      <c r="BZ146" s="5">
        <f t="shared" si="102"/>
        <v>0</v>
      </c>
      <c r="CA146" s="5">
        <f t="shared" si="102"/>
        <v>0</v>
      </c>
      <c r="CB146" s="5">
        <f t="shared" si="102"/>
        <v>0</v>
      </c>
    </row>
    <row r="147" spans="1:80" ht="15.75" hidden="1" customHeight="1" outlineLevel="1">
      <c r="A147" s="23" t="s">
        <v>45</v>
      </c>
      <c r="B147" s="23" t="s">
        <v>43</v>
      </c>
      <c r="C147" s="46"/>
      <c r="D147" s="43" t="s">
        <v>40</v>
      </c>
      <c r="E147" s="39">
        <v>0</v>
      </c>
      <c r="F147" s="5">
        <f>(E148+F119+F125+F131+F137+F143+F146/2)*F$302</f>
        <v>0</v>
      </c>
      <c r="G147" s="5">
        <f t="shared" ref="G147:N147" si="103">(F148+G119+G125+G131+G137+G143+G146/2)*G$302</f>
        <v>0</v>
      </c>
      <c r="H147" s="5">
        <f t="shared" si="103"/>
        <v>0</v>
      </c>
      <c r="I147" s="5">
        <f t="shared" si="103"/>
        <v>0</v>
      </c>
      <c r="J147" s="5">
        <f t="shared" si="103"/>
        <v>0</v>
      </c>
      <c r="K147" s="5">
        <f t="shared" si="103"/>
        <v>0</v>
      </c>
      <c r="L147" s="5">
        <f t="shared" si="103"/>
        <v>0</v>
      </c>
      <c r="M147" s="5">
        <f t="shared" si="103"/>
        <v>0</v>
      </c>
      <c r="N147" s="5">
        <f t="shared" si="103"/>
        <v>0</v>
      </c>
      <c r="O147" s="39">
        <f>(N148+O119+O125+O131+O137+O143+O146/2)*O$302</f>
        <v>2100.3492563293689</v>
      </c>
      <c r="P147" s="5">
        <f>(O148+P119+P125+P131+P137+P143+P146/2)*P$302</f>
        <v>2107.4904438008889</v>
      </c>
      <c r="Q147" s="5">
        <f t="shared" ref="Q147:CB147" si="104">(P148+Q119+Q125+Q131+Q137+Q143+Q146/2)*Q$302</f>
        <v>2052.4601492124648</v>
      </c>
      <c r="R147" s="5">
        <f t="shared" si="104"/>
        <v>2246.4362920416715</v>
      </c>
      <c r="S147" s="5">
        <f t="shared" si="104"/>
        <v>2191.8978109515492</v>
      </c>
      <c r="T147" s="5">
        <f t="shared" si="104"/>
        <v>2262.4142948124477</v>
      </c>
      <c r="U147" s="5">
        <f t="shared" si="104"/>
        <v>2270.5589862737725</v>
      </c>
      <c r="V147" s="5">
        <f t="shared" si="104"/>
        <v>2088.8385820723283</v>
      </c>
      <c r="W147" s="5">
        <f t="shared" si="104"/>
        <v>2286.2528175198186</v>
      </c>
      <c r="X147" s="5">
        <f t="shared" si="104"/>
        <v>2358.2189756535258</v>
      </c>
      <c r="Y147" s="5">
        <f t="shared" si="104"/>
        <v>2430.9158557516448</v>
      </c>
      <c r="Z147" s="5">
        <f t="shared" si="104"/>
        <v>2375.9387745297249</v>
      </c>
      <c r="AA147" s="39">
        <f t="shared" si="104"/>
        <v>2578.0862140491727</v>
      </c>
      <c r="AB147" s="5">
        <f t="shared" si="104"/>
        <v>2588.3985589053691</v>
      </c>
      <c r="AC147" s="5">
        <f t="shared" si="104"/>
        <v>2533.7833493124658</v>
      </c>
      <c r="AD147" s="5">
        <f t="shared" si="104"/>
        <v>2739.3316508651524</v>
      </c>
      <c r="AE147" s="5">
        <f t="shared" si="104"/>
        <v>2685.3407284702439</v>
      </c>
      <c r="AF147" s="5">
        <f t="shared" si="104"/>
        <v>2762.1152748583609</v>
      </c>
      <c r="AG147" s="5">
        <f t="shared" si="104"/>
        <v>2905.797880870517</v>
      </c>
      <c r="AH147" s="5">
        <f t="shared" si="104"/>
        <v>4024.1172092452875</v>
      </c>
      <c r="AI147" s="5">
        <f t="shared" si="104"/>
        <v>4143.0435392091458</v>
      </c>
      <c r="AJ147" s="5">
        <f t="shared" si="104"/>
        <v>3868.4196498716119</v>
      </c>
      <c r="AK147" s="5">
        <f t="shared" si="104"/>
        <v>3625.8841101402795</v>
      </c>
      <c r="AL147" s="5">
        <f t="shared" si="104"/>
        <v>3214.0736124416658</v>
      </c>
      <c r="AM147" s="39">
        <f t="shared" si="104"/>
        <v>2971.5952023156601</v>
      </c>
      <c r="AN147" s="5">
        <f t="shared" si="104"/>
        <v>2552.0265290940438</v>
      </c>
      <c r="AO147" s="5">
        <f t="shared" si="104"/>
        <v>2028.1761204139964</v>
      </c>
      <c r="AP147" s="5">
        <f t="shared" si="104"/>
        <v>1684.2652941675451</v>
      </c>
      <c r="AQ147" s="5">
        <f t="shared" si="104"/>
        <v>1293.1371619471133</v>
      </c>
      <c r="AR147" s="5">
        <f t="shared" si="104"/>
        <v>910.56801193967249</v>
      </c>
      <c r="AS147" s="5">
        <f t="shared" si="104"/>
        <v>421.38320471063031</v>
      </c>
      <c r="AT147" s="5">
        <f t="shared" si="104"/>
        <v>6746.2814371415952</v>
      </c>
      <c r="AU147" s="5">
        <f t="shared" si="104"/>
        <v>6746.7449629865323</v>
      </c>
      <c r="AV147" s="5">
        <f t="shared" si="104"/>
        <v>5769.1948856227009</v>
      </c>
      <c r="AW147" s="5">
        <f t="shared" si="104"/>
        <v>5454.9690342205095</v>
      </c>
      <c r="AX147" s="5">
        <f t="shared" si="104"/>
        <v>4862.1762251959562</v>
      </c>
      <c r="AY147" s="39">
        <f t="shared" si="104"/>
        <v>3236.6776921521769</v>
      </c>
      <c r="AZ147" s="5">
        <f t="shared" si="104"/>
        <v>2798.6078429719178</v>
      </c>
      <c r="BA147" s="5">
        <f t="shared" si="104"/>
        <v>2257.0140943690699</v>
      </c>
      <c r="BB147" s="5">
        <f t="shared" si="104"/>
        <v>1847.9399929733029</v>
      </c>
      <c r="BC147" s="5">
        <f t="shared" si="104"/>
        <v>1408.3371572499275</v>
      </c>
      <c r="BD147" s="5">
        <f t="shared" si="104"/>
        <v>1028.7486772339282</v>
      </c>
      <c r="BE147" s="5">
        <f t="shared" si="104"/>
        <v>0</v>
      </c>
      <c r="BF147" s="5">
        <f t="shared" si="104"/>
        <v>0</v>
      </c>
      <c r="BG147" s="5">
        <f t="shared" si="104"/>
        <v>0</v>
      </c>
      <c r="BH147" s="5">
        <f t="shared" si="104"/>
        <v>0</v>
      </c>
      <c r="BI147" s="5">
        <f t="shared" si="104"/>
        <v>0</v>
      </c>
      <c r="BJ147" s="5">
        <f t="shared" si="104"/>
        <v>0</v>
      </c>
      <c r="BK147" s="39">
        <f t="shared" si="104"/>
        <v>0</v>
      </c>
      <c r="BL147" s="5">
        <f t="shared" si="104"/>
        <v>0</v>
      </c>
      <c r="BM147" s="5">
        <f t="shared" si="104"/>
        <v>0</v>
      </c>
      <c r="BN147" s="5">
        <f t="shared" si="104"/>
        <v>0</v>
      </c>
      <c r="BO147" s="5">
        <f t="shared" si="104"/>
        <v>0</v>
      </c>
      <c r="BP147" s="5">
        <f t="shared" si="104"/>
        <v>0</v>
      </c>
      <c r="BQ147" s="5">
        <f t="shared" si="104"/>
        <v>0</v>
      </c>
      <c r="BR147" s="5">
        <f t="shared" si="104"/>
        <v>0</v>
      </c>
      <c r="BS147" s="5">
        <f t="shared" si="104"/>
        <v>0</v>
      </c>
      <c r="BT147" s="5">
        <f t="shared" si="104"/>
        <v>0</v>
      </c>
      <c r="BU147" s="5">
        <f t="shared" si="104"/>
        <v>0</v>
      </c>
      <c r="BV147" s="5">
        <f t="shared" si="104"/>
        <v>0</v>
      </c>
      <c r="BW147" s="5">
        <f t="shared" si="104"/>
        <v>0</v>
      </c>
      <c r="BX147" s="5">
        <f t="shared" si="104"/>
        <v>0</v>
      </c>
      <c r="BY147" s="5">
        <f t="shared" si="104"/>
        <v>0</v>
      </c>
      <c r="BZ147" s="5">
        <f t="shared" si="104"/>
        <v>0</v>
      </c>
      <c r="CA147" s="5">
        <f t="shared" si="104"/>
        <v>0</v>
      </c>
      <c r="CB147" s="5">
        <f t="shared" si="104"/>
        <v>0</v>
      </c>
    </row>
    <row r="148" spans="1:80" ht="15.75" hidden="1" customHeight="1" outlineLevel="1">
      <c r="A148" s="33" t="s">
        <v>45</v>
      </c>
      <c r="B148" s="33" t="s">
        <v>43</v>
      </c>
      <c r="C148" s="47"/>
      <c r="D148" s="48" t="s">
        <v>41</v>
      </c>
      <c r="E148" s="44">
        <v>0</v>
      </c>
      <c r="F148" s="45">
        <f>E148+F119+F125+F131+F137+F143+F146+F147</f>
        <v>0</v>
      </c>
      <c r="G148" s="45">
        <f t="shared" ref="G148:N148" si="105">F148+G119+G125+G131+G137+G143+G146+G147</f>
        <v>0</v>
      </c>
      <c r="H148" s="45">
        <f t="shared" si="105"/>
        <v>0</v>
      </c>
      <c r="I148" s="45">
        <f t="shared" si="105"/>
        <v>0</v>
      </c>
      <c r="J148" s="45">
        <f t="shared" si="105"/>
        <v>0</v>
      </c>
      <c r="K148" s="45">
        <f t="shared" si="105"/>
        <v>0</v>
      </c>
      <c r="L148" s="45">
        <f t="shared" si="105"/>
        <v>0</v>
      </c>
      <c r="M148" s="45">
        <f t="shared" si="105"/>
        <v>0</v>
      </c>
      <c r="N148" s="45">
        <f t="shared" si="105"/>
        <v>0</v>
      </c>
      <c r="O148" s="44">
        <f>N148+O119+O125+O131+O137+O143+O146+O147</f>
        <v>619850.13052967319</v>
      </c>
      <c r="P148" s="45">
        <f>O148+P119+P125+P131+P137+P143+P146+P147</f>
        <v>621957.62097347411</v>
      </c>
      <c r="Q148" s="45">
        <f t="shared" ref="Q148:CB148" si="106">P148+Q119+Q125+Q131+Q137+Q143+Q146+Q147</f>
        <v>624010.08112268662</v>
      </c>
      <c r="R148" s="45">
        <f t="shared" si="106"/>
        <v>626256.5174147283</v>
      </c>
      <c r="S148" s="45">
        <f t="shared" si="106"/>
        <v>628448.41522567987</v>
      </c>
      <c r="T148" s="45">
        <f t="shared" si="106"/>
        <v>630710.82952049235</v>
      </c>
      <c r="U148" s="45">
        <f t="shared" si="106"/>
        <v>632981.38850676618</v>
      </c>
      <c r="V148" s="45">
        <f t="shared" si="106"/>
        <v>635070.22708883847</v>
      </c>
      <c r="W148" s="45">
        <f t="shared" si="106"/>
        <v>637356.47990635829</v>
      </c>
      <c r="X148" s="45">
        <f t="shared" si="106"/>
        <v>639714.69888201181</v>
      </c>
      <c r="Y148" s="45">
        <f t="shared" si="106"/>
        <v>642145.61473776342</v>
      </c>
      <c r="Z148" s="45">
        <f t="shared" si="106"/>
        <v>644521.55351229315</v>
      </c>
      <c r="AA148" s="44">
        <f t="shared" si="106"/>
        <v>647099.63972634228</v>
      </c>
      <c r="AB148" s="45">
        <f t="shared" si="106"/>
        <v>649688.03828524763</v>
      </c>
      <c r="AC148" s="45">
        <f t="shared" si="106"/>
        <v>652221.82163456012</v>
      </c>
      <c r="AD148" s="45">
        <f t="shared" si="106"/>
        <v>654961.15328542527</v>
      </c>
      <c r="AE148" s="45">
        <f t="shared" si="106"/>
        <v>657646.49401389551</v>
      </c>
      <c r="AF148" s="45">
        <f t="shared" si="106"/>
        <v>660408.60928875383</v>
      </c>
      <c r="AG148" s="45">
        <f t="shared" si="106"/>
        <v>663314.40716962435</v>
      </c>
      <c r="AH148" s="45">
        <f t="shared" si="106"/>
        <v>989309.57512305852</v>
      </c>
      <c r="AI148" s="45">
        <f t="shared" si="106"/>
        <v>898035.07714758045</v>
      </c>
      <c r="AJ148" s="45">
        <f t="shared" si="106"/>
        <v>825130.96466745215</v>
      </c>
      <c r="AK148" s="45">
        <f t="shared" si="106"/>
        <v>754966.27167759242</v>
      </c>
      <c r="AL148" s="45">
        <f t="shared" si="106"/>
        <v>676724.96302003402</v>
      </c>
      <c r="AM148" s="44">
        <f t="shared" si="106"/>
        <v>590755.22891234967</v>
      </c>
      <c r="AN148" s="45">
        <f t="shared" si="106"/>
        <v>497765.53340144368</v>
      </c>
      <c r="AO148" s="45">
        <f t="shared" si="106"/>
        <v>405674.25179185765</v>
      </c>
      <c r="AP148" s="45">
        <f t="shared" si="106"/>
        <v>328299.27183602517</v>
      </c>
      <c r="AQ148" s="45">
        <f t="shared" si="106"/>
        <v>247721.49285797231</v>
      </c>
      <c r="AR148" s="45">
        <f t="shared" si="106"/>
        <v>149088.21077991198</v>
      </c>
      <c r="AS148" s="45">
        <f t="shared" si="106"/>
        <v>51991.841334622608</v>
      </c>
      <c r="AT148" s="45">
        <f t="shared" si="106"/>
        <v>1677666.1474362316</v>
      </c>
      <c r="AU148" s="45">
        <f t="shared" si="106"/>
        <v>1541816.2941870089</v>
      </c>
      <c r="AV148" s="45">
        <f t="shared" si="106"/>
        <v>1422514.3805051274</v>
      </c>
      <c r="AW148" s="45">
        <f t="shared" si="106"/>
        <v>1310425.1056393478</v>
      </c>
      <c r="AX148" s="45">
        <f t="shared" si="106"/>
        <v>1187860.7758145437</v>
      </c>
      <c r="AY148" s="44">
        <f t="shared" si="106"/>
        <v>1047567.4137066959</v>
      </c>
      <c r="AZ148" s="45">
        <f t="shared" si="106"/>
        <v>885305.56859966775</v>
      </c>
      <c r="BA148" s="45">
        <f t="shared" si="106"/>
        <v>729104.37004403677</v>
      </c>
      <c r="BB148" s="45">
        <f t="shared" si="106"/>
        <v>592700.70778701012</v>
      </c>
      <c r="BC148" s="45">
        <f t="shared" si="106"/>
        <v>451920.33844426007</v>
      </c>
      <c r="BD148" s="45">
        <f t="shared" si="106"/>
        <v>283928.89397149399</v>
      </c>
      <c r="BE148" s="45">
        <f t="shared" si="106"/>
        <v>283928.89397149399</v>
      </c>
      <c r="BF148" s="45">
        <f t="shared" si="106"/>
        <v>-1799646.6165016715</v>
      </c>
      <c r="BG148" s="45">
        <f t="shared" si="106"/>
        <v>-1799646.6165016715</v>
      </c>
      <c r="BH148" s="45">
        <f t="shared" si="106"/>
        <v>-1799646.6165016715</v>
      </c>
      <c r="BI148" s="45">
        <f t="shared" si="106"/>
        <v>-1799646.6165016715</v>
      </c>
      <c r="BJ148" s="45">
        <f t="shared" si="106"/>
        <v>-1799646.6165016715</v>
      </c>
      <c r="BK148" s="44">
        <f t="shared" si="106"/>
        <v>-1799646.6165016715</v>
      </c>
      <c r="BL148" s="45">
        <f t="shared" si="106"/>
        <v>-1799646.6165016715</v>
      </c>
      <c r="BM148" s="45">
        <f t="shared" si="106"/>
        <v>-1799646.6165016715</v>
      </c>
      <c r="BN148" s="45">
        <f t="shared" si="106"/>
        <v>-1799646.6165016715</v>
      </c>
      <c r="BO148" s="45">
        <f t="shared" si="106"/>
        <v>-1799646.6165016715</v>
      </c>
      <c r="BP148" s="45">
        <f t="shared" si="106"/>
        <v>-1799646.6165016715</v>
      </c>
      <c r="BQ148" s="45">
        <f t="shared" si="106"/>
        <v>-1799646.6165016715</v>
      </c>
      <c r="BR148" s="45">
        <f t="shared" si="106"/>
        <v>-3204257.1959529528</v>
      </c>
      <c r="BS148" s="45">
        <f t="shared" si="106"/>
        <v>-3204257.1959529528</v>
      </c>
      <c r="BT148" s="45">
        <f t="shared" si="106"/>
        <v>-3204257.1959529528</v>
      </c>
      <c r="BU148" s="45">
        <f t="shared" si="106"/>
        <v>-3204257.1959529528</v>
      </c>
      <c r="BV148" s="45">
        <f t="shared" si="106"/>
        <v>-3204257.1959529528</v>
      </c>
      <c r="BW148" s="45">
        <f t="shared" si="106"/>
        <v>-3204257.1959529528</v>
      </c>
      <c r="BX148" s="45">
        <f t="shared" si="106"/>
        <v>-3204257.1959529528</v>
      </c>
      <c r="BY148" s="45">
        <f t="shared" si="106"/>
        <v>-3204257.1959529528</v>
      </c>
      <c r="BZ148" s="45">
        <f t="shared" si="106"/>
        <v>-3204257.1959529528</v>
      </c>
      <c r="CA148" s="45">
        <f t="shared" si="106"/>
        <v>-3204257.1959529528</v>
      </c>
      <c r="CB148" s="45">
        <f t="shared" si="106"/>
        <v>-3204257.1959529528</v>
      </c>
    </row>
    <row r="149" spans="1:80" ht="15.75" hidden="1" customHeight="1" outlineLevel="1">
      <c r="A149" s="23"/>
      <c r="B149" s="23"/>
      <c r="C149" s="46"/>
      <c r="D149" s="43"/>
      <c r="E149" s="41"/>
      <c r="F149" s="42"/>
      <c r="G149" s="42"/>
      <c r="H149" s="42"/>
      <c r="I149" s="42"/>
      <c r="J149" s="42"/>
      <c r="K149" s="42"/>
      <c r="L149" s="42"/>
      <c r="M149" s="42"/>
      <c r="N149" s="42"/>
      <c r="O149" s="39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39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39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39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39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</row>
    <row r="150" spans="1:80" ht="15.75" hidden="1" customHeight="1" outlineLevel="1">
      <c r="A150" s="2" t="s">
        <v>42</v>
      </c>
      <c r="B150" s="23" t="s">
        <v>46</v>
      </c>
      <c r="C150" s="23">
        <v>1</v>
      </c>
      <c r="D150" s="40" t="s">
        <v>29</v>
      </c>
      <c r="E150" s="39">
        <f>Deferral!D48</f>
        <v>41103.332846240955</v>
      </c>
      <c r="F150" s="5">
        <f>Deferral!E48</f>
        <v>-168896.6331646801</v>
      </c>
      <c r="G150" s="5">
        <f>Deferral!F48</f>
        <v>-275173.16125228303</v>
      </c>
      <c r="H150" s="5">
        <f>Deferral!G48</f>
        <v>-246874.73307603365</v>
      </c>
      <c r="I150" s="5">
        <f>Deferral!H48</f>
        <v>73520.940741320606</v>
      </c>
      <c r="J150" s="5">
        <f>Deferral!I48</f>
        <v>174641.21128268633</v>
      </c>
      <c r="K150" s="5">
        <f>Deferral!J48</f>
        <v>42205.40131057892</v>
      </c>
      <c r="L150" s="5">
        <f>Deferral!K48</f>
        <v>-405863.71429368481</v>
      </c>
      <c r="M150" s="5">
        <f>Deferral!L48</f>
        <v>144399.58705620887</v>
      </c>
      <c r="N150" s="5">
        <f>Deferral!M48</f>
        <v>-40849.733861819841</v>
      </c>
      <c r="O150" s="39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39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39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39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39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</row>
    <row r="151" spans="1:80" ht="15.75" hidden="1" customHeight="1" outlineLevel="1">
      <c r="A151" s="2" t="s">
        <v>42</v>
      </c>
      <c r="B151" s="23" t="s">
        <v>46</v>
      </c>
      <c r="C151" s="23">
        <v>1</v>
      </c>
      <c r="D151" s="43" t="s">
        <v>30</v>
      </c>
      <c r="E151" s="41">
        <f>E150/2*E$302</f>
        <v>59.942360400768059</v>
      </c>
      <c r="F151" s="42">
        <f>(E152+F150/2)*F$302</f>
        <v>-126.24803734578678</v>
      </c>
      <c r="G151" s="42">
        <f t="shared" ref="G151:N151" si="107">(F152+G150/2)*G$302</f>
        <v>-774.21804431278326</v>
      </c>
      <c r="H151" s="42">
        <f t="shared" si="107"/>
        <v>-1537.796026170824</v>
      </c>
      <c r="I151" s="42">
        <f t="shared" si="107"/>
        <v>-1846.3771320705725</v>
      </c>
      <c r="J151" s="42">
        <f t="shared" si="107"/>
        <v>-1331.7057318876966</v>
      </c>
      <c r="K151" s="42">
        <f t="shared" si="107"/>
        <v>-1158.3982337365392</v>
      </c>
      <c r="L151" s="42">
        <f t="shared" si="107"/>
        <v>-1707.3608979124076</v>
      </c>
      <c r="M151" s="42">
        <f t="shared" si="107"/>
        <v>-2244.9911162265162</v>
      </c>
      <c r="N151" s="42">
        <f t="shared" si="107"/>
        <v>-1956.0893650194548</v>
      </c>
      <c r="O151" s="39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39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39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39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39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</row>
    <row r="152" spans="1:80" ht="15.75" hidden="1" customHeight="1" outlineLevel="1">
      <c r="A152" s="2" t="s">
        <v>42</v>
      </c>
      <c r="B152" s="23" t="s">
        <v>46</v>
      </c>
      <c r="C152" s="23">
        <v>1</v>
      </c>
      <c r="D152" s="40" t="s">
        <v>31</v>
      </c>
      <c r="E152" s="41">
        <f>E150+E151</f>
        <v>41163.275206641723</v>
      </c>
      <c r="F152" s="42">
        <f>E152+SUM(F150:F151)</f>
        <v>-127859.60599538416</v>
      </c>
      <c r="G152" s="42">
        <f t="shared" ref="G152" si="108">F152+SUM(G150:G151)</f>
        <v>-403806.98529197997</v>
      </c>
      <c r="H152" s="42">
        <f t="shared" ref="H152:N152" si="109">G152+SUM(H150:H151)</f>
        <v>-652219.51439418446</v>
      </c>
      <c r="I152" s="42">
        <f t="shared" si="109"/>
        <v>-580544.95078493445</v>
      </c>
      <c r="J152" s="42">
        <f t="shared" si="109"/>
        <v>-407235.44523413584</v>
      </c>
      <c r="K152" s="42">
        <f t="shared" si="109"/>
        <v>-366188.44215729344</v>
      </c>
      <c r="L152" s="42">
        <f t="shared" si="109"/>
        <v>-773759.51734889066</v>
      </c>
      <c r="M152" s="42">
        <f t="shared" si="109"/>
        <v>-631604.92140890833</v>
      </c>
      <c r="N152" s="42">
        <f t="shared" si="109"/>
        <v>-674410.74463574763</v>
      </c>
      <c r="O152" s="39">
        <f>N152</f>
        <v>-674410.74463574763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39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39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39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39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</row>
    <row r="153" spans="1:80" ht="15.75" hidden="1" customHeight="1" outlineLevel="1">
      <c r="A153" s="2" t="s">
        <v>42</v>
      </c>
      <c r="B153" s="23" t="s">
        <v>46</v>
      </c>
      <c r="C153" s="23">
        <v>1</v>
      </c>
      <c r="D153" s="43" t="s">
        <v>32</v>
      </c>
      <c r="E153" s="41"/>
      <c r="F153" s="42"/>
      <c r="G153" s="42"/>
      <c r="H153" s="42"/>
      <c r="I153" s="42"/>
      <c r="J153" s="42"/>
      <c r="K153" s="42"/>
      <c r="L153" s="42"/>
      <c r="M153" s="42"/>
      <c r="N153" s="42"/>
      <c r="O153" s="44">
        <f>O310</f>
        <v>1680388.4039125058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39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39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39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39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</row>
    <row r="154" spans="1:80" ht="15.75" hidden="1" customHeight="1" outlineLevel="1">
      <c r="A154" s="2" t="s">
        <v>42</v>
      </c>
      <c r="B154" s="23" t="s">
        <v>46</v>
      </c>
      <c r="C154" s="23">
        <v>1</v>
      </c>
      <c r="D154" s="43" t="s">
        <v>33</v>
      </c>
      <c r="E154" s="41"/>
      <c r="F154" s="42"/>
      <c r="G154" s="42"/>
      <c r="H154" s="42"/>
      <c r="I154" s="42"/>
      <c r="J154" s="42"/>
      <c r="K154" s="42"/>
      <c r="L154" s="42"/>
      <c r="M154" s="42"/>
      <c r="N154" s="42"/>
      <c r="O154" s="39">
        <f>SUM(O152:O153)</f>
        <v>1005977.6592767582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39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39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39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39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</row>
    <row r="155" spans="1:80" ht="15.75" hidden="1" customHeight="1" outlineLevel="1">
      <c r="B155" s="23"/>
      <c r="C155" s="23"/>
      <c r="D155" s="43"/>
      <c r="E155" s="41"/>
      <c r="F155" s="42"/>
      <c r="G155" s="42"/>
      <c r="H155" s="42"/>
      <c r="I155" s="42"/>
      <c r="J155" s="42"/>
      <c r="K155" s="42"/>
      <c r="L155" s="42"/>
      <c r="M155" s="42"/>
      <c r="N155" s="42"/>
      <c r="O155" s="3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39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39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39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39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</row>
    <row r="156" spans="1:80" ht="15.75" hidden="1" customHeight="1" outlineLevel="1">
      <c r="A156" s="2" t="s">
        <v>42</v>
      </c>
      <c r="B156" s="23" t="s">
        <v>46</v>
      </c>
      <c r="C156" s="23">
        <v>2</v>
      </c>
      <c r="D156" s="40" t="s">
        <v>29</v>
      </c>
      <c r="E156" s="41"/>
      <c r="F156" s="42"/>
      <c r="G156" s="42"/>
      <c r="H156" s="42"/>
      <c r="I156" s="42"/>
      <c r="J156" s="42"/>
      <c r="K156" s="42"/>
      <c r="L156" s="42"/>
      <c r="M156" s="42"/>
      <c r="O156" s="39">
        <f>Deferral!N48</f>
        <v>243900.96452073054</v>
      </c>
      <c r="P156" s="5">
        <f>Deferral!O48</f>
        <v>276883.36317039654</v>
      </c>
      <c r="Q156" s="5">
        <f>Deferral!P48+Deferral!Q48</f>
        <v>-45831.204676703899</v>
      </c>
      <c r="R156" s="5">
        <f>Deferral!R48+Deferral!S48</f>
        <v>-389438.51826833386</v>
      </c>
      <c r="S156" s="5">
        <f>Deferral!T48</f>
        <v>-93189.986239694059</v>
      </c>
      <c r="T156" s="5">
        <f>Deferral!U48</f>
        <v>-136109.3388406164</v>
      </c>
      <c r="U156" s="5">
        <f>Deferral!V48</f>
        <v>54347.447583586909</v>
      </c>
      <c r="V156" s="5">
        <f>Deferral!W48</f>
        <v>-67590.468309706543</v>
      </c>
      <c r="W156" s="5">
        <f>Deferral!X48</f>
        <v>-98132.179524471983</v>
      </c>
      <c r="X156" s="5">
        <f>Deferral!Y48</f>
        <v>-174033.52095877612</v>
      </c>
      <c r="Y156" s="5">
        <f>Deferral!Z48</f>
        <v>313579.20579955168</v>
      </c>
      <c r="Z156" s="5">
        <f>Deferral!AA48</f>
        <v>189684.80897167511</v>
      </c>
      <c r="AA156" s="39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39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39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39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</row>
    <row r="157" spans="1:80" ht="15.75" hidden="1" customHeight="1" outlineLevel="1">
      <c r="A157" s="2" t="s">
        <v>42</v>
      </c>
      <c r="B157" s="23" t="s">
        <v>46</v>
      </c>
      <c r="C157" s="23">
        <v>2</v>
      </c>
      <c r="D157" s="43" t="s">
        <v>30</v>
      </c>
      <c r="E157" s="41"/>
      <c r="F157" s="42"/>
      <c r="G157" s="42"/>
      <c r="H157" s="42"/>
      <c r="I157" s="42"/>
      <c r="J157" s="42"/>
      <c r="K157" s="42"/>
      <c r="L157" s="42"/>
      <c r="M157" s="42"/>
      <c r="N157" s="42"/>
      <c r="O157" s="39">
        <f>O156/2*O$302</f>
        <v>414.63163968524191</v>
      </c>
      <c r="P157" s="5">
        <f t="shared" ref="P157:Z157" si="110">(O158+P156/2)*P$302</f>
        <v>1301.3747443350878</v>
      </c>
      <c r="Q157" s="5">
        <f t="shared" si="110"/>
        <v>1648.6296147314249</v>
      </c>
      <c r="R157" s="5">
        <f t="shared" si="110"/>
        <v>1020.9545995644287</v>
      </c>
      <c r="S157" s="5">
        <f t="shared" si="110"/>
        <v>151.5682077859546</v>
      </c>
      <c r="T157" s="5">
        <f t="shared" si="110"/>
        <v>-256.29441158811898</v>
      </c>
      <c r="U157" s="5">
        <f t="shared" si="110"/>
        <v>-404.38847573248927</v>
      </c>
      <c r="V157" s="5">
        <f t="shared" si="110"/>
        <v>-393.87490225612981</v>
      </c>
      <c r="W157" s="5">
        <f t="shared" si="110"/>
        <v>-729.40042730178493</v>
      </c>
      <c r="X157" s="5">
        <f t="shared" si="110"/>
        <v>-1255.8668777574158</v>
      </c>
      <c r="Y157" s="5">
        <f t="shared" si="110"/>
        <v>-1029.4447187429182</v>
      </c>
      <c r="Z157" s="5">
        <f t="shared" si="110"/>
        <v>-75.124586382262649</v>
      </c>
      <c r="AA157" s="39">
        <f t="shared" ref="AA157:AG157" si="111">Z158*AA$302</f>
        <v>297.85335053591558</v>
      </c>
      <c r="AB157" s="5">
        <f t="shared" si="111"/>
        <v>299.0447639380593</v>
      </c>
      <c r="AC157" s="5">
        <f t="shared" si="111"/>
        <v>292.73491941896623</v>
      </c>
      <c r="AD157" s="5">
        <f t="shared" si="111"/>
        <v>316.48247680506171</v>
      </c>
      <c r="AE157" s="5">
        <f t="shared" si="111"/>
        <v>310.24475789317529</v>
      </c>
      <c r="AF157" s="5">
        <f t="shared" si="111"/>
        <v>319.11473119079426</v>
      </c>
      <c r="AG157" s="5">
        <f t="shared" si="111"/>
        <v>335.71477558854787</v>
      </c>
      <c r="AH157" s="5"/>
      <c r="AI157" s="5"/>
      <c r="AJ157" s="5"/>
      <c r="AK157" s="5"/>
      <c r="AL157" s="5"/>
      <c r="AM157" s="39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39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39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</row>
    <row r="158" spans="1:80" ht="15.75" hidden="1" customHeight="1" outlineLevel="1">
      <c r="A158" s="2" t="s">
        <v>42</v>
      </c>
      <c r="B158" s="23" t="s">
        <v>46</v>
      </c>
      <c r="C158" s="23">
        <v>2</v>
      </c>
      <c r="D158" s="40" t="s">
        <v>31</v>
      </c>
      <c r="E158" s="41"/>
      <c r="F158" s="42"/>
      <c r="G158" s="42"/>
      <c r="H158" s="42"/>
      <c r="I158" s="42"/>
      <c r="J158" s="42"/>
      <c r="K158" s="42"/>
      <c r="L158" s="42"/>
      <c r="M158" s="42"/>
      <c r="N158" s="42"/>
      <c r="O158" s="39">
        <f>SUM(O156:O157)</f>
        <v>244315.59616041579</v>
      </c>
      <c r="P158" s="5">
        <f>O158+SUM(P156:P157)</f>
        <v>522500.3340751474</v>
      </c>
      <c r="Q158" s="5">
        <f t="shared" ref="Q158" si="112">P158+SUM(Q156:Q157)</f>
        <v>478317.75901317492</v>
      </c>
      <c r="R158" s="5">
        <f t="shared" ref="R158:Z158" si="113">Q158+SUM(R156:R157)</f>
        <v>89900.195344405482</v>
      </c>
      <c r="S158" s="5">
        <f t="shared" si="113"/>
        <v>-3138.2226875026245</v>
      </c>
      <c r="T158" s="5">
        <f t="shared" si="113"/>
        <v>-139503.85593970714</v>
      </c>
      <c r="U158" s="5">
        <f t="shared" si="113"/>
        <v>-85560.796831852727</v>
      </c>
      <c r="V158" s="5">
        <f t="shared" si="113"/>
        <v>-153545.14004381539</v>
      </c>
      <c r="W158" s="5">
        <f t="shared" si="113"/>
        <v>-252406.71999558917</v>
      </c>
      <c r="X158" s="5">
        <f t="shared" si="113"/>
        <v>-427696.10783212271</v>
      </c>
      <c r="Y158" s="5">
        <f t="shared" si="113"/>
        <v>-115146.34675131395</v>
      </c>
      <c r="Z158" s="5">
        <f t="shared" si="113"/>
        <v>74463.337633978896</v>
      </c>
      <c r="AA158" s="39">
        <f>Z158+AA157</f>
        <v>74761.190984514818</v>
      </c>
      <c r="AB158" s="5">
        <f t="shared" ref="AB158:AE158" si="114">AA158+AB157</f>
        <v>75060.235748452877</v>
      </c>
      <c r="AC158" s="5">
        <f t="shared" si="114"/>
        <v>75352.970667871836</v>
      </c>
      <c r="AD158" s="5">
        <f t="shared" si="114"/>
        <v>75669.453144676896</v>
      </c>
      <c r="AE158" s="5">
        <f t="shared" si="114"/>
        <v>75979.697902570071</v>
      </c>
      <c r="AF158" s="5">
        <f>AE158+AF157</f>
        <v>76298.81263376087</v>
      </c>
      <c r="AG158" s="5">
        <f>AF158+AG157</f>
        <v>76634.527409349423</v>
      </c>
      <c r="AH158" s="5">
        <f>AG158</f>
        <v>76634.527409349423</v>
      </c>
      <c r="AI158" s="5"/>
      <c r="AJ158" s="5"/>
      <c r="AK158" s="5"/>
      <c r="AL158" s="5"/>
      <c r="AM158" s="39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39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39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</row>
    <row r="159" spans="1:80" ht="15.75" hidden="1" customHeight="1" outlineLevel="1">
      <c r="A159" s="2" t="s">
        <v>42</v>
      </c>
      <c r="B159" s="23" t="s">
        <v>46</v>
      </c>
      <c r="C159" s="23">
        <v>2</v>
      </c>
      <c r="D159" s="43" t="s">
        <v>32</v>
      </c>
      <c r="E159" s="41"/>
      <c r="F159" s="42"/>
      <c r="G159" s="42"/>
      <c r="H159" s="42"/>
      <c r="I159" s="42"/>
      <c r="J159" s="42"/>
      <c r="K159" s="42"/>
      <c r="L159" s="42"/>
      <c r="M159" s="42"/>
      <c r="N159" s="42"/>
      <c r="O159" s="39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39"/>
      <c r="AB159" s="5"/>
      <c r="AC159" s="5"/>
      <c r="AD159" s="5"/>
      <c r="AE159" s="5"/>
      <c r="AF159" s="5"/>
      <c r="AG159" s="5"/>
      <c r="AH159" s="45">
        <f>AH318</f>
        <v>838387.53951444721</v>
      </c>
      <c r="AI159" s="5"/>
      <c r="AJ159" s="5"/>
      <c r="AK159" s="5"/>
      <c r="AL159" s="5"/>
      <c r="AM159" s="39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39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39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</row>
    <row r="160" spans="1:80" ht="15.75" hidden="1" customHeight="1" outlineLevel="1">
      <c r="A160" s="2" t="s">
        <v>42</v>
      </c>
      <c r="B160" s="23" t="s">
        <v>46</v>
      </c>
      <c r="C160" s="23">
        <v>2</v>
      </c>
      <c r="D160" s="43" t="s">
        <v>34</v>
      </c>
      <c r="E160" s="41"/>
      <c r="F160" s="42"/>
      <c r="G160" s="42"/>
      <c r="H160" s="42"/>
      <c r="I160" s="42"/>
      <c r="J160" s="42"/>
      <c r="K160" s="42"/>
      <c r="L160" s="42"/>
      <c r="M160" s="42"/>
      <c r="N160" s="42"/>
      <c r="O160" s="3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39"/>
      <c r="AB160" s="5"/>
      <c r="AC160" s="5"/>
      <c r="AD160" s="5"/>
      <c r="AE160" s="5"/>
      <c r="AF160" s="5"/>
      <c r="AG160" s="5"/>
      <c r="AH160" s="5">
        <f>SUM(AH158:AH159)</f>
        <v>915022.06692379666</v>
      </c>
      <c r="AI160" s="5"/>
      <c r="AJ160" s="5"/>
      <c r="AK160" s="5"/>
      <c r="AL160" s="5"/>
      <c r="AM160" s="39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39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39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</row>
    <row r="161" spans="1:80" ht="15.75" hidden="1" customHeight="1" outlineLevel="1">
      <c r="B161" s="23"/>
      <c r="C161" s="43"/>
      <c r="D161" s="43"/>
      <c r="E161" s="41"/>
      <c r="F161" s="42"/>
      <c r="G161" s="42"/>
      <c r="H161" s="42"/>
      <c r="I161" s="42"/>
      <c r="J161" s="42"/>
      <c r="K161" s="42"/>
      <c r="L161" s="42"/>
      <c r="M161" s="42"/>
      <c r="N161" s="42"/>
      <c r="O161" s="39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39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39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39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39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</row>
    <row r="162" spans="1:80" ht="15.75" hidden="1" customHeight="1" outlineLevel="1">
      <c r="A162" s="2" t="s">
        <v>42</v>
      </c>
      <c r="B162" s="23" t="s">
        <v>46</v>
      </c>
      <c r="C162" s="23">
        <v>3</v>
      </c>
      <c r="D162" s="40" t="s">
        <v>29</v>
      </c>
      <c r="E162" s="41"/>
      <c r="F162" s="42"/>
      <c r="G162" s="42"/>
      <c r="H162" s="42"/>
      <c r="I162" s="42"/>
      <c r="J162" s="42"/>
      <c r="K162" s="42"/>
      <c r="L162" s="42"/>
      <c r="M162" s="42"/>
      <c r="N162" s="42"/>
      <c r="O162" s="39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39">
        <f>Deferral!AB48</f>
        <v>394495.65692904685</v>
      </c>
      <c r="AB162" s="5">
        <f>Deferral!AC48</f>
        <v>334629.51458806219</v>
      </c>
      <c r="AC162" s="5">
        <f>Deferral!AD48</f>
        <v>154653.39286095323</v>
      </c>
      <c r="AD162" s="5">
        <f>Deferral!AE48</f>
        <v>-173698.45064646052</v>
      </c>
      <c r="AE162" s="5">
        <f>Deferral!AF48</f>
        <v>-120460.62901864015</v>
      </c>
      <c r="AF162" s="5">
        <f>Deferral!AG48</f>
        <v>-6178.0132079268806</v>
      </c>
      <c r="AG162" s="5">
        <f>Deferral!AH48</f>
        <v>-131702.16478233505</v>
      </c>
      <c r="AH162" s="5">
        <f>Deferral!AI48</f>
        <v>56958.084431915544</v>
      </c>
      <c r="AI162" s="5">
        <f>Deferral!AJ48</f>
        <v>17744.258312945254</v>
      </c>
      <c r="AJ162" s="5">
        <f>Deferral!AK48</f>
        <v>37764.791947023943</v>
      </c>
      <c r="AK162" s="5">
        <f>Deferral!AL48</f>
        <v>39998.301144104451</v>
      </c>
      <c r="AL162" s="5">
        <f>Deferral!AM48</f>
        <v>-21172.816962588113</v>
      </c>
      <c r="AM162" s="39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39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39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</row>
    <row r="163" spans="1:80" ht="15.75" hidden="1" customHeight="1" outlineLevel="1">
      <c r="A163" s="2" t="s">
        <v>42</v>
      </c>
      <c r="B163" s="23" t="s">
        <v>46</v>
      </c>
      <c r="C163" s="23">
        <v>3</v>
      </c>
      <c r="D163" s="43" t="s">
        <v>30</v>
      </c>
      <c r="E163" s="41"/>
      <c r="F163" s="42"/>
      <c r="G163" s="42"/>
      <c r="H163" s="42"/>
      <c r="I163" s="42"/>
      <c r="J163" s="42"/>
      <c r="K163" s="42"/>
      <c r="L163" s="42"/>
      <c r="M163" s="42"/>
      <c r="N163" s="42"/>
      <c r="O163" s="39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39">
        <f>AA162/2*AA$302</f>
        <v>788.99131385809369</v>
      </c>
      <c r="AB163" s="5">
        <f t="shared" ref="AB163:AL163" si="115">(AA164+AB162/2)*AB$302</f>
        <v>2250.3976221477442</v>
      </c>
      <c r="AC163" s="5">
        <f t="shared" si="115"/>
        <v>3157.0159018460063</v>
      </c>
      <c r="AD163" s="5">
        <f t="shared" si="115"/>
        <v>3373.1281243492717</v>
      </c>
      <c r="AE163" s="5">
        <f t="shared" si="115"/>
        <v>2703.6192619563794</v>
      </c>
      <c r="AF163" s="5">
        <f t="shared" si="115"/>
        <v>2514.9752473992535</v>
      </c>
      <c r="AG163" s="5">
        <f t="shared" si="115"/>
        <v>2342.4654729758654</v>
      </c>
      <c r="AH163" s="5">
        <f t="shared" si="115"/>
        <v>1989.3957675327604</v>
      </c>
      <c r="AI163" s="5">
        <f t="shared" si="115"/>
        <v>2361.4338397018741</v>
      </c>
      <c r="AJ163" s="5">
        <f t="shared" si="115"/>
        <v>2550.6246059677783</v>
      </c>
      <c r="AK163" s="5">
        <f t="shared" si="115"/>
        <v>2797.8931400641095</v>
      </c>
      <c r="AL163" s="5">
        <f t="shared" si="115"/>
        <v>2792.0172346883724</v>
      </c>
      <c r="AM163" s="39">
        <f t="shared" ref="AM163:AS163" si="116">AL164*AM$302</f>
        <v>2879.4732507043645</v>
      </c>
      <c r="AN163" s="5">
        <f t="shared" si="116"/>
        <v>2893.0067749826753</v>
      </c>
      <c r="AO163" s="5">
        <f t="shared" si="116"/>
        <v>2782.9186341942382</v>
      </c>
      <c r="AP163" s="5">
        <f t="shared" si="116"/>
        <v>2857.5626962269594</v>
      </c>
      <c r="AQ163" s="5">
        <f t="shared" si="116"/>
        <v>2808.3008001811336</v>
      </c>
      <c r="AR163" s="5">
        <f t="shared" si="116"/>
        <v>2883.6256683104366</v>
      </c>
      <c r="AS163" s="5">
        <f t="shared" si="116"/>
        <v>2644.986838003389</v>
      </c>
      <c r="AT163" s="5"/>
      <c r="AU163" s="5"/>
      <c r="AV163" s="5"/>
      <c r="AW163" s="5"/>
      <c r="AX163" s="5"/>
      <c r="AY163" s="39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39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</row>
    <row r="164" spans="1:80" ht="15.75" hidden="1" customHeight="1" outlineLevel="1">
      <c r="A164" s="2" t="s">
        <v>42</v>
      </c>
      <c r="B164" s="23" t="s">
        <v>46</v>
      </c>
      <c r="C164" s="23">
        <v>3</v>
      </c>
      <c r="D164" s="40" t="s">
        <v>31</v>
      </c>
      <c r="E164" s="41"/>
      <c r="F164" s="42"/>
      <c r="G164" s="42"/>
      <c r="H164" s="42"/>
      <c r="I164" s="42"/>
      <c r="J164" s="42"/>
      <c r="K164" s="42"/>
      <c r="L164" s="42"/>
      <c r="M164" s="42"/>
      <c r="N164" s="42"/>
      <c r="O164" s="39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39">
        <f>SUM(AA162:AA163)</f>
        <v>395284.64824290492</v>
      </c>
      <c r="AB164" s="5">
        <f>AA164+SUM(AB162:AB163)</f>
        <v>732164.5604531148</v>
      </c>
      <c r="AC164" s="5">
        <f t="shared" ref="AC164" si="117">AB164+SUM(AC162:AC163)</f>
        <v>889974.96921591402</v>
      </c>
      <c r="AD164" s="5">
        <f t="shared" ref="AD164:AL164" si="118">AC164+SUM(AD162:AD163)</f>
        <v>719649.64669380279</v>
      </c>
      <c r="AE164" s="5">
        <f t="shared" si="118"/>
        <v>601892.63693711907</v>
      </c>
      <c r="AF164" s="5">
        <f t="shared" si="118"/>
        <v>598229.59897659149</v>
      </c>
      <c r="AG164" s="5">
        <f t="shared" si="118"/>
        <v>468869.8996672323</v>
      </c>
      <c r="AH164" s="5">
        <f t="shared" si="118"/>
        <v>527817.3798666806</v>
      </c>
      <c r="AI164" s="5">
        <f t="shared" si="118"/>
        <v>547923.07201932766</v>
      </c>
      <c r="AJ164" s="5">
        <f t="shared" si="118"/>
        <v>588238.48857231939</v>
      </c>
      <c r="AK164" s="5">
        <f t="shared" si="118"/>
        <v>631034.68285648793</v>
      </c>
      <c r="AL164" s="5">
        <f t="shared" si="118"/>
        <v>612653.8831285882</v>
      </c>
      <c r="AM164" s="39">
        <f>AL164+AM163</f>
        <v>615533.35637929256</v>
      </c>
      <c r="AN164" s="5">
        <f t="shared" ref="AN164:AQ164" si="119">AM164+AN163</f>
        <v>618426.36315427523</v>
      </c>
      <c r="AO164" s="5">
        <f t="shared" si="119"/>
        <v>621209.28178846941</v>
      </c>
      <c r="AP164" s="5">
        <f t="shared" si="119"/>
        <v>624066.8444846964</v>
      </c>
      <c r="AQ164" s="5">
        <f t="shared" si="119"/>
        <v>626875.14528487751</v>
      </c>
      <c r="AR164" s="5">
        <f>AQ164+AR163</f>
        <v>629758.77095318795</v>
      </c>
      <c r="AS164" s="5">
        <f>AR164+AS163</f>
        <v>632403.75779119134</v>
      </c>
      <c r="AT164" s="5">
        <f>AS164</f>
        <v>632403.75779119134</v>
      </c>
      <c r="AU164" s="5"/>
      <c r="AV164" s="5"/>
      <c r="AW164" s="5"/>
      <c r="AX164" s="5"/>
      <c r="AY164" s="39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39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</row>
    <row r="165" spans="1:80" ht="15.75" hidden="1" customHeight="1" outlineLevel="1">
      <c r="A165" s="2" t="s">
        <v>42</v>
      </c>
      <c r="B165" s="23" t="s">
        <v>46</v>
      </c>
      <c r="C165" s="23">
        <v>3</v>
      </c>
      <c r="D165" s="43" t="s">
        <v>32</v>
      </c>
      <c r="E165" s="41"/>
      <c r="F165" s="42"/>
      <c r="G165" s="42"/>
      <c r="H165" s="42"/>
      <c r="I165" s="42"/>
      <c r="J165" s="42"/>
      <c r="K165" s="42"/>
      <c r="L165" s="42"/>
      <c r="M165" s="42"/>
      <c r="N165" s="42"/>
      <c r="O165" s="3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39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39"/>
      <c r="AN165" s="5"/>
      <c r="AO165" s="5"/>
      <c r="AP165" s="5"/>
      <c r="AQ165" s="5"/>
      <c r="AR165" s="5"/>
      <c r="AS165" s="5"/>
      <c r="AT165" s="45">
        <f>AT326</f>
        <v>2791907.0704127294</v>
      </c>
      <c r="AU165" s="5"/>
      <c r="AV165" s="5"/>
      <c r="AW165" s="5"/>
      <c r="AX165" s="5"/>
      <c r="AY165" s="39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39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</row>
    <row r="166" spans="1:80" ht="15.75" hidden="1" customHeight="1" outlineLevel="1">
      <c r="A166" s="2" t="s">
        <v>42</v>
      </c>
      <c r="B166" s="23" t="s">
        <v>46</v>
      </c>
      <c r="C166" s="23">
        <v>3</v>
      </c>
      <c r="D166" s="43" t="s">
        <v>35</v>
      </c>
      <c r="E166" s="41"/>
      <c r="F166" s="42"/>
      <c r="G166" s="42"/>
      <c r="H166" s="42"/>
      <c r="I166" s="42"/>
      <c r="J166" s="42"/>
      <c r="K166" s="42"/>
      <c r="L166" s="42"/>
      <c r="M166" s="42"/>
      <c r="N166" s="42"/>
      <c r="O166" s="39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39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39"/>
      <c r="AN166" s="5"/>
      <c r="AO166" s="5"/>
      <c r="AP166" s="5"/>
      <c r="AQ166" s="5"/>
      <c r="AR166" s="5"/>
      <c r="AS166" s="5"/>
      <c r="AT166" s="5">
        <f>SUM(AT164:AT165)</f>
        <v>3424310.8282039207</v>
      </c>
      <c r="AU166" s="5"/>
      <c r="AV166" s="5"/>
      <c r="AW166" s="5"/>
      <c r="AX166" s="5"/>
      <c r="AY166" s="39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39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</row>
    <row r="167" spans="1:80" ht="15.75" hidden="1" customHeight="1" outlineLevel="1">
      <c r="B167" s="23"/>
      <c r="C167" s="43"/>
      <c r="D167" s="43"/>
      <c r="E167" s="41"/>
      <c r="F167" s="42"/>
      <c r="G167" s="42"/>
      <c r="H167" s="42"/>
      <c r="I167" s="42"/>
      <c r="J167" s="42"/>
      <c r="K167" s="42"/>
      <c r="L167" s="42"/>
      <c r="M167" s="42"/>
      <c r="N167" s="42"/>
      <c r="O167" s="39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39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39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39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39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</row>
    <row r="168" spans="1:80" ht="15.75" hidden="1" customHeight="1" outlineLevel="1">
      <c r="A168" s="2" t="s">
        <v>42</v>
      </c>
      <c r="B168" s="23" t="s">
        <v>46</v>
      </c>
      <c r="C168" s="23">
        <v>4</v>
      </c>
      <c r="D168" s="40" t="s">
        <v>29</v>
      </c>
      <c r="E168" s="41"/>
      <c r="F168" s="42"/>
      <c r="G168" s="42"/>
      <c r="H168" s="42"/>
      <c r="I168" s="42"/>
      <c r="J168" s="42"/>
      <c r="K168" s="42"/>
      <c r="L168" s="42"/>
      <c r="M168" s="42"/>
      <c r="N168" s="42"/>
      <c r="O168" s="39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39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39">
        <f>Deferral!AN48</f>
        <v>428174.64629923878</v>
      </c>
      <c r="AN168" s="5">
        <f>Deferral!AO48</f>
        <v>42118.935883683618</v>
      </c>
      <c r="AO168" s="5">
        <f>Deferral!AP48</f>
        <v>230061.72904709261</v>
      </c>
      <c r="AP168" s="5">
        <f>Deferral!AQ48</f>
        <v>-332809.2023798516</v>
      </c>
      <c r="AQ168" s="5">
        <f>Deferral!AR48</f>
        <v>-104637.96840315871</v>
      </c>
      <c r="AR168" s="5">
        <f>Deferral!AS48</f>
        <v>-109366.04034176981</v>
      </c>
      <c r="AS168" s="5">
        <f>Deferral!AT48</f>
        <v>53883.736565347761</v>
      </c>
      <c r="AT168" s="5">
        <f>Deferral!AU48</f>
        <v>263404.11983581539</v>
      </c>
      <c r="AU168" s="5">
        <f>Deferral!AV48</f>
        <v>-45365.816161672119</v>
      </c>
      <c r="AV168" s="5">
        <f>Deferral!AW48</f>
        <v>-116828.77425745968</v>
      </c>
      <c r="AW168" s="5">
        <f>Deferral!AX48</f>
        <v>-213062.76453521196</v>
      </c>
      <c r="AX168" s="5">
        <f>Deferral!AY48</f>
        <v>-117537.16235663416</v>
      </c>
      <c r="AY168" s="39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39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</row>
    <row r="169" spans="1:80" ht="15.75" customHeight="1" collapsed="1">
      <c r="A169" s="2" t="s">
        <v>42</v>
      </c>
      <c r="B169" s="23" t="s">
        <v>46</v>
      </c>
      <c r="C169" s="23">
        <v>4</v>
      </c>
      <c r="D169" s="43" t="s">
        <v>30</v>
      </c>
      <c r="E169" s="41"/>
      <c r="F169" s="42"/>
      <c r="G169" s="42"/>
      <c r="H169" s="42"/>
      <c r="I169" s="42"/>
      <c r="J169" s="42"/>
      <c r="K169" s="42"/>
      <c r="L169" s="42"/>
      <c r="M169" s="42"/>
      <c r="N169" s="42"/>
      <c r="O169" s="39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39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39">
        <f>AM168/2*AM$302</f>
        <v>1006.2104188032112</v>
      </c>
      <c r="AN169" s="5">
        <f t="shared" ref="AN169:AX169" si="120">(AM170+AN168/2)*AN$302</f>
        <v>2116.1295259014541</v>
      </c>
      <c r="AO169" s="5">
        <f t="shared" si="120"/>
        <v>2648.0105399302802</v>
      </c>
      <c r="AP169" s="5">
        <f t="shared" si="120"/>
        <v>2482.7168784137311</v>
      </c>
      <c r="AQ169" s="5">
        <f t="shared" si="120"/>
        <v>1455.6608640523475</v>
      </c>
      <c r="AR169" s="5">
        <f t="shared" si="120"/>
        <v>1002.495703114816</v>
      </c>
      <c r="AS169" s="5">
        <f t="shared" si="120"/>
        <v>803.01980773612365</v>
      </c>
      <c r="AT169" s="5">
        <f t="shared" si="120"/>
        <v>1367.5043472731254</v>
      </c>
      <c r="AU169" s="5">
        <f t="shared" si="120"/>
        <v>1936.3209453453062</v>
      </c>
      <c r="AV169" s="5">
        <f t="shared" si="120"/>
        <v>1489.2845067616099</v>
      </c>
      <c r="AW169" s="5">
        <f t="shared" si="120"/>
        <v>873.64534942796968</v>
      </c>
      <c r="AX169" s="5">
        <f t="shared" si="120"/>
        <v>210.54157511593957</v>
      </c>
      <c r="AY169" s="39">
        <f t="shared" ref="AY169:BE169" si="121">AX170*AY$302</f>
        <v>-13.261758993841038</v>
      </c>
      <c r="AZ169" s="5">
        <f t="shared" si="121"/>
        <v>-13.300218094923178</v>
      </c>
      <c r="BA169" s="5">
        <f t="shared" si="121"/>
        <v>-12.8788304954192</v>
      </c>
      <c r="BB169" s="5">
        <f t="shared" si="121"/>
        <v>-12.914891220806373</v>
      </c>
      <c r="BC169" s="5">
        <f t="shared" si="121"/>
        <v>-12.488515312073753</v>
      </c>
      <c r="BD169" s="5">
        <f t="shared" si="121"/>
        <v>-12.986020759098439</v>
      </c>
      <c r="BE169" s="5">
        <f t="shared" si="121"/>
        <v>0</v>
      </c>
      <c r="BF169" s="5"/>
      <c r="BG169" s="5"/>
      <c r="BH169" s="5"/>
      <c r="BI169" s="5"/>
      <c r="BJ169" s="5"/>
      <c r="BK169" s="39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</row>
    <row r="170" spans="1:80" ht="15.75" customHeight="1">
      <c r="A170" s="2" t="s">
        <v>42</v>
      </c>
      <c r="B170" s="23" t="s">
        <v>46</v>
      </c>
      <c r="C170" s="23">
        <v>4</v>
      </c>
      <c r="D170" s="40" t="s">
        <v>31</v>
      </c>
      <c r="E170" s="41"/>
      <c r="F170" s="42"/>
      <c r="G170" s="42"/>
      <c r="H170" s="42"/>
      <c r="I170" s="42"/>
      <c r="J170" s="42"/>
      <c r="K170" s="42"/>
      <c r="L170" s="42"/>
      <c r="M170" s="42"/>
      <c r="N170" s="42"/>
      <c r="O170" s="3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39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39">
        <f>SUM(AM168:AM169)</f>
        <v>429180.85671804199</v>
      </c>
      <c r="AN170" s="5">
        <f>AM170+SUM(AN168:AN169)</f>
        <v>473415.92212762707</v>
      </c>
      <c r="AO170" s="5">
        <f t="shared" ref="AO170" si="122">AN170+SUM(AO168:AO169)</f>
        <v>706125.66171464999</v>
      </c>
      <c r="AP170" s="5">
        <f t="shared" ref="AP170:AX170" si="123">AO170+SUM(AP168:AP169)</f>
        <v>375799.17621321214</v>
      </c>
      <c r="AQ170" s="5">
        <f t="shared" si="123"/>
        <v>272616.86867410579</v>
      </c>
      <c r="AR170" s="5">
        <f t="shared" si="123"/>
        <v>164253.32403545082</v>
      </c>
      <c r="AS170" s="5">
        <f t="shared" si="123"/>
        <v>218940.0804085347</v>
      </c>
      <c r="AT170" s="5">
        <f t="shared" si="123"/>
        <v>483711.70459162327</v>
      </c>
      <c r="AU170" s="5">
        <f t="shared" si="123"/>
        <v>440282.20937529649</v>
      </c>
      <c r="AV170" s="5">
        <f t="shared" si="123"/>
        <v>324942.71962459839</v>
      </c>
      <c r="AW170" s="5">
        <f t="shared" si="123"/>
        <v>112753.60043881441</v>
      </c>
      <c r="AX170" s="5">
        <f t="shared" si="123"/>
        <v>-4573.0203427038068</v>
      </c>
      <c r="AY170" s="39">
        <f>AX170+AY169</f>
        <v>-4586.2821016976477</v>
      </c>
      <c r="AZ170" s="5">
        <f t="shared" ref="AZ170:BC170" si="124">AY170+AZ169</f>
        <v>-4599.5823197925711</v>
      </c>
      <c r="BA170" s="5">
        <f t="shared" si="124"/>
        <v>-4612.4611502879907</v>
      </c>
      <c r="BB170" s="5">
        <f t="shared" si="124"/>
        <v>-4625.3760415087972</v>
      </c>
      <c r="BC170" s="5">
        <f t="shared" si="124"/>
        <v>-4637.8645568208713</v>
      </c>
      <c r="BD170" s="5">
        <f>BC170+BD169</f>
        <v>-4650.8505775799695</v>
      </c>
      <c r="BE170" s="5">
        <f>BD170+BE169</f>
        <v>-4650.8505775799695</v>
      </c>
      <c r="BF170" s="5">
        <f>BE170</f>
        <v>-4650.8505775799695</v>
      </c>
      <c r="BG170" s="5"/>
      <c r="BH170" s="5"/>
      <c r="BI170" s="5"/>
      <c r="BJ170" s="5"/>
      <c r="BK170" s="39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</row>
    <row r="171" spans="1:80" ht="15.75" hidden="1" customHeight="1" outlineLevel="1">
      <c r="A171" s="2" t="s">
        <v>42</v>
      </c>
      <c r="B171" s="23" t="s">
        <v>46</v>
      </c>
      <c r="C171" s="23">
        <v>4</v>
      </c>
      <c r="D171" s="43" t="s">
        <v>36</v>
      </c>
      <c r="E171" s="41"/>
      <c r="F171" s="42"/>
      <c r="G171" s="42"/>
      <c r="H171" s="42"/>
      <c r="I171" s="42"/>
      <c r="J171" s="42"/>
      <c r="K171" s="42"/>
      <c r="L171" s="42"/>
      <c r="M171" s="42"/>
      <c r="N171" s="42"/>
      <c r="O171" s="39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39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39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39"/>
      <c r="AZ171" s="5"/>
      <c r="BA171" s="5"/>
      <c r="BB171" s="5"/>
      <c r="BC171" s="5"/>
      <c r="BD171" s="5"/>
      <c r="BE171" s="5"/>
      <c r="BF171" s="45">
        <f>BF334</f>
        <v>3110.0156341633019</v>
      </c>
      <c r="BG171" s="5"/>
      <c r="BH171" s="5"/>
      <c r="BI171" s="5"/>
      <c r="BJ171" s="5"/>
      <c r="BK171" s="39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</row>
    <row r="172" spans="1:80" ht="15.75" hidden="1" customHeight="1" outlineLevel="1">
      <c r="A172" s="2" t="s">
        <v>42</v>
      </c>
      <c r="B172" s="23" t="s">
        <v>46</v>
      </c>
      <c r="C172" s="23">
        <v>4</v>
      </c>
      <c r="D172" s="43" t="s">
        <v>37</v>
      </c>
      <c r="E172" s="41"/>
      <c r="F172" s="42"/>
      <c r="G172" s="42"/>
      <c r="H172" s="42"/>
      <c r="I172" s="42"/>
      <c r="J172" s="42"/>
      <c r="K172" s="42"/>
      <c r="L172" s="42"/>
      <c r="M172" s="42"/>
      <c r="N172" s="42"/>
      <c r="O172" s="39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39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39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39"/>
      <c r="AZ172" s="5"/>
      <c r="BA172" s="5"/>
      <c r="BB172" s="5"/>
      <c r="BC172" s="5"/>
      <c r="BD172" s="5"/>
      <c r="BE172" s="5"/>
      <c r="BF172" s="5">
        <f>SUM(BF170:BF171)</f>
        <v>-1540.8349434166676</v>
      </c>
      <c r="BG172" s="5"/>
      <c r="BH172" s="5"/>
      <c r="BI172" s="5"/>
      <c r="BJ172" s="5"/>
      <c r="BK172" s="39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</row>
    <row r="173" spans="1:80" ht="15.75" customHeight="1" collapsed="1">
      <c r="B173" s="23"/>
      <c r="C173" s="43"/>
      <c r="D173" s="43"/>
      <c r="E173" s="41"/>
      <c r="F173" s="42"/>
      <c r="G173" s="42"/>
      <c r="H173" s="42"/>
      <c r="I173" s="42"/>
      <c r="J173" s="42"/>
      <c r="K173" s="42"/>
      <c r="L173" s="42"/>
      <c r="M173" s="42"/>
      <c r="N173" s="42"/>
      <c r="O173" s="39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39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39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39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39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</row>
    <row r="174" spans="1:80" ht="15.75" customHeight="1">
      <c r="A174" s="2" t="s">
        <v>42</v>
      </c>
      <c r="B174" s="23" t="s">
        <v>46</v>
      </c>
      <c r="C174" s="23">
        <v>5</v>
      </c>
      <c r="D174" s="40" t="s">
        <v>29</v>
      </c>
      <c r="E174" s="41"/>
      <c r="F174" s="42"/>
      <c r="G174" s="42"/>
      <c r="H174" s="42"/>
      <c r="I174" s="42"/>
      <c r="J174" s="42"/>
      <c r="K174" s="42"/>
      <c r="L174" s="42"/>
      <c r="M174" s="42"/>
      <c r="N174" s="42"/>
      <c r="O174" s="39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39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39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39">
        <f>Deferral!AZ48</f>
        <v>224425.72619496519</v>
      </c>
      <c r="AZ174" s="5">
        <f>Deferral!BA48</f>
        <v>86281.067483525258</v>
      </c>
      <c r="BA174" s="5">
        <f>Deferral!BB48</f>
        <v>49334.331698855385</v>
      </c>
      <c r="BB174" s="5">
        <f>Deferral!BC48</f>
        <v>-33827.663185385056</v>
      </c>
      <c r="BC174" s="5">
        <f>Deferral!BD48</f>
        <v>95745.191227422561</v>
      </c>
      <c r="BD174" s="5">
        <f>Deferral!BE48</f>
        <v>-304610.42897031037</v>
      </c>
      <c r="BE174" s="5">
        <f>Deferral!BF48</f>
        <v>0</v>
      </c>
      <c r="BF174" s="5">
        <f>Deferral!BG48</f>
        <v>0</v>
      </c>
      <c r="BG174" s="5">
        <f>Deferral!BH48</f>
        <v>0</v>
      </c>
      <c r="BH174" s="5">
        <f>Deferral!BI48</f>
        <v>0</v>
      </c>
      <c r="BI174" s="5">
        <f>Deferral!BJ48</f>
        <v>0</v>
      </c>
      <c r="BJ174" s="5">
        <f>Deferral!BK48</f>
        <v>0</v>
      </c>
      <c r="BK174" s="39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</row>
    <row r="175" spans="1:80" ht="15.75" customHeight="1">
      <c r="A175" s="2" t="s">
        <v>42</v>
      </c>
      <c r="B175" s="23" t="s">
        <v>46</v>
      </c>
      <c r="C175" s="23">
        <v>5</v>
      </c>
      <c r="D175" s="43" t="s">
        <v>30</v>
      </c>
      <c r="E175" s="41"/>
      <c r="F175" s="42"/>
      <c r="G175" s="42"/>
      <c r="H175" s="42"/>
      <c r="I175" s="42"/>
      <c r="J175" s="42"/>
      <c r="K175" s="42"/>
      <c r="L175" s="42"/>
      <c r="M175" s="42"/>
      <c r="N175" s="42"/>
      <c r="O175" s="3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39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39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39">
        <f>AY174/2*AY$302</f>
        <v>325.41730298269948</v>
      </c>
      <c r="AZ175" s="5">
        <f t="shared" ref="AZ175:BJ175" si="125">(AY176+AZ174/2)*AZ$302</f>
        <v>776.88586399516043</v>
      </c>
      <c r="BA175" s="5">
        <f t="shared" si="125"/>
        <v>942.13353554570881</v>
      </c>
      <c r="BB175" s="5">
        <f t="shared" si="125"/>
        <v>966.48084536409533</v>
      </c>
      <c r="BC175" s="5">
        <f t="shared" si="125"/>
        <v>1018.1618334546114</v>
      </c>
      <c r="BD175" s="5">
        <f t="shared" si="125"/>
        <v>766.31105128359741</v>
      </c>
      <c r="BE175" s="5">
        <f t="shared" si="125"/>
        <v>0</v>
      </c>
      <c r="BF175" s="5">
        <f t="shared" si="125"/>
        <v>0</v>
      </c>
      <c r="BG175" s="5">
        <f t="shared" si="125"/>
        <v>0</v>
      </c>
      <c r="BH175" s="5">
        <f t="shared" si="125"/>
        <v>0</v>
      </c>
      <c r="BI175" s="5">
        <f t="shared" si="125"/>
        <v>0</v>
      </c>
      <c r="BJ175" s="5">
        <f t="shared" si="125"/>
        <v>0</v>
      </c>
      <c r="BK175" s="39">
        <f t="shared" ref="BK175:BQ175" si="126">BJ176*BK$302</f>
        <v>0</v>
      </c>
      <c r="BL175" s="5">
        <f t="shared" si="126"/>
        <v>0</v>
      </c>
      <c r="BM175" s="5">
        <f t="shared" si="126"/>
        <v>0</v>
      </c>
      <c r="BN175" s="5">
        <f t="shared" si="126"/>
        <v>0</v>
      </c>
      <c r="BO175" s="5">
        <f t="shared" si="126"/>
        <v>0</v>
      </c>
      <c r="BP175" s="5">
        <f t="shared" si="126"/>
        <v>0</v>
      </c>
      <c r="BQ175" s="5">
        <f t="shared" si="126"/>
        <v>0</v>
      </c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</row>
    <row r="176" spans="1:80" ht="15.75" customHeight="1">
      <c r="A176" s="2" t="s">
        <v>42</v>
      </c>
      <c r="B176" s="23" t="s">
        <v>46</v>
      </c>
      <c r="C176" s="23">
        <v>5</v>
      </c>
      <c r="D176" s="40" t="s">
        <v>31</v>
      </c>
      <c r="E176" s="41"/>
      <c r="F176" s="42"/>
      <c r="G176" s="42"/>
      <c r="H176" s="42"/>
      <c r="I176" s="42"/>
      <c r="J176" s="42"/>
      <c r="K176" s="42"/>
      <c r="L176" s="42"/>
      <c r="M176" s="42"/>
      <c r="N176" s="42"/>
      <c r="O176" s="39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39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39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39">
        <f>SUM(AY174:AY175)</f>
        <v>224751.14349794789</v>
      </c>
      <c r="AZ176" s="5">
        <f>AY176+SUM(AZ174:AZ175)</f>
        <v>311809.09684546833</v>
      </c>
      <c r="BA176" s="5">
        <f t="shared" ref="BA176" si="127">AZ176+SUM(BA174:BA175)</f>
        <v>362085.56207986944</v>
      </c>
      <c r="BB176" s="5">
        <f t="shared" ref="BB176:BJ176" si="128">BA176+SUM(BB174:BB175)</f>
        <v>329224.37973984849</v>
      </c>
      <c r="BC176" s="5">
        <f t="shared" si="128"/>
        <v>425987.73280072567</v>
      </c>
      <c r="BD176" s="5">
        <f t="shared" si="128"/>
        <v>122143.61488169892</v>
      </c>
      <c r="BE176" s="5">
        <f t="shared" si="128"/>
        <v>122143.61488169892</v>
      </c>
      <c r="BF176" s="5">
        <f t="shared" si="128"/>
        <v>122143.61488169892</v>
      </c>
      <c r="BG176" s="5">
        <f t="shared" si="128"/>
        <v>122143.61488169892</v>
      </c>
      <c r="BH176" s="5">
        <f t="shared" si="128"/>
        <v>122143.61488169892</v>
      </c>
      <c r="BI176" s="5">
        <f t="shared" si="128"/>
        <v>122143.61488169892</v>
      </c>
      <c r="BJ176" s="5">
        <f t="shared" si="128"/>
        <v>122143.61488169892</v>
      </c>
      <c r="BK176" s="39">
        <f>BJ176+BK175</f>
        <v>122143.61488169892</v>
      </c>
      <c r="BL176" s="5">
        <f t="shared" ref="BL176:BO176" si="129">BK176+BL175</f>
        <v>122143.61488169892</v>
      </c>
      <c r="BM176" s="5">
        <f t="shared" si="129"/>
        <v>122143.61488169892</v>
      </c>
      <c r="BN176" s="5">
        <f t="shared" si="129"/>
        <v>122143.61488169892</v>
      </c>
      <c r="BO176" s="5">
        <f t="shared" si="129"/>
        <v>122143.61488169892</v>
      </c>
      <c r="BP176" s="5">
        <f>BO176+BP175</f>
        <v>122143.61488169892</v>
      </c>
      <c r="BQ176" s="5">
        <f>BP176+BQ175</f>
        <v>122143.61488169892</v>
      </c>
      <c r="BR176" s="5">
        <f>BQ176</f>
        <v>122143.61488169892</v>
      </c>
      <c r="BS176" s="5"/>
      <c r="BT176" s="5"/>
      <c r="BU176" s="5"/>
      <c r="BV176" s="5"/>
      <c r="BW176" s="5"/>
      <c r="BX176" s="5"/>
      <c r="BY176" s="5"/>
      <c r="BZ176" s="5"/>
      <c r="CA176" s="5"/>
      <c r="CB176" s="5"/>
    </row>
    <row r="177" spans="1:80" ht="15.75" hidden="1" customHeight="1" outlineLevel="1">
      <c r="A177" s="2" t="s">
        <v>42</v>
      </c>
      <c r="B177" s="23" t="s">
        <v>46</v>
      </c>
      <c r="C177" s="23">
        <v>5</v>
      </c>
      <c r="D177" s="43" t="s">
        <v>32</v>
      </c>
      <c r="E177" s="41"/>
      <c r="F177" s="42"/>
      <c r="G177" s="42"/>
      <c r="H177" s="42"/>
      <c r="I177" s="42"/>
      <c r="J177" s="42"/>
      <c r="K177" s="42"/>
      <c r="L177" s="42"/>
      <c r="M177" s="42"/>
      <c r="N177" s="42"/>
      <c r="O177" s="39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39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39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39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39"/>
      <c r="BL177" s="5"/>
      <c r="BM177" s="5"/>
      <c r="BN177" s="5"/>
      <c r="BO177" s="5"/>
      <c r="BP177" s="5"/>
      <c r="BQ177" s="5"/>
      <c r="BR177" s="45">
        <f>BR342</f>
        <v>0</v>
      </c>
      <c r="BS177" s="5"/>
      <c r="BT177" s="5"/>
      <c r="BU177" s="5"/>
      <c r="BV177" s="5"/>
      <c r="BW177" s="5"/>
      <c r="BX177" s="5"/>
      <c r="BY177" s="5"/>
      <c r="BZ177" s="5"/>
      <c r="CA177" s="5"/>
      <c r="CB177" s="5"/>
    </row>
    <row r="178" spans="1:80" ht="15.75" hidden="1" customHeight="1" outlineLevel="1">
      <c r="A178" s="2" t="s">
        <v>42</v>
      </c>
      <c r="B178" s="23" t="s">
        <v>46</v>
      </c>
      <c r="C178" s="23">
        <v>5</v>
      </c>
      <c r="D178" s="43" t="s">
        <v>38</v>
      </c>
      <c r="E178" s="41"/>
      <c r="F178" s="42"/>
      <c r="G178" s="42"/>
      <c r="H178" s="42"/>
      <c r="I178" s="42"/>
      <c r="J178" s="42"/>
      <c r="K178" s="42"/>
      <c r="L178" s="42"/>
      <c r="M178" s="42"/>
      <c r="N178" s="42"/>
      <c r="O178" s="39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39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39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39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39"/>
      <c r="BL178" s="5"/>
      <c r="BM178" s="5"/>
      <c r="BN178" s="5"/>
      <c r="BO178" s="5"/>
      <c r="BP178" s="5"/>
      <c r="BQ178" s="5"/>
      <c r="BR178" s="5">
        <f>SUM(BR176:BR177)</f>
        <v>122143.61488169892</v>
      </c>
      <c r="BS178" s="5"/>
      <c r="BT178" s="5"/>
      <c r="BU178" s="5"/>
      <c r="BV178" s="5"/>
      <c r="BW178" s="5"/>
      <c r="BX178" s="5"/>
      <c r="BY178" s="5"/>
      <c r="BZ178" s="5"/>
      <c r="CA178" s="5"/>
      <c r="CB178" s="5"/>
    </row>
    <row r="179" spans="1:80" ht="15.75" hidden="1" customHeight="1" outlineLevel="1">
      <c r="B179" s="23"/>
      <c r="C179" s="43"/>
      <c r="D179" s="43"/>
      <c r="E179" s="41"/>
      <c r="F179" s="42"/>
      <c r="G179" s="42"/>
      <c r="H179" s="42"/>
      <c r="I179" s="42"/>
      <c r="J179" s="42"/>
      <c r="K179" s="42"/>
      <c r="L179" s="42"/>
      <c r="M179" s="42"/>
      <c r="N179" s="42"/>
      <c r="O179" s="39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39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39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39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39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</row>
    <row r="180" spans="1:80" ht="15.75" customHeight="1" collapsed="1">
      <c r="B180" s="23"/>
      <c r="C180" s="43"/>
      <c r="D180" s="43"/>
      <c r="E180" s="41"/>
      <c r="F180" s="42"/>
      <c r="G180" s="42"/>
      <c r="H180" s="42"/>
      <c r="I180" s="42"/>
      <c r="J180" s="42"/>
      <c r="K180" s="42"/>
      <c r="L180" s="42"/>
      <c r="M180" s="42"/>
      <c r="N180" s="42"/>
      <c r="O180" s="3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39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39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39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39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</row>
    <row r="181" spans="1:80" ht="15.75" customHeight="1">
      <c r="A181" s="2" t="s">
        <v>42</v>
      </c>
      <c r="B181" s="23" t="s">
        <v>46</v>
      </c>
      <c r="C181" s="46"/>
      <c r="D181" s="43" t="s">
        <v>39</v>
      </c>
      <c r="E181" s="39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39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39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-56132.935460000001</v>
      </c>
      <c r="AI181" s="5">
        <v>-114245.44274</v>
      </c>
      <c r="AJ181" s="5">
        <v>-111904.14644</v>
      </c>
      <c r="AK181" s="5">
        <v>-107935.02946000001</v>
      </c>
      <c r="AL181" s="5">
        <v>-112965.64053999999</v>
      </c>
      <c r="AM181" s="39">
        <v>-126441.71793999999</v>
      </c>
      <c r="AN181" s="5">
        <v>-122360.57665999999</v>
      </c>
      <c r="AO181" s="5">
        <v>-143481.10436</v>
      </c>
      <c r="AP181" s="5">
        <v>-133838.66279999999</v>
      </c>
      <c r="AQ181" s="5">
        <v>-134646.15624000001</v>
      </c>
      <c r="AR181" s="5">
        <v>-139837.25745999999</v>
      </c>
      <c r="AS181" s="5">
        <v>-132505.97323999999</v>
      </c>
      <c r="AT181" s="5">
        <v>-230580.62482701705</v>
      </c>
      <c r="AU181" s="5">
        <v>-300719.08620131691</v>
      </c>
      <c r="AV181" s="5">
        <v>-281243.14467166597</v>
      </c>
      <c r="AW181" s="5">
        <v>-263330.46863999998</v>
      </c>
      <c r="AX181" s="5">
        <v>-291605.53067999997</v>
      </c>
      <c r="AY181" s="39">
        <v>-319124.76551999996</v>
      </c>
      <c r="AZ181" s="5">
        <v>-331365.90995999996</v>
      </c>
      <c r="BA181" s="5">
        <v>-401946.98525999999</v>
      </c>
      <c r="BB181" s="5">
        <v>-339336.70362000004</v>
      </c>
      <c r="BC181" s="5">
        <v>-372842.15597999998</v>
      </c>
      <c r="BD181" s="5">
        <v>-346401.70991999999</v>
      </c>
      <c r="BE181" s="5">
        <v>0</v>
      </c>
      <c r="BF181" s="5">
        <v>0</v>
      </c>
      <c r="BG181" s="5">
        <v>0</v>
      </c>
      <c r="BH181" s="5">
        <v>0</v>
      </c>
      <c r="BI181" s="5">
        <v>0</v>
      </c>
      <c r="BJ181" s="5">
        <v>0</v>
      </c>
      <c r="BK181" s="39">
        <v>0</v>
      </c>
      <c r="BL181" s="5">
        <v>0</v>
      </c>
      <c r="BM181" s="5">
        <v>0</v>
      </c>
      <c r="BN181" s="5">
        <v>0</v>
      </c>
      <c r="BO181" s="5">
        <v>0</v>
      </c>
      <c r="BP181" s="5">
        <v>0</v>
      </c>
      <c r="BQ181" s="5"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v>0</v>
      </c>
      <c r="BX181" s="5">
        <v>0</v>
      </c>
      <c r="BY181" s="5">
        <v>0</v>
      </c>
      <c r="BZ181" s="5">
        <v>0</v>
      </c>
      <c r="CA181" s="5">
        <v>0</v>
      </c>
      <c r="CB181" s="5">
        <v>0</v>
      </c>
    </row>
    <row r="182" spans="1:80" ht="15.75" customHeight="1">
      <c r="A182" s="2" t="s">
        <v>42</v>
      </c>
      <c r="B182" s="23" t="s">
        <v>46</v>
      </c>
      <c r="C182" s="46"/>
      <c r="D182" s="43" t="s">
        <v>40</v>
      </c>
      <c r="E182" s="39">
        <v>0</v>
      </c>
      <c r="F182" s="5">
        <f>(E183+F154+F160+F166+F172+F178+F181/2)*F$302</f>
        <v>0</v>
      </c>
      <c r="G182" s="5">
        <f t="shared" ref="G182:N182" si="130">(F183+G154+G160+G166+G172+G178+G181/2)*G$302</f>
        <v>0</v>
      </c>
      <c r="H182" s="5">
        <f t="shared" si="130"/>
        <v>0</v>
      </c>
      <c r="I182" s="5">
        <f t="shared" si="130"/>
        <v>0</v>
      </c>
      <c r="J182" s="5">
        <f t="shared" si="130"/>
        <v>0</v>
      </c>
      <c r="K182" s="5">
        <f t="shared" si="130"/>
        <v>0</v>
      </c>
      <c r="L182" s="5">
        <f t="shared" si="130"/>
        <v>0</v>
      </c>
      <c r="M182" s="5">
        <f t="shared" si="130"/>
        <v>0</v>
      </c>
      <c r="N182" s="5">
        <f t="shared" si="130"/>
        <v>0</v>
      </c>
      <c r="O182" s="39">
        <f>(N183+O154+O160+O166+O172+O178+O181/2)*O$302</f>
        <v>3420.3240415409778</v>
      </c>
      <c r="P182" s="5">
        <f>(O183+P154+P160+P166+P172+P178+P181/2)*P$302</f>
        <v>3431.9531432822168</v>
      </c>
      <c r="Q182" s="5">
        <f t="shared" ref="Q182:CB182" si="131">(P183+Q154+Q160+Q166+Q172+Q178+Q181/2)*Q$302</f>
        <v>3342.3387903232187</v>
      </c>
      <c r="R182" s="5">
        <f t="shared" si="131"/>
        <v>3658.2201909068567</v>
      </c>
      <c r="S182" s="5">
        <f t="shared" si="131"/>
        <v>3569.4067340498405</v>
      </c>
      <c r="T182" s="5">
        <f t="shared" si="131"/>
        <v>3684.2396478367004</v>
      </c>
      <c r="U182" s="5">
        <f t="shared" si="131"/>
        <v>3697.5029105689127</v>
      </c>
      <c r="V182" s="5">
        <f t="shared" si="131"/>
        <v>3401.5794276263809</v>
      </c>
      <c r="W182" s="5">
        <f t="shared" si="131"/>
        <v>3723.0596069864155</v>
      </c>
      <c r="X182" s="5">
        <f t="shared" si="131"/>
        <v>3840.2532499485551</v>
      </c>
      <c r="Y182" s="5">
        <f t="shared" si="131"/>
        <v>3958.6368406753477</v>
      </c>
      <c r="Z182" s="5">
        <f t="shared" si="131"/>
        <v>3869.1091432838639</v>
      </c>
      <c r="AA182" s="39">
        <f t="shared" si="131"/>
        <v>4198.2971320151501</v>
      </c>
      <c r="AB182" s="5">
        <f t="shared" si="131"/>
        <v>4215.0903205432114</v>
      </c>
      <c r="AC182" s="5">
        <f t="shared" si="131"/>
        <v>4126.1519147797489</v>
      </c>
      <c r="AD182" s="5">
        <f t="shared" si="131"/>
        <v>4460.8780539587278</v>
      </c>
      <c r="AE182" s="5">
        <f t="shared" si="131"/>
        <v>4372.9562717428462</v>
      </c>
      <c r="AF182" s="5">
        <f t="shared" si="131"/>
        <v>4497.9801581266747</v>
      </c>
      <c r="AG182" s="5">
        <f t="shared" si="131"/>
        <v>4731.9608021617978</v>
      </c>
      <c r="AH182" s="5">
        <f t="shared" si="131"/>
        <v>7868.5327874036511</v>
      </c>
      <c r="AI182" s="5">
        <f t="shared" si="131"/>
        <v>8315.1751783685922</v>
      </c>
      <c r="AJ182" s="5">
        <f t="shared" si="131"/>
        <v>8032.7381450700805</v>
      </c>
      <c r="AK182" s="5">
        <f t="shared" si="131"/>
        <v>7742.5639280800715</v>
      </c>
      <c r="AL182" s="5">
        <f t="shared" si="131"/>
        <v>7112.0623511242547</v>
      </c>
      <c r="AM182" s="39">
        <f t="shared" si="131"/>
        <v>6898.9734117965072</v>
      </c>
      <c r="AN182" s="5">
        <f t="shared" si="131"/>
        <v>6346.7131945219517</v>
      </c>
      <c r="AO182" s="5">
        <f t="shared" si="131"/>
        <v>5507.0567197077471</v>
      </c>
      <c r="AP182" s="5">
        <f t="shared" si="131"/>
        <v>5016.932754366132</v>
      </c>
      <c r="AQ182" s="5">
        <f t="shared" si="131"/>
        <v>4326.3543533910806</v>
      </c>
      <c r="AR182" s="5">
        <f t="shared" si="131"/>
        <v>3811.0849397598145</v>
      </c>
      <c r="AS182" s="5">
        <f t="shared" si="131"/>
        <v>2923.7720216229086</v>
      </c>
      <c r="AT182" s="5">
        <f t="shared" si="131"/>
        <v>15373.127237584495</v>
      </c>
      <c r="AU182" s="5">
        <f t="shared" si="131"/>
        <v>15504.51322786781</v>
      </c>
      <c r="AV182" s="5">
        <f t="shared" si="131"/>
        <v>13322.689248692192</v>
      </c>
      <c r="AW182" s="5">
        <f t="shared" si="131"/>
        <v>12628.440195696761</v>
      </c>
      <c r="AX182" s="5">
        <f t="shared" si="131"/>
        <v>11279.85490889356</v>
      </c>
      <c r="AY182" s="39">
        <f t="shared" si="131"/>
        <v>7534.7370691794631</v>
      </c>
      <c r="AZ182" s="5">
        <f t="shared" si="131"/>
        <v>6613.3763272340839</v>
      </c>
      <c r="BA182" s="5">
        <f t="shared" si="131"/>
        <v>5377.2082680825433</v>
      </c>
      <c r="BB182" s="5">
        <f t="shared" si="131"/>
        <v>4354.4672868011739</v>
      </c>
      <c r="BC182" s="5">
        <f t="shared" si="131"/>
        <v>3249.2661992012099</v>
      </c>
      <c r="BD182" s="5">
        <f t="shared" si="131"/>
        <v>2371.7659248619807</v>
      </c>
      <c r="BE182" s="5">
        <f t="shared" si="131"/>
        <v>0</v>
      </c>
      <c r="BF182" s="5">
        <f t="shared" si="131"/>
        <v>0</v>
      </c>
      <c r="BG182" s="5">
        <f t="shared" si="131"/>
        <v>0</v>
      </c>
      <c r="BH182" s="5">
        <f t="shared" si="131"/>
        <v>0</v>
      </c>
      <c r="BI182" s="5">
        <f t="shared" si="131"/>
        <v>0</v>
      </c>
      <c r="BJ182" s="5">
        <f t="shared" si="131"/>
        <v>0</v>
      </c>
      <c r="BK182" s="39">
        <f t="shared" si="131"/>
        <v>0</v>
      </c>
      <c r="BL182" s="5">
        <f t="shared" si="131"/>
        <v>0</v>
      </c>
      <c r="BM182" s="5">
        <f t="shared" si="131"/>
        <v>0</v>
      </c>
      <c r="BN182" s="5">
        <f t="shared" si="131"/>
        <v>0</v>
      </c>
      <c r="BO182" s="5">
        <f t="shared" si="131"/>
        <v>0</v>
      </c>
      <c r="BP182" s="5">
        <f t="shared" si="131"/>
        <v>0</v>
      </c>
      <c r="BQ182" s="5">
        <f t="shared" si="131"/>
        <v>0</v>
      </c>
      <c r="BR182" s="5">
        <f t="shared" si="131"/>
        <v>0</v>
      </c>
      <c r="BS182" s="5">
        <f t="shared" si="131"/>
        <v>0</v>
      </c>
      <c r="BT182" s="5">
        <f t="shared" si="131"/>
        <v>0</v>
      </c>
      <c r="BU182" s="5">
        <f t="shared" si="131"/>
        <v>0</v>
      </c>
      <c r="BV182" s="5">
        <f t="shared" si="131"/>
        <v>0</v>
      </c>
      <c r="BW182" s="5">
        <f t="shared" si="131"/>
        <v>0</v>
      </c>
      <c r="BX182" s="5">
        <f t="shared" si="131"/>
        <v>0</v>
      </c>
      <c r="BY182" s="5">
        <f t="shared" si="131"/>
        <v>0</v>
      </c>
      <c r="BZ182" s="5">
        <f t="shared" si="131"/>
        <v>0</v>
      </c>
      <c r="CA182" s="5">
        <f t="shared" si="131"/>
        <v>0</v>
      </c>
      <c r="CB182" s="5">
        <f t="shared" si="131"/>
        <v>0</v>
      </c>
    </row>
    <row r="183" spans="1:80" ht="15.75" customHeight="1">
      <c r="A183" s="32" t="s">
        <v>42</v>
      </c>
      <c r="B183" s="33" t="s">
        <v>46</v>
      </c>
      <c r="C183" s="47"/>
      <c r="D183" s="48" t="s">
        <v>41</v>
      </c>
      <c r="E183" s="44">
        <v>0</v>
      </c>
      <c r="F183" s="45">
        <f>E183+F154+F160+F166+F172+F178+F181+F182</f>
        <v>0</v>
      </c>
      <c r="G183" s="45">
        <f t="shared" ref="G183:N183" si="132">F183+G154+G160+G166+G172+G178+G181+G182</f>
        <v>0</v>
      </c>
      <c r="H183" s="45">
        <f t="shared" si="132"/>
        <v>0</v>
      </c>
      <c r="I183" s="45">
        <f t="shared" si="132"/>
        <v>0</v>
      </c>
      <c r="J183" s="45">
        <f t="shared" si="132"/>
        <v>0</v>
      </c>
      <c r="K183" s="45">
        <f t="shared" si="132"/>
        <v>0</v>
      </c>
      <c r="L183" s="45">
        <f t="shared" si="132"/>
        <v>0</v>
      </c>
      <c r="M183" s="45">
        <f t="shared" si="132"/>
        <v>0</v>
      </c>
      <c r="N183" s="45">
        <f t="shared" si="132"/>
        <v>0</v>
      </c>
      <c r="O183" s="44">
        <f>N183+O154+O160+O166+O172+O178+O181+O182</f>
        <v>1009397.9833182992</v>
      </c>
      <c r="P183" s="45">
        <f>O183+P154+P160+P166+P172+P178+P181+P182</f>
        <v>1012829.9364615814</v>
      </c>
      <c r="Q183" s="45">
        <f t="shared" ref="Q183:CB183" si="133">P183+Q154+Q160+Q166+Q172+Q178+Q181+Q182</f>
        <v>1016172.2752519046</v>
      </c>
      <c r="R183" s="45">
        <f t="shared" si="133"/>
        <v>1019830.4954428115</v>
      </c>
      <c r="S183" s="45">
        <f t="shared" si="133"/>
        <v>1023399.9021768613</v>
      </c>
      <c r="T183" s="45">
        <f t="shared" si="133"/>
        <v>1027084.141824698</v>
      </c>
      <c r="U183" s="45">
        <f t="shared" si="133"/>
        <v>1030781.6447352669</v>
      </c>
      <c r="V183" s="45">
        <f t="shared" si="133"/>
        <v>1034183.2241628933</v>
      </c>
      <c r="W183" s="45">
        <f t="shared" si="133"/>
        <v>1037906.2837698797</v>
      </c>
      <c r="X183" s="45">
        <f t="shared" si="133"/>
        <v>1041746.5370198283</v>
      </c>
      <c r="Y183" s="45">
        <f t="shared" si="133"/>
        <v>1045705.1738605037</v>
      </c>
      <c r="Z183" s="45">
        <f t="shared" si="133"/>
        <v>1049574.2830037875</v>
      </c>
      <c r="AA183" s="44">
        <f t="shared" si="133"/>
        <v>1053772.5801358027</v>
      </c>
      <c r="AB183" s="45">
        <f t="shared" si="133"/>
        <v>1057987.6704563459</v>
      </c>
      <c r="AC183" s="45">
        <f t="shared" si="133"/>
        <v>1062113.8223711257</v>
      </c>
      <c r="AD183" s="45">
        <f t="shared" si="133"/>
        <v>1066574.7004250844</v>
      </c>
      <c r="AE183" s="45">
        <f t="shared" si="133"/>
        <v>1070947.6566968274</v>
      </c>
      <c r="AF183" s="45">
        <f t="shared" si="133"/>
        <v>1075445.6368549541</v>
      </c>
      <c r="AG183" s="45">
        <f t="shared" si="133"/>
        <v>1080177.5976571159</v>
      </c>
      <c r="AH183" s="45">
        <f t="shared" si="133"/>
        <v>1946935.2619083161</v>
      </c>
      <c r="AI183" s="45">
        <f t="shared" si="133"/>
        <v>1841004.9943466845</v>
      </c>
      <c r="AJ183" s="45">
        <f t="shared" si="133"/>
        <v>1737133.5860517547</v>
      </c>
      <c r="AK183" s="45">
        <f t="shared" si="133"/>
        <v>1636941.1205198346</v>
      </c>
      <c r="AL183" s="45">
        <f t="shared" si="133"/>
        <v>1531087.5423309589</v>
      </c>
      <c r="AM183" s="44">
        <f t="shared" si="133"/>
        <v>1411544.7978027556</v>
      </c>
      <c r="AN183" s="45">
        <f t="shared" si="133"/>
        <v>1295530.9343372774</v>
      </c>
      <c r="AO183" s="45">
        <f t="shared" si="133"/>
        <v>1157556.8866969852</v>
      </c>
      <c r="AP183" s="45">
        <f t="shared" si="133"/>
        <v>1028735.1566513513</v>
      </c>
      <c r="AQ183" s="45">
        <f t="shared" si="133"/>
        <v>898415.35476474231</v>
      </c>
      <c r="AR183" s="45">
        <f t="shared" si="133"/>
        <v>762389.18224450212</v>
      </c>
      <c r="AS183" s="45">
        <f t="shared" si="133"/>
        <v>632806.98102612502</v>
      </c>
      <c r="AT183" s="45">
        <f t="shared" si="133"/>
        <v>3841910.3116406132</v>
      </c>
      <c r="AU183" s="45">
        <f t="shared" si="133"/>
        <v>3556695.738667164</v>
      </c>
      <c r="AV183" s="45">
        <f t="shared" si="133"/>
        <v>3288775.2832441903</v>
      </c>
      <c r="AW183" s="45">
        <f t="shared" si="133"/>
        <v>3038073.2547998871</v>
      </c>
      <c r="AX183" s="45">
        <f t="shared" si="133"/>
        <v>2757747.5790287806</v>
      </c>
      <c r="AY183" s="44">
        <f t="shared" si="133"/>
        <v>2446157.55057796</v>
      </c>
      <c r="AZ183" s="45">
        <f t="shared" si="133"/>
        <v>2121405.016945194</v>
      </c>
      <c r="BA183" s="45">
        <f t="shared" si="133"/>
        <v>1724835.2399532765</v>
      </c>
      <c r="BB183" s="45">
        <f t="shared" si="133"/>
        <v>1389853.0036200776</v>
      </c>
      <c r="BC183" s="45">
        <f t="shared" si="133"/>
        <v>1020260.1138392788</v>
      </c>
      <c r="BD183" s="45">
        <f t="shared" si="133"/>
        <v>676230.16984414088</v>
      </c>
      <c r="BE183" s="45">
        <f t="shared" si="133"/>
        <v>676230.16984414088</v>
      </c>
      <c r="BF183" s="45">
        <f t="shared" si="133"/>
        <v>674689.33490072424</v>
      </c>
      <c r="BG183" s="45">
        <f t="shared" si="133"/>
        <v>674689.33490072424</v>
      </c>
      <c r="BH183" s="45">
        <f t="shared" si="133"/>
        <v>674689.33490072424</v>
      </c>
      <c r="BI183" s="45">
        <f t="shared" si="133"/>
        <v>674689.33490072424</v>
      </c>
      <c r="BJ183" s="45">
        <f t="shared" si="133"/>
        <v>674689.33490072424</v>
      </c>
      <c r="BK183" s="44">
        <f t="shared" si="133"/>
        <v>674689.33490072424</v>
      </c>
      <c r="BL183" s="45">
        <f t="shared" si="133"/>
        <v>674689.33490072424</v>
      </c>
      <c r="BM183" s="45">
        <f t="shared" si="133"/>
        <v>674689.33490072424</v>
      </c>
      <c r="BN183" s="45">
        <f t="shared" si="133"/>
        <v>674689.33490072424</v>
      </c>
      <c r="BO183" s="45">
        <f t="shared" si="133"/>
        <v>674689.33490072424</v>
      </c>
      <c r="BP183" s="45">
        <f t="shared" si="133"/>
        <v>674689.33490072424</v>
      </c>
      <c r="BQ183" s="45">
        <f t="shared" si="133"/>
        <v>674689.33490072424</v>
      </c>
      <c r="BR183" s="45">
        <f t="shared" si="133"/>
        <v>796832.94978242321</v>
      </c>
      <c r="BS183" s="45">
        <f t="shared" si="133"/>
        <v>796832.94978242321</v>
      </c>
      <c r="BT183" s="45">
        <f t="shared" si="133"/>
        <v>796832.94978242321</v>
      </c>
      <c r="BU183" s="45">
        <f t="shared" si="133"/>
        <v>796832.94978242321</v>
      </c>
      <c r="BV183" s="45">
        <f t="shared" si="133"/>
        <v>796832.94978242321</v>
      </c>
      <c r="BW183" s="45">
        <f t="shared" si="133"/>
        <v>796832.94978242321</v>
      </c>
      <c r="BX183" s="45">
        <f t="shared" si="133"/>
        <v>796832.94978242321</v>
      </c>
      <c r="BY183" s="45">
        <f t="shared" si="133"/>
        <v>796832.94978242321</v>
      </c>
      <c r="BZ183" s="45">
        <f t="shared" si="133"/>
        <v>796832.94978242321</v>
      </c>
      <c r="CA183" s="45">
        <f t="shared" si="133"/>
        <v>796832.94978242321</v>
      </c>
      <c r="CB183" s="45">
        <f t="shared" si="133"/>
        <v>796832.94978242321</v>
      </c>
    </row>
    <row r="184" spans="1:80" ht="15.75" hidden="1" customHeight="1" outlineLevel="1">
      <c r="A184" s="23"/>
      <c r="B184" s="23"/>
      <c r="C184" s="46"/>
      <c r="D184" s="43"/>
      <c r="E184" s="41"/>
      <c r="F184" s="42"/>
      <c r="G184" s="42"/>
      <c r="H184" s="42"/>
      <c r="I184" s="42"/>
      <c r="J184" s="42"/>
      <c r="K184" s="42"/>
      <c r="L184" s="42"/>
      <c r="M184" s="42"/>
      <c r="N184" s="42"/>
      <c r="O184" s="39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39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39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39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39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</row>
    <row r="185" spans="1:80" ht="15.75" hidden="1" customHeight="1" outlineLevel="1">
      <c r="A185" s="2" t="s">
        <v>44</v>
      </c>
      <c r="B185" s="23" t="s">
        <v>46</v>
      </c>
      <c r="C185" s="23">
        <v>1</v>
      </c>
      <c r="D185" s="40" t="s">
        <v>29</v>
      </c>
      <c r="E185" s="39">
        <f>Deferral!D56</f>
        <v>17222.859303724457</v>
      </c>
      <c r="F185" s="5">
        <f>Deferral!E56</f>
        <v>52928.88661618036</v>
      </c>
      <c r="G185" s="5">
        <f>Deferral!F56</f>
        <v>45579.509528007184</v>
      </c>
      <c r="H185" s="5">
        <f>Deferral!G56</f>
        <v>-14215.562204055255</v>
      </c>
      <c r="I185" s="5">
        <f>Deferral!H56</f>
        <v>30409.91517272027</v>
      </c>
      <c r="J185" s="5">
        <f>Deferral!I56</f>
        <v>48528.935781876033</v>
      </c>
      <c r="K185" s="5">
        <f>Deferral!J56</f>
        <v>58628.778357578383</v>
      </c>
      <c r="L185" s="5">
        <f>Deferral!K56</f>
        <v>38234.19034592493</v>
      </c>
      <c r="M185" s="5">
        <f>Deferral!L56</f>
        <v>73392.570063631749</v>
      </c>
      <c r="N185" s="5">
        <f>Deferral!M56</f>
        <v>37803.075442780799</v>
      </c>
      <c r="O185" s="3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39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39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39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39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</row>
    <row r="186" spans="1:80" ht="15.75" hidden="1" customHeight="1" outlineLevel="1">
      <c r="A186" s="2" t="s">
        <v>44</v>
      </c>
      <c r="B186" s="23" t="s">
        <v>46</v>
      </c>
      <c r="C186" s="23">
        <v>1</v>
      </c>
      <c r="D186" s="43" t="s">
        <v>30</v>
      </c>
      <c r="E186" s="41">
        <f>E185/2*E$302</f>
        <v>25.116669817931502</v>
      </c>
      <c r="F186" s="42">
        <f>(E187+F185/2)*F$302</f>
        <v>127.49455623809499</v>
      </c>
      <c r="G186" s="42">
        <f t="shared" ref="G186:N186" si="134">(F187+G185/2)*G$302</f>
        <v>271.52449307072965</v>
      </c>
      <c r="H186" s="42">
        <f t="shared" si="134"/>
        <v>318.05552935628248</v>
      </c>
      <c r="I186" s="42">
        <f t="shared" si="134"/>
        <v>352.38852623609978</v>
      </c>
      <c r="J186" s="42">
        <f t="shared" si="134"/>
        <v>424.6685714220323</v>
      </c>
      <c r="K186" s="42">
        <f t="shared" si="134"/>
        <v>633.86454517015022</v>
      </c>
      <c r="L186" s="42">
        <f t="shared" si="134"/>
        <v>781.06059186091568</v>
      </c>
      <c r="M186" s="42">
        <f t="shared" si="134"/>
        <v>1014.2335085342223</v>
      </c>
      <c r="N186" s="42">
        <f t="shared" si="134"/>
        <v>1120.6800830360548</v>
      </c>
      <c r="O186" s="39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39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39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39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39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</row>
    <row r="187" spans="1:80" ht="15.75" hidden="1" customHeight="1" outlineLevel="1">
      <c r="A187" s="2" t="s">
        <v>44</v>
      </c>
      <c r="B187" s="23" t="s">
        <v>46</v>
      </c>
      <c r="C187" s="23">
        <v>1</v>
      </c>
      <c r="D187" s="40" t="s">
        <v>31</v>
      </c>
      <c r="E187" s="41">
        <f>E185+E186</f>
        <v>17247.97597354239</v>
      </c>
      <c r="F187" s="42">
        <f>E187+SUM(F185:F186)</f>
        <v>70304.35714596085</v>
      </c>
      <c r="G187" s="42">
        <f t="shared" ref="G187" si="135">F187+SUM(G185:G186)</f>
        <v>116155.39116703876</v>
      </c>
      <c r="H187" s="42">
        <f t="shared" ref="H187:N187" si="136">G187+SUM(H185:H186)</f>
        <v>102257.88449233978</v>
      </c>
      <c r="I187" s="42">
        <f t="shared" si="136"/>
        <v>133020.18819129615</v>
      </c>
      <c r="J187" s="42">
        <f t="shared" si="136"/>
        <v>181973.79254459421</v>
      </c>
      <c r="K187" s="42">
        <f t="shared" si="136"/>
        <v>241236.43544734275</v>
      </c>
      <c r="L187" s="42">
        <f t="shared" si="136"/>
        <v>280251.68638512859</v>
      </c>
      <c r="M187" s="42">
        <f t="shared" si="136"/>
        <v>354658.48995729454</v>
      </c>
      <c r="N187" s="42">
        <f t="shared" si="136"/>
        <v>393582.24548311142</v>
      </c>
      <c r="O187" s="39">
        <f>N187</f>
        <v>393582.24548311142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39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39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39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39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0" ht="15.75" hidden="1" customHeight="1" outlineLevel="1">
      <c r="A188" s="2" t="s">
        <v>44</v>
      </c>
      <c r="B188" s="23" t="s">
        <v>46</v>
      </c>
      <c r="C188" s="23">
        <v>1</v>
      </c>
      <c r="D188" s="43" t="s">
        <v>32</v>
      </c>
      <c r="E188" s="41"/>
      <c r="F188" s="42"/>
      <c r="G188" s="42"/>
      <c r="H188" s="42"/>
      <c r="I188" s="42"/>
      <c r="J188" s="42"/>
      <c r="K188" s="42"/>
      <c r="L188" s="42"/>
      <c r="M188" s="42"/>
      <c r="N188" s="42"/>
      <c r="O188" s="44">
        <f>O311</f>
        <v>-980665.04212188278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39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39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39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39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</row>
    <row r="189" spans="1:80" ht="15.75" hidden="1" customHeight="1" outlineLevel="1">
      <c r="A189" s="2" t="s">
        <v>44</v>
      </c>
      <c r="B189" s="23" t="s">
        <v>46</v>
      </c>
      <c r="C189" s="23">
        <v>1</v>
      </c>
      <c r="D189" s="43" t="s">
        <v>33</v>
      </c>
      <c r="E189" s="41"/>
      <c r="F189" s="42"/>
      <c r="G189" s="42"/>
      <c r="H189" s="42"/>
      <c r="I189" s="42"/>
      <c r="J189" s="42"/>
      <c r="K189" s="42"/>
      <c r="L189" s="42"/>
      <c r="M189" s="42"/>
      <c r="N189" s="42"/>
      <c r="O189" s="39">
        <f>SUM(O187:O188)</f>
        <v>-587082.79663877143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39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39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39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39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0" ht="15.75" hidden="1" customHeight="1" outlineLevel="1">
      <c r="B190" s="23"/>
      <c r="C190" s="23"/>
      <c r="D190" s="43"/>
      <c r="E190" s="41"/>
      <c r="F190" s="42"/>
      <c r="G190" s="42"/>
      <c r="H190" s="42"/>
      <c r="I190" s="42"/>
      <c r="J190" s="42"/>
      <c r="K190" s="42"/>
      <c r="L190" s="42"/>
      <c r="M190" s="42"/>
      <c r="N190" s="42"/>
      <c r="O190" s="3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39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39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39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39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0" ht="15.75" hidden="1" customHeight="1" outlineLevel="1">
      <c r="A191" s="2" t="s">
        <v>44</v>
      </c>
      <c r="B191" s="23" t="s">
        <v>46</v>
      </c>
      <c r="C191" s="23">
        <v>2</v>
      </c>
      <c r="D191" s="40" t="s">
        <v>29</v>
      </c>
      <c r="E191" s="41"/>
      <c r="F191" s="42"/>
      <c r="G191" s="42"/>
      <c r="H191" s="42"/>
      <c r="I191" s="42"/>
      <c r="J191" s="42"/>
      <c r="K191" s="42"/>
      <c r="L191" s="42"/>
      <c r="M191" s="42"/>
      <c r="O191" s="39">
        <f>Deferral!N56</f>
        <v>35972.86377720756</v>
      </c>
      <c r="P191" s="5">
        <f>Deferral!O56</f>
        <v>-13054.375456027337</v>
      </c>
      <c r="Q191" s="5">
        <f>Deferral!P56+Deferral!Q56</f>
        <v>65180.822818919623</v>
      </c>
      <c r="R191" s="5">
        <f>Deferral!R56+Deferral!S56</f>
        <v>23070.631972230214</v>
      </c>
      <c r="S191" s="5">
        <f>Deferral!T56</f>
        <v>-28045.554788944253</v>
      </c>
      <c r="T191" s="5">
        <f>Deferral!U56</f>
        <v>12814.535079232242</v>
      </c>
      <c r="U191" s="5">
        <f>Deferral!V56</f>
        <v>-56095.178298754792</v>
      </c>
      <c r="V191" s="5">
        <f>Deferral!W56</f>
        <v>40512.638831586228</v>
      </c>
      <c r="W191" s="5">
        <f>Deferral!X56</f>
        <v>33047.236999852117</v>
      </c>
      <c r="X191" s="5">
        <f>Deferral!Y56</f>
        <v>-23962.270096416585</v>
      </c>
      <c r="Y191" s="5">
        <f>Deferral!Z56</f>
        <v>83227.285235735122</v>
      </c>
      <c r="Z191" s="5">
        <f>Deferral!AA56</f>
        <v>19575.391076932428</v>
      </c>
      <c r="AA191" s="39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39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39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39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0" ht="15.75" hidden="1" customHeight="1" outlineLevel="1">
      <c r="A192" s="2" t="s">
        <v>44</v>
      </c>
      <c r="B192" s="23" t="s">
        <v>46</v>
      </c>
      <c r="C192" s="23">
        <v>2</v>
      </c>
      <c r="D192" s="43" t="s">
        <v>30</v>
      </c>
      <c r="E192" s="41"/>
      <c r="F192" s="42"/>
      <c r="G192" s="42"/>
      <c r="H192" s="42"/>
      <c r="I192" s="42"/>
      <c r="J192" s="42"/>
      <c r="K192" s="42"/>
      <c r="L192" s="42"/>
      <c r="M192" s="42"/>
      <c r="N192" s="42"/>
      <c r="O192" s="39">
        <f>O191/2*O$302</f>
        <v>61.153868421252845</v>
      </c>
      <c r="P192" s="5">
        <f t="shared" ref="P192:Z192" si="137">(O193+P191/2)*P$302</f>
        <v>100.32322171989148</v>
      </c>
      <c r="Q192" s="5">
        <f t="shared" si="137"/>
        <v>183.71224350857787</v>
      </c>
      <c r="R192" s="5">
        <f t="shared" si="137"/>
        <v>359.92733925551278</v>
      </c>
      <c r="S192" s="5">
        <f t="shared" si="137"/>
        <v>342.48298836767111</v>
      </c>
      <c r="T192" s="5">
        <f t="shared" si="137"/>
        <v>326.0853198873894</v>
      </c>
      <c r="U192" s="5">
        <f t="shared" si="137"/>
        <v>249.35406924384344</v>
      </c>
      <c r="V192" s="5">
        <f t="shared" si="137"/>
        <v>203.6862417811997</v>
      </c>
      <c r="W192" s="5">
        <f t="shared" si="137"/>
        <v>355.34421981921918</v>
      </c>
      <c r="X192" s="5">
        <f t="shared" si="137"/>
        <v>383.3368549766621</v>
      </c>
      <c r="Y192" s="5">
        <f t="shared" si="137"/>
        <v>507.75751933018836</v>
      </c>
      <c r="Z192" s="5">
        <f t="shared" si="137"/>
        <v>686.45913334777174</v>
      </c>
      <c r="AA192" s="39">
        <f t="shared" ref="AA192:AG192" si="138">Z193*AA$302</f>
        <v>784.01460068484698</v>
      </c>
      <c r="AB192" s="5">
        <f t="shared" si="138"/>
        <v>787.1506590875864</v>
      </c>
      <c r="AC192" s="5">
        <f t="shared" si="138"/>
        <v>770.54178018083815</v>
      </c>
      <c r="AD192" s="5">
        <f t="shared" si="138"/>
        <v>833.050500286893</v>
      </c>
      <c r="AE192" s="5">
        <f t="shared" si="138"/>
        <v>816.63147161695292</v>
      </c>
      <c r="AF192" s="5">
        <f t="shared" si="138"/>
        <v>839.97916456888913</v>
      </c>
      <c r="AG192" s="5">
        <f t="shared" si="138"/>
        <v>883.67408072960609</v>
      </c>
      <c r="AH192" s="5"/>
      <c r="AI192" s="5"/>
      <c r="AJ192" s="5"/>
      <c r="AK192" s="5"/>
      <c r="AL192" s="5"/>
      <c r="AM192" s="39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39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39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 ht="15.75" hidden="1" customHeight="1" outlineLevel="1">
      <c r="A193" s="2" t="s">
        <v>44</v>
      </c>
      <c r="B193" s="23" t="s">
        <v>46</v>
      </c>
      <c r="C193" s="23">
        <v>2</v>
      </c>
      <c r="D193" s="40" t="s">
        <v>31</v>
      </c>
      <c r="E193" s="41"/>
      <c r="F193" s="42"/>
      <c r="G193" s="42"/>
      <c r="H193" s="42"/>
      <c r="I193" s="42"/>
      <c r="J193" s="42"/>
      <c r="K193" s="42"/>
      <c r="L193" s="42"/>
      <c r="M193" s="42"/>
      <c r="N193" s="42"/>
      <c r="O193" s="39">
        <f>SUM(O191:O192)</f>
        <v>36034.01764562881</v>
      </c>
      <c r="P193" s="5">
        <f>O193+SUM(P191:P192)</f>
        <v>23079.965411321362</v>
      </c>
      <c r="Q193" s="5">
        <f t="shared" ref="Q193" si="139">P193+SUM(Q191:Q192)</f>
        <v>88444.500473749562</v>
      </c>
      <c r="R193" s="5">
        <f t="shared" ref="R193:Z193" si="140">Q193+SUM(R191:R192)</f>
        <v>111875.05978523529</v>
      </c>
      <c r="S193" s="5">
        <f t="shared" si="140"/>
        <v>84171.987984658714</v>
      </c>
      <c r="T193" s="5">
        <f t="shared" si="140"/>
        <v>97312.608383778352</v>
      </c>
      <c r="U193" s="5">
        <f t="shared" si="140"/>
        <v>41466.7841542674</v>
      </c>
      <c r="V193" s="5">
        <f t="shared" si="140"/>
        <v>82183.109227634821</v>
      </c>
      <c r="W193" s="5">
        <f t="shared" si="140"/>
        <v>115585.69044730616</v>
      </c>
      <c r="X193" s="5">
        <f t="shared" si="140"/>
        <v>92006.757205866234</v>
      </c>
      <c r="Y193" s="5">
        <f t="shared" si="140"/>
        <v>175741.79996093153</v>
      </c>
      <c r="Z193" s="5">
        <f t="shared" si="140"/>
        <v>196003.65017121175</v>
      </c>
      <c r="AA193" s="39">
        <f>Z193+AA192</f>
        <v>196787.66477189658</v>
      </c>
      <c r="AB193" s="5">
        <f t="shared" ref="AB193:AE193" si="141">AA193+AB192</f>
        <v>197574.81543098416</v>
      </c>
      <c r="AC193" s="5">
        <f t="shared" si="141"/>
        <v>198345.35721116501</v>
      </c>
      <c r="AD193" s="5">
        <f t="shared" si="141"/>
        <v>199178.4077114519</v>
      </c>
      <c r="AE193" s="5">
        <f t="shared" si="141"/>
        <v>199995.03918306885</v>
      </c>
      <c r="AF193" s="5">
        <f>AE193+AF192</f>
        <v>200835.01834763773</v>
      </c>
      <c r="AG193" s="5">
        <f>AF193+AG192</f>
        <v>201718.69242836733</v>
      </c>
      <c r="AH193" s="5">
        <f>AG193</f>
        <v>201718.69242836733</v>
      </c>
      <c r="AI193" s="5"/>
      <c r="AJ193" s="5"/>
      <c r="AK193" s="5"/>
      <c r="AL193" s="5"/>
      <c r="AM193" s="39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39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39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 ht="15.75" hidden="1" customHeight="1" outlineLevel="1">
      <c r="A194" s="2" t="s">
        <v>44</v>
      </c>
      <c r="B194" s="23" t="s">
        <v>46</v>
      </c>
      <c r="C194" s="23">
        <v>2</v>
      </c>
      <c r="D194" s="43" t="s">
        <v>32</v>
      </c>
      <c r="E194" s="41"/>
      <c r="F194" s="42"/>
      <c r="G194" s="42"/>
      <c r="H194" s="42"/>
      <c r="I194" s="42"/>
      <c r="J194" s="42"/>
      <c r="K194" s="42"/>
      <c r="L194" s="42"/>
      <c r="M194" s="42"/>
      <c r="N194" s="42"/>
      <c r="O194" s="39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39"/>
      <c r="AB194" s="5"/>
      <c r="AC194" s="5"/>
      <c r="AD194" s="5"/>
      <c r="AE194" s="5"/>
      <c r="AF194" s="5"/>
      <c r="AG194" s="5"/>
      <c r="AH194" s="45">
        <f>AH319</f>
        <v>90223.225196418251</v>
      </c>
      <c r="AI194" s="5"/>
      <c r="AJ194" s="5"/>
      <c r="AK194" s="5"/>
      <c r="AL194" s="5"/>
      <c r="AM194" s="39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39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39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</row>
    <row r="195" spans="1:80" ht="15.75" hidden="1" customHeight="1" outlineLevel="1">
      <c r="A195" s="2" t="s">
        <v>44</v>
      </c>
      <c r="B195" s="23" t="s">
        <v>46</v>
      </c>
      <c r="C195" s="23">
        <v>2</v>
      </c>
      <c r="D195" s="43" t="s">
        <v>34</v>
      </c>
      <c r="E195" s="41"/>
      <c r="F195" s="42"/>
      <c r="G195" s="42"/>
      <c r="H195" s="42"/>
      <c r="I195" s="42"/>
      <c r="J195" s="42"/>
      <c r="K195" s="42"/>
      <c r="L195" s="42"/>
      <c r="M195" s="42"/>
      <c r="N195" s="42"/>
      <c r="O195" s="3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39"/>
      <c r="AB195" s="5"/>
      <c r="AC195" s="5"/>
      <c r="AD195" s="5"/>
      <c r="AE195" s="5"/>
      <c r="AF195" s="5"/>
      <c r="AG195" s="5"/>
      <c r="AH195" s="5">
        <f>SUM(AH193:AH194)</f>
        <v>291941.91762478556</v>
      </c>
      <c r="AI195" s="5"/>
      <c r="AJ195" s="5"/>
      <c r="AK195" s="5"/>
      <c r="AL195" s="5"/>
      <c r="AM195" s="39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39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39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  <row r="196" spans="1:80" ht="15.75" hidden="1" customHeight="1" outlineLevel="1">
      <c r="B196" s="23"/>
      <c r="C196" s="43"/>
      <c r="D196" s="43"/>
      <c r="E196" s="41"/>
      <c r="F196" s="42"/>
      <c r="G196" s="42"/>
      <c r="H196" s="42"/>
      <c r="I196" s="42"/>
      <c r="J196" s="42"/>
      <c r="K196" s="42"/>
      <c r="L196" s="42"/>
      <c r="M196" s="42"/>
      <c r="N196" s="42"/>
      <c r="O196" s="39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39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39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39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39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</row>
    <row r="197" spans="1:80" ht="15.75" hidden="1" customHeight="1" outlineLevel="1">
      <c r="A197" s="2" t="s">
        <v>44</v>
      </c>
      <c r="B197" s="23" t="s">
        <v>46</v>
      </c>
      <c r="C197" s="23">
        <v>3</v>
      </c>
      <c r="D197" s="40" t="s">
        <v>29</v>
      </c>
      <c r="E197" s="41"/>
      <c r="F197" s="42"/>
      <c r="G197" s="42"/>
      <c r="H197" s="42"/>
      <c r="I197" s="42"/>
      <c r="J197" s="42"/>
      <c r="K197" s="42"/>
      <c r="L197" s="42"/>
      <c r="M197" s="42"/>
      <c r="N197" s="42"/>
      <c r="O197" s="39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39">
        <f>Deferral!AB56</f>
        <v>52846.413161580684</v>
      </c>
      <c r="AB197" s="5">
        <f>Deferral!AC56</f>
        <v>22857.127088462817</v>
      </c>
      <c r="AC197" s="5">
        <f>Deferral!AD56</f>
        <v>102526.99721774447</v>
      </c>
      <c r="AD197" s="5">
        <f>Deferral!AE56</f>
        <v>106873.04294711107</v>
      </c>
      <c r="AE197" s="5">
        <f>Deferral!AF56</f>
        <v>74715.448722463916</v>
      </c>
      <c r="AF197" s="5">
        <f>Deferral!AG56</f>
        <v>6139.6519794543856</v>
      </c>
      <c r="AG197" s="5">
        <f>Deferral!AH56</f>
        <v>-32587.206543973007</v>
      </c>
      <c r="AH197" s="5">
        <f>Deferral!AI56</f>
        <v>101854.00550892903</v>
      </c>
      <c r="AI197" s="5">
        <f>Deferral!AJ56</f>
        <v>16656.62997287279</v>
      </c>
      <c r="AJ197" s="5">
        <f>Deferral!AK56</f>
        <v>87212.070383160259</v>
      </c>
      <c r="AK197" s="5">
        <f>Deferral!AL56</f>
        <v>75008.15541236673</v>
      </c>
      <c r="AL197" s="5">
        <f>Deferral!AM56</f>
        <v>38696.000451957399</v>
      </c>
      <c r="AM197" s="39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39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39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</row>
    <row r="198" spans="1:80" ht="15.75" hidden="1" customHeight="1" outlineLevel="1">
      <c r="A198" s="2" t="s">
        <v>44</v>
      </c>
      <c r="B198" s="23" t="s">
        <v>46</v>
      </c>
      <c r="C198" s="23">
        <v>3</v>
      </c>
      <c r="D198" s="43" t="s">
        <v>30</v>
      </c>
      <c r="E198" s="41"/>
      <c r="F198" s="42"/>
      <c r="G198" s="42"/>
      <c r="H198" s="42"/>
      <c r="I198" s="42"/>
      <c r="J198" s="42"/>
      <c r="K198" s="42"/>
      <c r="L198" s="42"/>
      <c r="M198" s="42"/>
      <c r="N198" s="42"/>
      <c r="O198" s="39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39">
        <f>AA197/2*AA$302</f>
        <v>105.69282632316137</v>
      </c>
      <c r="AB198" s="5">
        <f t="shared" ref="AB198:AL198" si="142">(AA199+AB197/2)*AB$302</f>
        <v>257.52267812854103</v>
      </c>
      <c r="AC198" s="5">
        <f t="shared" si="142"/>
        <v>496.58799201713299</v>
      </c>
      <c r="AD198" s="5">
        <f t="shared" si="142"/>
        <v>976.61282223881165</v>
      </c>
      <c r="AE198" s="5">
        <f t="shared" si="142"/>
        <v>1329.6206564888384</v>
      </c>
      <c r="AF198" s="5">
        <f t="shared" si="142"/>
        <v>1537.4305468296036</v>
      </c>
      <c r="AG198" s="5">
        <f t="shared" si="142"/>
        <v>1559.2215996141701</v>
      </c>
      <c r="AH198" s="5">
        <f t="shared" si="142"/>
        <v>1562.2446657957964</v>
      </c>
      <c r="AI198" s="5">
        <f t="shared" si="142"/>
        <v>1986.0664069648415</v>
      </c>
      <c r="AJ198" s="5">
        <f t="shared" si="142"/>
        <v>2273.8461544828219</v>
      </c>
      <c r="AK198" s="5">
        <f t="shared" si="142"/>
        <v>2707.9422806672178</v>
      </c>
      <c r="AL198" s="5">
        <f t="shared" si="142"/>
        <v>2917.0940611756623</v>
      </c>
      <c r="AM198" s="39">
        <f t="shared" ref="AM198:AS198" si="143">AL199*AM$302</f>
        <v>3151.3886292664288</v>
      </c>
      <c r="AN198" s="5">
        <f t="shared" si="143"/>
        <v>3166.2001558239808</v>
      </c>
      <c r="AO198" s="5">
        <f t="shared" si="143"/>
        <v>3045.7161350007636</v>
      </c>
      <c r="AP198" s="5">
        <f t="shared" si="143"/>
        <v>3127.4090099995624</v>
      </c>
      <c r="AQ198" s="5">
        <f t="shared" si="143"/>
        <v>3073.4951981532654</v>
      </c>
      <c r="AR198" s="5">
        <f t="shared" si="143"/>
        <v>3155.9331693570657</v>
      </c>
      <c r="AS198" s="5">
        <f t="shared" si="143"/>
        <v>2894.7591174199242</v>
      </c>
      <c r="AT198" s="5"/>
      <c r="AU198" s="5"/>
      <c r="AV198" s="5"/>
      <c r="AW198" s="5"/>
      <c r="AX198" s="5"/>
      <c r="AY198" s="39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39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</row>
    <row r="199" spans="1:80" ht="15.75" hidden="1" customHeight="1" outlineLevel="1">
      <c r="A199" s="2" t="s">
        <v>44</v>
      </c>
      <c r="B199" s="23" t="s">
        <v>46</v>
      </c>
      <c r="C199" s="23">
        <v>3</v>
      </c>
      <c r="D199" s="40" t="s">
        <v>31</v>
      </c>
      <c r="E199" s="41"/>
      <c r="F199" s="42"/>
      <c r="G199" s="42"/>
      <c r="H199" s="42"/>
      <c r="I199" s="42"/>
      <c r="J199" s="42"/>
      <c r="K199" s="42"/>
      <c r="L199" s="42"/>
      <c r="M199" s="42"/>
      <c r="N199" s="42"/>
      <c r="O199" s="39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39">
        <f>SUM(AA197:AA198)</f>
        <v>52952.105987903844</v>
      </c>
      <c r="AB199" s="5">
        <f>AA199+SUM(AB197:AB198)</f>
        <v>76066.7557544952</v>
      </c>
      <c r="AC199" s="5">
        <f t="shared" ref="AC199" si="144">AB199+SUM(AC197:AC198)</f>
        <v>179090.34096425679</v>
      </c>
      <c r="AD199" s="5">
        <f t="shared" ref="AD199:AL199" si="145">AC199+SUM(AD197:AD198)</f>
        <v>286939.99673360668</v>
      </c>
      <c r="AE199" s="5">
        <f t="shared" si="145"/>
        <v>362985.06611255941</v>
      </c>
      <c r="AF199" s="5">
        <f t="shared" si="145"/>
        <v>370662.14863884338</v>
      </c>
      <c r="AG199" s="5">
        <f t="shared" si="145"/>
        <v>339634.16369448457</v>
      </c>
      <c r="AH199" s="5">
        <f t="shared" si="145"/>
        <v>443050.41386920935</v>
      </c>
      <c r="AI199" s="5">
        <f t="shared" si="145"/>
        <v>461693.11024904699</v>
      </c>
      <c r="AJ199" s="5">
        <f t="shared" si="145"/>
        <v>551179.02678669011</v>
      </c>
      <c r="AK199" s="5">
        <f t="shared" si="145"/>
        <v>628895.12447972409</v>
      </c>
      <c r="AL199" s="5">
        <f t="shared" si="145"/>
        <v>670508.21899285715</v>
      </c>
      <c r="AM199" s="39">
        <f>AL199+AM198</f>
        <v>673659.60762212356</v>
      </c>
      <c r="AN199" s="5">
        <f t="shared" ref="AN199:AQ199" si="146">AM199+AN198</f>
        <v>676825.80777794751</v>
      </c>
      <c r="AO199" s="5">
        <f t="shared" si="146"/>
        <v>679871.52391294832</v>
      </c>
      <c r="AP199" s="5">
        <f t="shared" si="146"/>
        <v>682998.93292294792</v>
      </c>
      <c r="AQ199" s="5">
        <f t="shared" si="146"/>
        <v>686072.42812110123</v>
      </c>
      <c r="AR199" s="5">
        <f>AQ199+AR198</f>
        <v>689228.36129045824</v>
      </c>
      <c r="AS199" s="5">
        <f>AR199+AS198</f>
        <v>692123.12040787819</v>
      </c>
      <c r="AT199" s="5">
        <f>AS199</f>
        <v>692123.12040787819</v>
      </c>
      <c r="AU199" s="5"/>
      <c r="AV199" s="5"/>
      <c r="AW199" s="5"/>
      <c r="AX199" s="5"/>
      <c r="AY199" s="39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39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</row>
    <row r="200" spans="1:80" ht="15.75" hidden="1" customHeight="1" outlineLevel="1">
      <c r="A200" s="2" t="s">
        <v>44</v>
      </c>
      <c r="B200" s="23" t="s">
        <v>46</v>
      </c>
      <c r="C200" s="23">
        <v>3</v>
      </c>
      <c r="D200" s="43" t="s">
        <v>32</v>
      </c>
      <c r="E200" s="41"/>
      <c r="F200" s="42"/>
      <c r="G200" s="42"/>
      <c r="H200" s="42"/>
      <c r="I200" s="42"/>
      <c r="J200" s="42"/>
      <c r="K200" s="42"/>
      <c r="L200" s="42"/>
      <c r="M200" s="42"/>
      <c r="N200" s="42"/>
      <c r="O200" s="3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39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39"/>
      <c r="AN200" s="5"/>
      <c r="AO200" s="5"/>
      <c r="AP200" s="5"/>
      <c r="AQ200" s="5"/>
      <c r="AR200" s="5"/>
      <c r="AS200" s="5"/>
      <c r="AT200" s="45">
        <f>AT327</f>
        <v>294480.52252587629</v>
      </c>
      <c r="AU200" s="5"/>
      <c r="AV200" s="5"/>
      <c r="AW200" s="5"/>
      <c r="AX200" s="5"/>
      <c r="AY200" s="39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39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</row>
    <row r="201" spans="1:80" ht="15.75" hidden="1" customHeight="1" outlineLevel="1">
      <c r="A201" s="2" t="s">
        <v>44</v>
      </c>
      <c r="B201" s="23" t="s">
        <v>46</v>
      </c>
      <c r="C201" s="23">
        <v>3</v>
      </c>
      <c r="D201" s="43" t="s">
        <v>35</v>
      </c>
      <c r="E201" s="41"/>
      <c r="F201" s="42"/>
      <c r="G201" s="42"/>
      <c r="H201" s="42"/>
      <c r="I201" s="42"/>
      <c r="J201" s="42"/>
      <c r="K201" s="42"/>
      <c r="L201" s="42"/>
      <c r="M201" s="42"/>
      <c r="N201" s="42"/>
      <c r="O201" s="39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39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39"/>
      <c r="AN201" s="5"/>
      <c r="AO201" s="5"/>
      <c r="AP201" s="5"/>
      <c r="AQ201" s="5"/>
      <c r="AR201" s="5"/>
      <c r="AS201" s="5"/>
      <c r="AT201" s="5">
        <f>SUM(AT199:AT200)</f>
        <v>986603.64293375448</v>
      </c>
      <c r="AU201" s="5"/>
      <c r="AV201" s="5"/>
      <c r="AW201" s="5"/>
      <c r="AX201" s="5"/>
      <c r="AY201" s="39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39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</row>
    <row r="202" spans="1:80" ht="15.75" hidden="1" customHeight="1" outlineLevel="1">
      <c r="B202" s="23"/>
      <c r="C202" s="43"/>
      <c r="D202" s="43"/>
      <c r="E202" s="41"/>
      <c r="F202" s="42"/>
      <c r="G202" s="42"/>
      <c r="H202" s="42"/>
      <c r="I202" s="42"/>
      <c r="J202" s="42"/>
      <c r="K202" s="42"/>
      <c r="L202" s="42"/>
      <c r="M202" s="42"/>
      <c r="N202" s="42"/>
      <c r="O202" s="39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39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39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39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39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</row>
    <row r="203" spans="1:80" ht="15.75" hidden="1" customHeight="1" outlineLevel="1">
      <c r="A203" s="2" t="s">
        <v>44</v>
      </c>
      <c r="B203" s="23" t="s">
        <v>46</v>
      </c>
      <c r="C203" s="23">
        <v>4</v>
      </c>
      <c r="D203" s="40" t="s">
        <v>29</v>
      </c>
      <c r="E203" s="41"/>
      <c r="F203" s="42"/>
      <c r="G203" s="42"/>
      <c r="H203" s="42"/>
      <c r="I203" s="42"/>
      <c r="J203" s="42"/>
      <c r="K203" s="42"/>
      <c r="L203" s="42"/>
      <c r="M203" s="42"/>
      <c r="N203" s="42"/>
      <c r="O203" s="39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39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39">
        <f>Deferral!AN56</f>
        <v>108914.81707958912</v>
      </c>
      <c r="AN203" s="5">
        <f>Deferral!AO56</f>
        <v>42387.518248516601</v>
      </c>
      <c r="AO203" s="5">
        <f>Deferral!AP56</f>
        <v>66882.768003760953</v>
      </c>
      <c r="AP203" s="5">
        <f>Deferral!AQ56</f>
        <v>55553.406036045286</v>
      </c>
      <c r="AQ203" s="5">
        <f>Deferral!AR56</f>
        <v>13382.547299643862</v>
      </c>
      <c r="AR203" s="5">
        <f>Deferral!AS56</f>
        <v>-4928.6995289940387</v>
      </c>
      <c r="AS203" s="5">
        <f>Deferral!AT56</f>
        <v>-14383.541944556113</v>
      </c>
      <c r="AT203" s="5">
        <f>Deferral!AU56</f>
        <v>14989.256676822668</v>
      </c>
      <c r="AU203" s="5">
        <f>Deferral!AV56</f>
        <v>45879.295903869614</v>
      </c>
      <c r="AV203" s="5">
        <f>Deferral!AW56</f>
        <v>33582.510057891603</v>
      </c>
      <c r="AW203" s="5">
        <f>Deferral!AX56</f>
        <v>38325.559682280291</v>
      </c>
      <c r="AX203" s="5">
        <f>Deferral!AY56</f>
        <v>-5290.5687284180312</v>
      </c>
      <c r="AY203" s="39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39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</row>
    <row r="204" spans="1:80" ht="15.75" customHeight="1" collapsed="1">
      <c r="A204" s="2" t="s">
        <v>44</v>
      </c>
      <c r="B204" s="23" t="s">
        <v>46</v>
      </c>
      <c r="C204" s="23">
        <v>4</v>
      </c>
      <c r="D204" s="43" t="s">
        <v>30</v>
      </c>
      <c r="E204" s="41"/>
      <c r="F204" s="42"/>
      <c r="G204" s="42"/>
      <c r="H204" s="42"/>
      <c r="I204" s="42"/>
      <c r="J204" s="42"/>
      <c r="K204" s="42"/>
      <c r="L204" s="42"/>
      <c r="M204" s="42"/>
      <c r="N204" s="42"/>
      <c r="O204" s="39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39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39">
        <f>AM203/2*AM$302</f>
        <v>255.94982013703444</v>
      </c>
      <c r="AN204" s="5">
        <f t="shared" ref="AN204:AX204" si="147">(AM205+AN203/2)*AN$302</f>
        <v>612.71327231272699</v>
      </c>
      <c r="AO204" s="5">
        <f t="shared" si="147"/>
        <v>835.25572090096182</v>
      </c>
      <c r="AP204" s="5">
        <f t="shared" si="147"/>
        <v>1139.2623357509042</v>
      </c>
      <c r="AQ204" s="5">
        <f t="shared" si="147"/>
        <v>1274.7283387507598</v>
      </c>
      <c r="AR204" s="5">
        <f t="shared" si="147"/>
        <v>1328.3632353981916</v>
      </c>
      <c r="AS204" s="5">
        <f t="shared" si="147"/>
        <v>1177.8768073360443</v>
      </c>
      <c r="AT204" s="5">
        <f t="shared" si="147"/>
        <v>1099.5176129457143</v>
      </c>
      <c r="AU204" s="5">
        <f t="shared" si="147"/>
        <v>1316.5378252584412</v>
      </c>
      <c r="AV204" s="5">
        <f t="shared" si="147"/>
        <v>1382.5844283124948</v>
      </c>
      <c r="AW204" s="5">
        <f t="shared" si="147"/>
        <v>1567.3817882833321</v>
      </c>
      <c r="AX204" s="5">
        <f t="shared" si="147"/>
        <v>1598.7282649105853</v>
      </c>
      <c r="AY204" s="39">
        <f t="shared" ref="AY204:BE204" si="148">AX205*AY$302</f>
        <v>1185.7629278865722</v>
      </c>
      <c r="AZ204" s="5">
        <f t="shared" si="148"/>
        <v>1189.2016403774433</v>
      </c>
      <c r="BA204" s="5">
        <f t="shared" si="148"/>
        <v>1151.5244518540367</v>
      </c>
      <c r="BB204" s="5">
        <f t="shared" si="148"/>
        <v>1154.7487203192279</v>
      </c>
      <c r="BC204" s="5">
        <f t="shared" si="148"/>
        <v>1116.6255161384033</v>
      </c>
      <c r="BD204" s="5">
        <f t="shared" si="148"/>
        <v>1161.1085681813092</v>
      </c>
      <c r="BE204" s="5">
        <f t="shared" si="148"/>
        <v>0</v>
      </c>
      <c r="BF204" s="5"/>
      <c r="BG204" s="5"/>
      <c r="BH204" s="5"/>
      <c r="BI204" s="5"/>
      <c r="BJ204" s="5"/>
      <c r="BK204" s="39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</row>
    <row r="205" spans="1:80" ht="15.75" customHeight="1">
      <c r="A205" s="2" t="s">
        <v>44</v>
      </c>
      <c r="B205" s="23" t="s">
        <v>46</v>
      </c>
      <c r="C205" s="23">
        <v>4</v>
      </c>
      <c r="D205" s="40" t="s">
        <v>31</v>
      </c>
      <c r="E205" s="41"/>
      <c r="F205" s="42"/>
      <c r="G205" s="42"/>
      <c r="H205" s="42"/>
      <c r="I205" s="42"/>
      <c r="J205" s="42"/>
      <c r="K205" s="42"/>
      <c r="L205" s="42"/>
      <c r="M205" s="42"/>
      <c r="N205" s="42"/>
      <c r="O205" s="3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39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39">
        <f>SUM(AM203:AM204)</f>
        <v>109170.76689972615</v>
      </c>
      <c r="AN205" s="5">
        <f>AM205+SUM(AN203:AN204)</f>
        <v>152170.99842055549</v>
      </c>
      <c r="AO205" s="5">
        <f t="shared" ref="AO205" si="149">AN205+SUM(AO203:AO204)</f>
        <v>219889.0221452174</v>
      </c>
      <c r="AP205" s="5">
        <f t="shared" ref="AP205:AX205" si="150">AO205+SUM(AP203:AP204)</f>
        <v>276581.6905170136</v>
      </c>
      <c r="AQ205" s="5">
        <f t="shared" si="150"/>
        <v>291238.96615540824</v>
      </c>
      <c r="AR205" s="5">
        <f t="shared" si="150"/>
        <v>287638.6298618124</v>
      </c>
      <c r="AS205" s="5">
        <f t="shared" si="150"/>
        <v>274432.96472459234</v>
      </c>
      <c r="AT205" s="5">
        <f t="shared" si="150"/>
        <v>290521.7390143607</v>
      </c>
      <c r="AU205" s="5">
        <f t="shared" si="150"/>
        <v>337717.57274348877</v>
      </c>
      <c r="AV205" s="5">
        <f t="shared" si="150"/>
        <v>372682.66722969286</v>
      </c>
      <c r="AW205" s="5">
        <f t="shared" si="150"/>
        <v>412575.6087002565</v>
      </c>
      <c r="AX205" s="5">
        <f t="shared" si="150"/>
        <v>408883.76823674905</v>
      </c>
      <c r="AY205" s="39">
        <f>AX205+AY204</f>
        <v>410069.53116463561</v>
      </c>
      <c r="AZ205" s="5">
        <f t="shared" ref="AZ205:BC205" si="151">AY205+AZ204</f>
        <v>411258.73280501307</v>
      </c>
      <c r="BA205" s="5">
        <f t="shared" si="151"/>
        <v>412410.25725686713</v>
      </c>
      <c r="BB205" s="5">
        <f t="shared" si="151"/>
        <v>413565.00597718637</v>
      </c>
      <c r="BC205" s="5">
        <f t="shared" si="151"/>
        <v>414681.63149332476</v>
      </c>
      <c r="BD205" s="5">
        <f>BC205+BD204</f>
        <v>415842.74006150605</v>
      </c>
      <c r="BE205" s="5">
        <f>BD205+BE204</f>
        <v>415842.74006150605</v>
      </c>
      <c r="BF205" s="5">
        <f>BE205</f>
        <v>415842.74006150605</v>
      </c>
      <c r="BG205" s="5"/>
      <c r="BH205" s="5"/>
      <c r="BI205" s="5"/>
      <c r="BJ205" s="5"/>
      <c r="BK205" s="39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</row>
    <row r="206" spans="1:80" ht="15.75" hidden="1" customHeight="1" outlineLevel="1">
      <c r="A206" s="2" t="s">
        <v>44</v>
      </c>
      <c r="B206" s="23" t="s">
        <v>46</v>
      </c>
      <c r="C206" s="23">
        <v>4</v>
      </c>
      <c r="D206" s="43" t="s">
        <v>36</v>
      </c>
      <c r="E206" s="41"/>
      <c r="F206" s="42"/>
      <c r="G206" s="42"/>
      <c r="H206" s="42"/>
      <c r="I206" s="42"/>
      <c r="J206" s="42"/>
      <c r="K206" s="42"/>
      <c r="L206" s="42"/>
      <c r="M206" s="42"/>
      <c r="N206" s="42"/>
      <c r="O206" s="39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39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39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39"/>
      <c r="AZ206" s="5"/>
      <c r="BA206" s="5"/>
      <c r="BB206" s="5"/>
      <c r="BC206" s="5"/>
      <c r="BD206" s="5"/>
      <c r="BE206" s="5"/>
      <c r="BF206" s="45">
        <f>BF335</f>
        <v>331.24002009897856</v>
      </c>
      <c r="BG206" s="5"/>
      <c r="BH206" s="5"/>
      <c r="BI206" s="5"/>
      <c r="BJ206" s="5"/>
      <c r="BK206" s="39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</row>
    <row r="207" spans="1:80" ht="15.75" hidden="1" customHeight="1" outlineLevel="1">
      <c r="A207" s="2" t="s">
        <v>44</v>
      </c>
      <c r="B207" s="23" t="s">
        <v>46</v>
      </c>
      <c r="C207" s="23">
        <v>4</v>
      </c>
      <c r="D207" s="43" t="s">
        <v>37</v>
      </c>
      <c r="E207" s="41"/>
      <c r="F207" s="42"/>
      <c r="G207" s="42"/>
      <c r="H207" s="42"/>
      <c r="I207" s="42"/>
      <c r="J207" s="42"/>
      <c r="K207" s="42"/>
      <c r="L207" s="42"/>
      <c r="M207" s="42"/>
      <c r="N207" s="42"/>
      <c r="O207" s="39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39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39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39"/>
      <c r="AZ207" s="5"/>
      <c r="BA207" s="5"/>
      <c r="BB207" s="5"/>
      <c r="BC207" s="5"/>
      <c r="BD207" s="5"/>
      <c r="BE207" s="5"/>
      <c r="BF207" s="5">
        <f>SUM(BF205:BF206)</f>
        <v>416173.98008160503</v>
      </c>
      <c r="BG207" s="5"/>
      <c r="BH207" s="5"/>
      <c r="BI207" s="5"/>
      <c r="BJ207" s="5"/>
      <c r="BK207" s="39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</row>
    <row r="208" spans="1:80" ht="15.75" customHeight="1" collapsed="1">
      <c r="B208" s="23"/>
      <c r="C208" s="43"/>
      <c r="D208" s="43"/>
      <c r="E208" s="41"/>
      <c r="F208" s="42"/>
      <c r="G208" s="42"/>
      <c r="H208" s="42"/>
      <c r="I208" s="42"/>
      <c r="J208" s="42"/>
      <c r="K208" s="42"/>
      <c r="L208" s="42"/>
      <c r="M208" s="42"/>
      <c r="N208" s="42"/>
      <c r="O208" s="39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39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39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39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39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</row>
    <row r="209" spans="1:80" ht="15.75" customHeight="1">
      <c r="A209" s="2" t="s">
        <v>44</v>
      </c>
      <c r="B209" s="23" t="s">
        <v>46</v>
      </c>
      <c r="C209" s="23">
        <v>5</v>
      </c>
      <c r="D209" s="40" t="s">
        <v>29</v>
      </c>
      <c r="E209" s="41"/>
      <c r="F209" s="42"/>
      <c r="G209" s="42"/>
      <c r="H209" s="42"/>
      <c r="I209" s="42"/>
      <c r="J209" s="42"/>
      <c r="K209" s="42"/>
      <c r="L209" s="42"/>
      <c r="M209" s="42"/>
      <c r="N209" s="42"/>
      <c r="O209" s="39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39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39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39">
        <f>Deferral!AZ56</f>
        <v>52962.530197150016</v>
      </c>
      <c r="AZ209" s="5">
        <f>Deferral!BA56</f>
        <v>25616.495714248274</v>
      </c>
      <c r="BA209" s="5">
        <f>Deferral!BB56</f>
        <v>16699.176779399102</v>
      </c>
      <c r="BB209" s="5">
        <f>Deferral!BC56</f>
        <v>6036.2025296126958</v>
      </c>
      <c r="BC209" s="5">
        <f>Deferral!BD56</f>
        <v>18530.953707948327</v>
      </c>
      <c r="BD209" s="5">
        <f>Deferral!BE56</f>
        <v>-44724.488253172429</v>
      </c>
      <c r="BE209" s="5">
        <f>Deferral!BF56</f>
        <v>0</v>
      </c>
      <c r="BF209" s="5">
        <f>Deferral!BG56</f>
        <v>0</v>
      </c>
      <c r="BG209" s="5">
        <f>Deferral!BH56</f>
        <v>0</v>
      </c>
      <c r="BH209" s="5">
        <f>Deferral!BI56</f>
        <v>0</v>
      </c>
      <c r="BI209" s="5">
        <f>Deferral!BJ56</f>
        <v>0</v>
      </c>
      <c r="BJ209" s="5">
        <f>Deferral!BK56</f>
        <v>0</v>
      </c>
      <c r="BK209" s="39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</row>
    <row r="210" spans="1:80" ht="15.75" customHeight="1">
      <c r="A210" s="2" t="s">
        <v>44</v>
      </c>
      <c r="B210" s="23" t="s">
        <v>46</v>
      </c>
      <c r="C210" s="23">
        <v>5</v>
      </c>
      <c r="D210" s="43" t="s">
        <v>30</v>
      </c>
      <c r="E210" s="41"/>
      <c r="F210" s="42"/>
      <c r="G210" s="42"/>
      <c r="H210" s="42"/>
      <c r="I210" s="42"/>
      <c r="J210" s="42"/>
      <c r="K210" s="42"/>
      <c r="L210" s="42"/>
      <c r="M210" s="42"/>
      <c r="N210" s="42"/>
      <c r="O210" s="3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39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39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39">
        <f>AY209/2*AY$302</f>
        <v>76.79566878586752</v>
      </c>
      <c r="AZ210" s="5">
        <f t="shared" ref="AZ210:BJ210" si="152">(AY211+AZ209/2)*AZ$302</f>
        <v>190.95796379687405</v>
      </c>
      <c r="BA210" s="5">
        <f t="shared" si="152"/>
        <v>244.14983021430561</v>
      </c>
      <c r="BB210" s="5">
        <f t="shared" si="152"/>
        <v>276.6629807715222</v>
      </c>
      <c r="BC210" s="5">
        <f t="shared" si="152"/>
        <v>300.69481099847263</v>
      </c>
      <c r="BD210" s="5">
        <f t="shared" si="152"/>
        <v>276.00265295774989</v>
      </c>
      <c r="BE210" s="5">
        <f t="shared" si="152"/>
        <v>0</v>
      </c>
      <c r="BF210" s="5">
        <f t="shared" si="152"/>
        <v>0</v>
      </c>
      <c r="BG210" s="5">
        <f t="shared" si="152"/>
        <v>0</v>
      </c>
      <c r="BH210" s="5">
        <f t="shared" si="152"/>
        <v>0</v>
      </c>
      <c r="BI210" s="5">
        <f t="shared" si="152"/>
        <v>0</v>
      </c>
      <c r="BJ210" s="5">
        <f t="shared" si="152"/>
        <v>0</v>
      </c>
      <c r="BK210" s="39">
        <f t="shared" ref="BK210:BQ210" si="153">BJ211*BK$302</f>
        <v>0</v>
      </c>
      <c r="BL210" s="5">
        <f t="shared" si="153"/>
        <v>0</v>
      </c>
      <c r="BM210" s="5">
        <f t="shared" si="153"/>
        <v>0</v>
      </c>
      <c r="BN210" s="5">
        <f t="shared" si="153"/>
        <v>0</v>
      </c>
      <c r="BO210" s="5">
        <f t="shared" si="153"/>
        <v>0</v>
      </c>
      <c r="BP210" s="5">
        <f t="shared" si="153"/>
        <v>0</v>
      </c>
      <c r="BQ210" s="5">
        <f t="shared" si="153"/>
        <v>0</v>
      </c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</row>
    <row r="211" spans="1:80" ht="15.75" customHeight="1">
      <c r="A211" s="2" t="s">
        <v>44</v>
      </c>
      <c r="B211" s="23" t="s">
        <v>46</v>
      </c>
      <c r="C211" s="23">
        <v>5</v>
      </c>
      <c r="D211" s="40" t="s">
        <v>31</v>
      </c>
      <c r="E211" s="41"/>
      <c r="F211" s="42"/>
      <c r="G211" s="42"/>
      <c r="H211" s="42"/>
      <c r="I211" s="42"/>
      <c r="J211" s="42"/>
      <c r="K211" s="42"/>
      <c r="L211" s="42"/>
      <c r="M211" s="42"/>
      <c r="N211" s="42"/>
      <c r="O211" s="39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39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39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39">
        <f>SUM(AY209:AY210)</f>
        <v>53039.325865935883</v>
      </c>
      <c r="AZ211" s="5">
        <f>AY211+SUM(AZ209:AZ210)</f>
        <v>78846.779543981029</v>
      </c>
      <c r="BA211" s="5">
        <f t="shared" ref="BA211" si="154">AZ211+SUM(BA209:BA210)</f>
        <v>95790.106153594432</v>
      </c>
      <c r="BB211" s="5">
        <f t="shared" ref="BB211:BJ211" si="155">BA211+SUM(BB209:BB210)</f>
        <v>102102.97166397865</v>
      </c>
      <c r="BC211" s="5">
        <f t="shared" si="155"/>
        <v>120934.62018292546</v>
      </c>
      <c r="BD211" s="5">
        <f t="shared" si="155"/>
        <v>76486.134582710773</v>
      </c>
      <c r="BE211" s="5">
        <f t="shared" si="155"/>
        <v>76486.134582710773</v>
      </c>
      <c r="BF211" s="5">
        <f t="shared" si="155"/>
        <v>76486.134582710773</v>
      </c>
      <c r="BG211" s="5">
        <f t="shared" si="155"/>
        <v>76486.134582710773</v>
      </c>
      <c r="BH211" s="5">
        <f t="shared" si="155"/>
        <v>76486.134582710773</v>
      </c>
      <c r="BI211" s="5">
        <f t="shared" si="155"/>
        <v>76486.134582710773</v>
      </c>
      <c r="BJ211" s="5">
        <f t="shared" si="155"/>
        <v>76486.134582710773</v>
      </c>
      <c r="BK211" s="39">
        <f>BJ211+BK210</f>
        <v>76486.134582710773</v>
      </c>
      <c r="BL211" s="5">
        <f t="shared" ref="BL211:BO211" si="156">BK211+BL210</f>
        <v>76486.134582710773</v>
      </c>
      <c r="BM211" s="5">
        <f t="shared" si="156"/>
        <v>76486.134582710773</v>
      </c>
      <c r="BN211" s="5">
        <f t="shared" si="156"/>
        <v>76486.134582710773</v>
      </c>
      <c r="BO211" s="5">
        <f t="shared" si="156"/>
        <v>76486.134582710773</v>
      </c>
      <c r="BP211" s="5">
        <f>BO211+BP210</f>
        <v>76486.134582710773</v>
      </c>
      <c r="BQ211" s="5">
        <f>BP211+BQ210</f>
        <v>76486.134582710773</v>
      </c>
      <c r="BR211" s="5">
        <f>BQ211</f>
        <v>76486.134582710773</v>
      </c>
      <c r="BS211" s="5"/>
      <c r="BT211" s="5"/>
      <c r="BU211" s="5"/>
      <c r="BV211" s="5"/>
      <c r="BW211" s="5"/>
      <c r="BX211" s="5"/>
      <c r="BY211" s="5"/>
      <c r="BZ211" s="5"/>
      <c r="CA211" s="5"/>
      <c r="CB211" s="5"/>
    </row>
    <row r="212" spans="1:80" ht="15.75" hidden="1" customHeight="1" outlineLevel="1">
      <c r="A212" s="2" t="s">
        <v>44</v>
      </c>
      <c r="B212" s="23" t="s">
        <v>46</v>
      </c>
      <c r="C212" s="23">
        <v>5</v>
      </c>
      <c r="D212" s="43" t="s">
        <v>32</v>
      </c>
      <c r="E212" s="41"/>
      <c r="F212" s="42"/>
      <c r="G212" s="42"/>
      <c r="H212" s="42"/>
      <c r="I212" s="42"/>
      <c r="J212" s="42"/>
      <c r="K212" s="42"/>
      <c r="L212" s="42"/>
      <c r="M212" s="42"/>
      <c r="N212" s="42"/>
      <c r="O212" s="39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39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39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39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39"/>
      <c r="BL212" s="5"/>
      <c r="BM212" s="5"/>
      <c r="BN212" s="5"/>
      <c r="BO212" s="5"/>
      <c r="BP212" s="5"/>
      <c r="BQ212" s="5"/>
      <c r="BR212" s="45">
        <f>BR343</f>
        <v>0</v>
      </c>
      <c r="BS212" s="5"/>
      <c r="BT212" s="5"/>
      <c r="BU212" s="5"/>
      <c r="BV212" s="5"/>
      <c r="BW212" s="5"/>
      <c r="BX212" s="5"/>
      <c r="BY212" s="5"/>
      <c r="BZ212" s="5"/>
      <c r="CA212" s="5"/>
      <c r="CB212" s="5"/>
    </row>
    <row r="213" spans="1:80" ht="15.75" hidden="1" customHeight="1" outlineLevel="1">
      <c r="A213" s="2" t="s">
        <v>44</v>
      </c>
      <c r="B213" s="23" t="s">
        <v>46</v>
      </c>
      <c r="C213" s="23">
        <v>5</v>
      </c>
      <c r="D213" s="43" t="s">
        <v>38</v>
      </c>
      <c r="E213" s="41"/>
      <c r="F213" s="42"/>
      <c r="G213" s="42"/>
      <c r="H213" s="42"/>
      <c r="I213" s="42"/>
      <c r="J213" s="42"/>
      <c r="K213" s="42"/>
      <c r="L213" s="42"/>
      <c r="M213" s="42"/>
      <c r="N213" s="42"/>
      <c r="O213" s="39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39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39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39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39"/>
      <c r="BL213" s="5"/>
      <c r="BM213" s="5"/>
      <c r="BN213" s="5"/>
      <c r="BO213" s="5"/>
      <c r="BP213" s="5"/>
      <c r="BQ213" s="5"/>
      <c r="BR213" s="5">
        <f>SUM(BR211:BR212)</f>
        <v>76486.134582710773</v>
      </c>
      <c r="BS213" s="5"/>
      <c r="BT213" s="5"/>
      <c r="BU213" s="5"/>
      <c r="BV213" s="5"/>
      <c r="BW213" s="5"/>
      <c r="BX213" s="5"/>
      <c r="BY213" s="5"/>
      <c r="BZ213" s="5"/>
      <c r="CA213" s="5"/>
      <c r="CB213" s="5"/>
    </row>
    <row r="214" spans="1:80" ht="15.75" hidden="1" customHeight="1" outlineLevel="1">
      <c r="B214" s="23"/>
      <c r="C214" s="43"/>
      <c r="D214" s="43"/>
      <c r="E214" s="41"/>
      <c r="F214" s="42"/>
      <c r="G214" s="42"/>
      <c r="H214" s="42"/>
      <c r="I214" s="42"/>
      <c r="J214" s="42"/>
      <c r="K214" s="42"/>
      <c r="L214" s="42"/>
      <c r="M214" s="42"/>
      <c r="N214" s="42"/>
      <c r="O214" s="39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39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39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39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39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</row>
    <row r="215" spans="1:80" ht="15.75" customHeight="1" collapsed="1">
      <c r="B215" s="23"/>
      <c r="C215" s="43"/>
      <c r="D215" s="43"/>
      <c r="E215" s="41"/>
      <c r="F215" s="42"/>
      <c r="G215" s="42"/>
      <c r="H215" s="42"/>
      <c r="I215" s="42"/>
      <c r="J215" s="42"/>
      <c r="K215" s="42"/>
      <c r="L215" s="42"/>
      <c r="M215" s="42"/>
      <c r="N215" s="42"/>
      <c r="O215" s="3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39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39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39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39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</row>
    <row r="216" spans="1:80" ht="15.75" customHeight="1">
      <c r="A216" s="2" t="s">
        <v>44</v>
      </c>
      <c r="B216" s="23" t="s">
        <v>46</v>
      </c>
      <c r="C216" s="46"/>
      <c r="D216" s="43" t="s">
        <v>39</v>
      </c>
      <c r="E216" s="39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39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39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-8123.9787399999996</v>
      </c>
      <c r="AI216" s="5">
        <v>-12559.679999999998</v>
      </c>
      <c r="AJ216" s="5">
        <v>-14699.971579999999</v>
      </c>
      <c r="AK216" s="5">
        <v>-14039.821199999998</v>
      </c>
      <c r="AL216" s="5">
        <v>-13312.797999999999</v>
      </c>
      <c r="AM216" s="39">
        <v>-15500.916399999998</v>
      </c>
      <c r="AN216" s="5">
        <v>-14182.328</v>
      </c>
      <c r="AO216" s="5">
        <v>-16983.407199999998</v>
      </c>
      <c r="AP216" s="5">
        <v>-17625.737999999998</v>
      </c>
      <c r="AQ216" s="5">
        <v>-15634.416399999998</v>
      </c>
      <c r="AR216" s="5">
        <v>-15360.403199999999</v>
      </c>
      <c r="AS216" s="5">
        <v>-13625.9712</v>
      </c>
      <c r="AT216" s="5">
        <v>-25093.468801810584</v>
      </c>
      <c r="AU216" s="5">
        <v>-36877.4856</v>
      </c>
      <c r="AV216" s="5">
        <v>-35512.927358189409</v>
      </c>
      <c r="AW216" s="5">
        <v>-33205.561199999996</v>
      </c>
      <c r="AX216" s="5">
        <v>-30717.629999999997</v>
      </c>
      <c r="AY216" s="39">
        <v>-35530.390800000001</v>
      </c>
      <c r="AZ216" s="5">
        <v>-35703.504000000001</v>
      </c>
      <c r="BA216" s="5">
        <v>-38737.9908</v>
      </c>
      <c r="BB216" s="5">
        <v>-40771.803599999999</v>
      </c>
      <c r="BC216" s="5">
        <v>-39719.807999999997</v>
      </c>
      <c r="BD216" s="5">
        <v>-34784.672399999996</v>
      </c>
      <c r="BE216" s="5">
        <v>0</v>
      </c>
      <c r="BF216" s="5">
        <v>0</v>
      </c>
      <c r="BG216" s="5">
        <v>0</v>
      </c>
      <c r="BH216" s="5">
        <v>0</v>
      </c>
      <c r="BI216" s="5">
        <v>0</v>
      </c>
      <c r="BJ216" s="5">
        <v>0</v>
      </c>
      <c r="BK216" s="39">
        <v>0</v>
      </c>
      <c r="BL216" s="5">
        <v>0</v>
      </c>
      <c r="BM216" s="5">
        <v>0</v>
      </c>
      <c r="BN216" s="5">
        <v>0</v>
      </c>
      <c r="BO216" s="5">
        <v>0</v>
      </c>
      <c r="BP216" s="5">
        <v>0</v>
      </c>
      <c r="BQ216" s="5">
        <v>0</v>
      </c>
      <c r="BR216" s="5">
        <v>0</v>
      </c>
      <c r="BS216" s="5">
        <v>0</v>
      </c>
      <c r="BT216" s="5">
        <v>0</v>
      </c>
      <c r="BU216" s="5">
        <v>0</v>
      </c>
      <c r="BV216" s="5">
        <v>0</v>
      </c>
      <c r="BW216" s="5">
        <v>0</v>
      </c>
      <c r="BX216" s="5">
        <v>0</v>
      </c>
      <c r="BY216" s="5">
        <v>0</v>
      </c>
      <c r="BZ216" s="5">
        <v>0</v>
      </c>
      <c r="CA216" s="5">
        <v>0</v>
      </c>
      <c r="CB216" s="5">
        <v>0</v>
      </c>
    </row>
    <row r="217" spans="1:80" ht="15.75" customHeight="1">
      <c r="A217" s="2" t="s">
        <v>44</v>
      </c>
      <c r="B217" s="23" t="s">
        <v>46</v>
      </c>
      <c r="C217" s="46"/>
      <c r="D217" s="43" t="s">
        <v>40</v>
      </c>
      <c r="E217" s="39">
        <v>0</v>
      </c>
      <c r="F217" s="5">
        <f>(E218+F189+F195+F201+F207+F213+F216/2)*F$302</f>
        <v>0</v>
      </c>
      <c r="G217" s="5">
        <f t="shared" ref="G217:N217" si="157">(F218+G189+G195+G201+G207+G213+G216/2)*G$302</f>
        <v>0</v>
      </c>
      <c r="H217" s="5">
        <f t="shared" si="157"/>
        <v>0</v>
      </c>
      <c r="I217" s="5">
        <f t="shared" si="157"/>
        <v>0</v>
      </c>
      <c r="J217" s="5">
        <f t="shared" si="157"/>
        <v>0</v>
      </c>
      <c r="K217" s="5">
        <f t="shared" si="157"/>
        <v>0</v>
      </c>
      <c r="L217" s="5">
        <f t="shared" si="157"/>
        <v>0</v>
      </c>
      <c r="M217" s="5">
        <f t="shared" si="157"/>
        <v>0</v>
      </c>
      <c r="N217" s="5">
        <f t="shared" si="157"/>
        <v>0</v>
      </c>
      <c r="O217" s="39">
        <f>(N218+O189+O195+O201+O207+O213+O216/2)*O$302</f>
        <v>-1996.0815085718227</v>
      </c>
      <c r="P217" s="5">
        <f>(O218+P189+P195+P201+P207+P213+P216/2)*P$302</f>
        <v>-2002.8681857009672</v>
      </c>
      <c r="Q217" s="5">
        <f t="shared" ref="Q217:CB217" si="158">(P218+Q189+Q195+Q201+Q207+Q213+Q216/2)*Q$302</f>
        <v>-1950.5697628990461</v>
      </c>
      <c r="R217" s="5">
        <f t="shared" si="158"/>
        <v>-2134.9163379453958</v>
      </c>
      <c r="S217" s="5">
        <f t="shared" si="158"/>
        <v>-2083.0853135186107</v>
      </c>
      <c r="T217" s="5">
        <f t="shared" si="158"/>
        <v>-2150.1011438906667</v>
      </c>
      <c r="U217" s="5">
        <f t="shared" si="158"/>
        <v>-2157.8415080086729</v>
      </c>
      <c r="V217" s="5">
        <f t="shared" si="158"/>
        <v>-1985.1422593177119</v>
      </c>
      <c r="W217" s="5">
        <f t="shared" si="158"/>
        <v>-2172.7562495710476</v>
      </c>
      <c r="X217" s="5">
        <f t="shared" si="158"/>
        <v>-2241.1497879603235</v>
      </c>
      <c r="Y217" s="5">
        <f t="shared" si="158"/>
        <v>-2310.2377730453918</v>
      </c>
      <c r="Z217" s="5">
        <f t="shared" si="158"/>
        <v>-2257.9899219360445</v>
      </c>
      <c r="AA217" s="39">
        <f t="shared" si="158"/>
        <v>-2450.1021455645491</v>
      </c>
      <c r="AB217" s="5">
        <f t="shared" si="158"/>
        <v>-2459.9025541468072</v>
      </c>
      <c r="AC217" s="5">
        <f t="shared" si="158"/>
        <v>-2407.9986102543094</v>
      </c>
      <c r="AD217" s="5">
        <f t="shared" si="158"/>
        <v>-2603.3428667446319</v>
      </c>
      <c r="AE217" s="5">
        <f t="shared" si="158"/>
        <v>-2552.0322185281748</v>
      </c>
      <c r="AF217" s="5">
        <f t="shared" si="158"/>
        <v>-2624.9954421027778</v>
      </c>
      <c r="AG217" s="5">
        <f t="shared" si="158"/>
        <v>-2761.5452050053054</v>
      </c>
      <c r="AH217" s="5">
        <f t="shared" si="158"/>
        <v>-1370.0221087147931</v>
      </c>
      <c r="AI217" s="5">
        <f t="shared" si="158"/>
        <v>-1558.5564660926175</v>
      </c>
      <c r="AJ217" s="5">
        <f t="shared" si="158"/>
        <v>-1662.3259241107753</v>
      </c>
      <c r="AK217" s="5">
        <f t="shared" si="158"/>
        <v>-1773.0147228470355</v>
      </c>
      <c r="AL217" s="5">
        <f t="shared" si="158"/>
        <v>-1803.9928839770853</v>
      </c>
      <c r="AM217" s="39">
        <f t="shared" si="158"/>
        <v>-1960.3613408818705</v>
      </c>
      <c r="AN217" s="5">
        <f t="shared" si="158"/>
        <v>-2039.3306635240151</v>
      </c>
      <c r="AO217" s="5">
        <f t="shared" si="158"/>
        <v>-2031.8505274748084</v>
      </c>
      <c r="AP217" s="5">
        <f t="shared" si="158"/>
        <v>-2165.9503078050775</v>
      </c>
      <c r="AQ217" s="5">
        <f t="shared" si="158"/>
        <v>-2203.4465553335681</v>
      </c>
      <c r="AR217" s="5">
        <f t="shared" si="158"/>
        <v>-2333.8359735755153</v>
      </c>
      <c r="AS217" s="5">
        <f t="shared" si="158"/>
        <v>-2201.5672123327486</v>
      </c>
      <c r="AT217" s="5">
        <f t="shared" si="158"/>
        <v>1719.3527758581761</v>
      </c>
      <c r="AU217" s="5">
        <f t="shared" si="158"/>
        <v>1728.6929591082228</v>
      </c>
      <c r="AV217" s="5">
        <f t="shared" si="158"/>
        <v>1470.7954878725454</v>
      </c>
      <c r="AW217" s="5">
        <f t="shared" si="158"/>
        <v>1376.9543975249014</v>
      </c>
      <c r="AX217" s="5">
        <f t="shared" si="158"/>
        <v>1223.2504368971258</v>
      </c>
      <c r="AY217" s="39">
        <f t="shared" si="158"/>
        <v>817.08427482537718</v>
      </c>
      <c r="AZ217" s="5">
        <f t="shared" si="158"/>
        <v>716.16467176237074</v>
      </c>
      <c r="BA217" s="5">
        <f t="shared" si="158"/>
        <v>589.25650661425811</v>
      </c>
      <c r="BB217" s="5">
        <f t="shared" si="158"/>
        <v>479.59271267277813</v>
      </c>
      <c r="BC217" s="5">
        <f t="shared" si="158"/>
        <v>355.09562617010965</v>
      </c>
      <c r="BD217" s="5">
        <f t="shared" si="158"/>
        <v>264.9353112215382</v>
      </c>
      <c r="BE217" s="5">
        <f t="shared" si="158"/>
        <v>0</v>
      </c>
      <c r="BF217" s="5">
        <f t="shared" si="158"/>
        <v>0</v>
      </c>
      <c r="BG217" s="5">
        <f t="shared" si="158"/>
        <v>0</v>
      </c>
      <c r="BH217" s="5">
        <f t="shared" si="158"/>
        <v>0</v>
      </c>
      <c r="BI217" s="5">
        <f t="shared" si="158"/>
        <v>0</v>
      </c>
      <c r="BJ217" s="5">
        <f t="shared" si="158"/>
        <v>0</v>
      </c>
      <c r="BK217" s="39">
        <f t="shared" si="158"/>
        <v>0</v>
      </c>
      <c r="BL217" s="5">
        <f t="shared" si="158"/>
        <v>0</v>
      </c>
      <c r="BM217" s="5">
        <f t="shared" si="158"/>
        <v>0</v>
      </c>
      <c r="BN217" s="5">
        <f t="shared" si="158"/>
        <v>0</v>
      </c>
      <c r="BO217" s="5">
        <f t="shared" si="158"/>
        <v>0</v>
      </c>
      <c r="BP217" s="5">
        <f t="shared" si="158"/>
        <v>0</v>
      </c>
      <c r="BQ217" s="5">
        <f t="shared" si="158"/>
        <v>0</v>
      </c>
      <c r="BR217" s="5">
        <f t="shared" si="158"/>
        <v>0</v>
      </c>
      <c r="BS217" s="5">
        <f t="shared" si="158"/>
        <v>0</v>
      </c>
      <c r="BT217" s="5">
        <f t="shared" si="158"/>
        <v>0</v>
      </c>
      <c r="BU217" s="5">
        <f t="shared" si="158"/>
        <v>0</v>
      </c>
      <c r="BV217" s="5">
        <f t="shared" si="158"/>
        <v>0</v>
      </c>
      <c r="BW217" s="5">
        <f t="shared" si="158"/>
        <v>0</v>
      </c>
      <c r="BX217" s="5">
        <f t="shared" si="158"/>
        <v>0</v>
      </c>
      <c r="BY217" s="5">
        <f t="shared" si="158"/>
        <v>0</v>
      </c>
      <c r="BZ217" s="5">
        <f t="shared" si="158"/>
        <v>0</v>
      </c>
      <c r="CA217" s="5">
        <f t="shared" si="158"/>
        <v>0</v>
      </c>
      <c r="CB217" s="5">
        <f t="shared" si="158"/>
        <v>0</v>
      </c>
    </row>
    <row r="218" spans="1:80" ht="15.75" customHeight="1">
      <c r="A218" s="32" t="s">
        <v>44</v>
      </c>
      <c r="B218" s="33" t="s">
        <v>46</v>
      </c>
      <c r="C218" s="47"/>
      <c r="D218" s="48" t="s">
        <v>41</v>
      </c>
      <c r="E218" s="44">
        <v>0</v>
      </c>
      <c r="F218" s="45">
        <f>E218+F189+F195+F201+F207+F213+F216+F217</f>
        <v>0</v>
      </c>
      <c r="G218" s="45">
        <f t="shared" ref="G218:N218" si="159">F218+G189+G195+G201+G207+G213+G216+G217</f>
        <v>0</v>
      </c>
      <c r="H218" s="45">
        <f t="shared" si="159"/>
        <v>0</v>
      </c>
      <c r="I218" s="45">
        <f t="shared" si="159"/>
        <v>0</v>
      </c>
      <c r="J218" s="45">
        <f t="shared" si="159"/>
        <v>0</v>
      </c>
      <c r="K218" s="45">
        <f t="shared" si="159"/>
        <v>0</v>
      </c>
      <c r="L218" s="45">
        <f t="shared" si="159"/>
        <v>0</v>
      </c>
      <c r="M218" s="45">
        <f t="shared" si="159"/>
        <v>0</v>
      </c>
      <c r="N218" s="45">
        <f t="shared" si="159"/>
        <v>0</v>
      </c>
      <c r="O218" s="44">
        <f>N218+O189+O195+O201+O207+O213+O216+O217</f>
        <v>-589078.87814734329</v>
      </c>
      <c r="P218" s="45">
        <f>O218+P189+P195+P201+P207+P213+P216+P217</f>
        <v>-591081.74633304426</v>
      </c>
      <c r="Q218" s="45">
        <f t="shared" ref="Q218:CB218" si="160">P218+Q189+Q195+Q201+Q207+Q213+Q216+Q217</f>
        <v>-593032.31609594333</v>
      </c>
      <c r="R218" s="45">
        <f t="shared" si="160"/>
        <v>-595167.23243388871</v>
      </c>
      <c r="S218" s="45">
        <f t="shared" si="160"/>
        <v>-597250.31774740736</v>
      </c>
      <c r="T218" s="45">
        <f t="shared" si="160"/>
        <v>-599400.418891298</v>
      </c>
      <c r="U218" s="45">
        <f t="shared" si="160"/>
        <v>-601558.26039930666</v>
      </c>
      <c r="V218" s="45">
        <f t="shared" si="160"/>
        <v>-603543.40265862434</v>
      </c>
      <c r="W218" s="45">
        <f t="shared" si="160"/>
        <v>-605716.15890819544</v>
      </c>
      <c r="X218" s="45">
        <f t="shared" si="160"/>
        <v>-607957.30869615579</v>
      </c>
      <c r="Y218" s="45">
        <f t="shared" si="160"/>
        <v>-610267.54646920122</v>
      </c>
      <c r="Z218" s="45">
        <f t="shared" si="160"/>
        <v>-612525.53639113728</v>
      </c>
      <c r="AA218" s="44">
        <f t="shared" si="160"/>
        <v>-614975.63853670179</v>
      </c>
      <c r="AB218" s="45">
        <f t="shared" si="160"/>
        <v>-617435.54109084862</v>
      </c>
      <c r="AC218" s="45">
        <f t="shared" si="160"/>
        <v>-619843.53970110288</v>
      </c>
      <c r="AD218" s="45">
        <f t="shared" si="160"/>
        <v>-622446.8825678475</v>
      </c>
      <c r="AE218" s="45">
        <f t="shared" si="160"/>
        <v>-624998.91478637571</v>
      </c>
      <c r="AF218" s="45">
        <f t="shared" si="160"/>
        <v>-627623.91022847849</v>
      </c>
      <c r="AG218" s="45">
        <f t="shared" si="160"/>
        <v>-630385.45543348382</v>
      </c>
      <c r="AH218" s="45">
        <f t="shared" si="160"/>
        <v>-347937.53865741304</v>
      </c>
      <c r="AI218" s="45">
        <f t="shared" si="160"/>
        <v>-362055.77512350562</v>
      </c>
      <c r="AJ218" s="45">
        <f t="shared" si="160"/>
        <v>-378418.07262761641</v>
      </c>
      <c r="AK218" s="45">
        <f t="shared" si="160"/>
        <v>-394230.90855046344</v>
      </c>
      <c r="AL218" s="45">
        <f t="shared" si="160"/>
        <v>-409347.69943444052</v>
      </c>
      <c r="AM218" s="44">
        <f t="shared" si="160"/>
        <v>-426808.97717532236</v>
      </c>
      <c r="AN218" s="45">
        <f t="shared" si="160"/>
        <v>-443030.63583884633</v>
      </c>
      <c r="AO218" s="45">
        <f t="shared" si="160"/>
        <v>-462045.89356632117</v>
      </c>
      <c r="AP218" s="45">
        <f t="shared" si="160"/>
        <v>-481837.58187412628</v>
      </c>
      <c r="AQ218" s="45">
        <f t="shared" si="160"/>
        <v>-499675.44482945983</v>
      </c>
      <c r="AR218" s="45">
        <f t="shared" si="160"/>
        <v>-517369.68400303536</v>
      </c>
      <c r="AS218" s="45">
        <f t="shared" si="160"/>
        <v>-533197.22241536807</v>
      </c>
      <c r="AT218" s="45">
        <f t="shared" si="160"/>
        <v>430032.30449243402</v>
      </c>
      <c r="AU218" s="45">
        <f t="shared" si="160"/>
        <v>394883.51185154222</v>
      </c>
      <c r="AV218" s="45">
        <f t="shared" si="160"/>
        <v>360841.37998122536</v>
      </c>
      <c r="AW218" s="45">
        <f t="shared" si="160"/>
        <v>329012.77317875024</v>
      </c>
      <c r="AX218" s="45">
        <f t="shared" si="160"/>
        <v>299518.39361564734</v>
      </c>
      <c r="AY218" s="44">
        <f t="shared" si="160"/>
        <v>264805.08709047269</v>
      </c>
      <c r="AZ218" s="45">
        <f t="shared" si="160"/>
        <v>229817.74776223506</v>
      </c>
      <c r="BA218" s="45">
        <f t="shared" si="160"/>
        <v>191669.01346884933</v>
      </c>
      <c r="BB218" s="45">
        <f t="shared" si="160"/>
        <v>151376.80258152209</v>
      </c>
      <c r="BC218" s="45">
        <f t="shared" si="160"/>
        <v>112012.09020769221</v>
      </c>
      <c r="BD218" s="45">
        <f t="shared" si="160"/>
        <v>77492.353118913743</v>
      </c>
      <c r="BE218" s="45">
        <f t="shared" si="160"/>
        <v>77492.353118913743</v>
      </c>
      <c r="BF218" s="45">
        <f t="shared" si="160"/>
        <v>493666.33320051874</v>
      </c>
      <c r="BG218" s="45">
        <f t="shared" si="160"/>
        <v>493666.33320051874</v>
      </c>
      <c r="BH218" s="45">
        <f t="shared" si="160"/>
        <v>493666.33320051874</v>
      </c>
      <c r="BI218" s="45">
        <f t="shared" si="160"/>
        <v>493666.33320051874</v>
      </c>
      <c r="BJ218" s="45">
        <f t="shared" si="160"/>
        <v>493666.33320051874</v>
      </c>
      <c r="BK218" s="44">
        <f t="shared" si="160"/>
        <v>493666.33320051874</v>
      </c>
      <c r="BL218" s="45">
        <f t="shared" si="160"/>
        <v>493666.33320051874</v>
      </c>
      <c r="BM218" s="45">
        <f t="shared" si="160"/>
        <v>493666.33320051874</v>
      </c>
      <c r="BN218" s="45">
        <f t="shared" si="160"/>
        <v>493666.33320051874</v>
      </c>
      <c r="BO218" s="45">
        <f t="shared" si="160"/>
        <v>493666.33320051874</v>
      </c>
      <c r="BP218" s="45">
        <f t="shared" si="160"/>
        <v>493666.33320051874</v>
      </c>
      <c r="BQ218" s="45">
        <f t="shared" si="160"/>
        <v>493666.33320051874</v>
      </c>
      <c r="BR218" s="45">
        <f t="shared" si="160"/>
        <v>570152.46778322954</v>
      </c>
      <c r="BS218" s="45">
        <f t="shared" si="160"/>
        <v>570152.46778322954</v>
      </c>
      <c r="BT218" s="45">
        <f t="shared" si="160"/>
        <v>570152.46778322954</v>
      </c>
      <c r="BU218" s="45">
        <f t="shared" si="160"/>
        <v>570152.46778322954</v>
      </c>
      <c r="BV218" s="45">
        <f t="shared" si="160"/>
        <v>570152.46778322954</v>
      </c>
      <c r="BW218" s="45">
        <f t="shared" si="160"/>
        <v>570152.46778322954</v>
      </c>
      <c r="BX218" s="45">
        <f t="shared" si="160"/>
        <v>570152.46778322954</v>
      </c>
      <c r="BY218" s="45">
        <f t="shared" si="160"/>
        <v>570152.46778322954</v>
      </c>
      <c r="BZ218" s="45">
        <f t="shared" si="160"/>
        <v>570152.46778322954</v>
      </c>
      <c r="CA218" s="45">
        <f t="shared" si="160"/>
        <v>570152.46778322954</v>
      </c>
      <c r="CB218" s="45">
        <f t="shared" si="160"/>
        <v>570152.46778322954</v>
      </c>
    </row>
    <row r="219" spans="1:80" ht="15.75" hidden="1" customHeight="1" outlineLevel="1">
      <c r="A219" s="23"/>
      <c r="B219" s="23"/>
      <c r="C219" s="46"/>
      <c r="D219" s="43"/>
      <c r="E219" s="41"/>
      <c r="F219" s="42"/>
      <c r="G219" s="42"/>
      <c r="H219" s="42"/>
      <c r="I219" s="42"/>
      <c r="J219" s="42"/>
      <c r="K219" s="42"/>
      <c r="L219" s="42"/>
      <c r="M219" s="42"/>
      <c r="N219" s="42"/>
      <c r="O219" s="39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39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39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39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39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</row>
    <row r="220" spans="1:80" ht="15.75" hidden="1" customHeight="1" outlineLevel="1">
      <c r="A220" s="2" t="s">
        <v>45</v>
      </c>
      <c r="B220" s="23" t="s">
        <v>46</v>
      </c>
      <c r="C220" s="23">
        <v>1</v>
      </c>
      <c r="D220" s="40" t="s">
        <v>29</v>
      </c>
      <c r="E220" s="39">
        <f>Deferral!D64</f>
        <v>58326.192149965325</v>
      </c>
      <c r="F220" s="5">
        <f>Deferral!E64</f>
        <v>-115967.74654849991</v>
      </c>
      <c r="G220" s="5">
        <f>Deferral!F64</f>
        <v>-229593.65172427613</v>
      </c>
      <c r="H220" s="5">
        <f>Deferral!G64</f>
        <v>-261090.29528008914</v>
      </c>
      <c r="I220" s="5">
        <f>Deferral!H64</f>
        <v>103930.85591404093</v>
      </c>
      <c r="J220" s="5">
        <f>Deferral!I64</f>
        <v>223170.14706456242</v>
      </c>
      <c r="K220" s="5">
        <f>Deferral!J64</f>
        <v>100834.1796681569</v>
      </c>
      <c r="L220" s="5">
        <f>Deferral!K64</f>
        <v>-367629.52394775953</v>
      </c>
      <c r="M220" s="5">
        <f>Deferral!L64</f>
        <v>217792.15711984085</v>
      </c>
      <c r="N220" s="5">
        <f>Deferral!M64</f>
        <v>-3046.6584190391004</v>
      </c>
      <c r="O220" s="3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39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39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39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39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</row>
    <row r="221" spans="1:80" ht="15.75" hidden="1" customHeight="1" outlineLevel="1">
      <c r="A221" s="2" t="s">
        <v>45</v>
      </c>
      <c r="B221" s="23" t="s">
        <v>46</v>
      </c>
      <c r="C221" s="23">
        <v>1</v>
      </c>
      <c r="D221" s="43" t="s">
        <v>30</v>
      </c>
      <c r="E221" s="41">
        <f>E220/2*E$302</f>
        <v>85.059030218699434</v>
      </c>
      <c r="F221" s="42">
        <f>(E222+F220/2)*F$302</f>
        <v>1.2465188923076949</v>
      </c>
      <c r="G221" s="42">
        <f t="shared" ref="G221:N221" si="161">(F222+G220/2)*G$302</f>
        <v>-502.69355124205481</v>
      </c>
      <c r="H221" s="42">
        <f t="shared" si="161"/>
        <v>-1219.7404968145436</v>
      </c>
      <c r="I221" s="42">
        <f t="shared" si="161"/>
        <v>-1493.988605834475</v>
      </c>
      <c r="J221" s="42">
        <f t="shared" si="161"/>
        <v>-907.03716046566615</v>
      </c>
      <c r="K221" s="42">
        <f t="shared" si="161"/>
        <v>-524.53368856639145</v>
      </c>
      <c r="L221" s="42">
        <f t="shared" si="161"/>
        <v>-926.30030605149466</v>
      </c>
      <c r="M221" s="42">
        <f t="shared" si="161"/>
        <v>-1230.7576076922958</v>
      </c>
      <c r="N221" s="42">
        <f t="shared" si="161"/>
        <v>-835.40928198340146</v>
      </c>
      <c r="O221" s="39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39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39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39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39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</row>
    <row r="222" spans="1:80" ht="15.75" hidden="1" customHeight="1" outlineLevel="1">
      <c r="A222" s="2" t="s">
        <v>45</v>
      </c>
      <c r="B222" s="23" t="s">
        <v>46</v>
      </c>
      <c r="C222" s="23">
        <v>1</v>
      </c>
      <c r="D222" s="40" t="s">
        <v>31</v>
      </c>
      <c r="E222" s="41">
        <f>E220+E221</f>
        <v>58411.251180184023</v>
      </c>
      <c r="F222" s="42">
        <f>E222+SUM(F220:F221)</f>
        <v>-57555.24884942358</v>
      </c>
      <c r="G222" s="42">
        <f t="shared" ref="G222" si="162">F222+SUM(G220:G221)</f>
        <v>-287651.5941249418</v>
      </c>
      <c r="H222" s="42">
        <f t="shared" ref="H222:N222" si="163">G222+SUM(H220:H221)</f>
        <v>-549961.62990184547</v>
      </c>
      <c r="I222" s="42">
        <f t="shared" si="163"/>
        <v>-447524.76259363902</v>
      </c>
      <c r="J222" s="42">
        <f t="shared" si="163"/>
        <v>-225261.65268954227</v>
      </c>
      <c r="K222" s="42">
        <f t="shared" si="163"/>
        <v>-124952.00670995176</v>
      </c>
      <c r="L222" s="42">
        <f t="shared" si="163"/>
        <v>-493507.83096376283</v>
      </c>
      <c r="M222" s="42">
        <f t="shared" si="163"/>
        <v>-276946.43145161425</v>
      </c>
      <c r="N222" s="42">
        <f t="shared" si="163"/>
        <v>-280828.49915263674</v>
      </c>
      <c r="O222" s="39">
        <f>N222</f>
        <v>-280828.49915263674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39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39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39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39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</row>
    <row r="223" spans="1:80" ht="15.75" hidden="1" customHeight="1" outlineLevel="1">
      <c r="A223" s="2" t="s">
        <v>45</v>
      </c>
      <c r="B223" s="23" t="s">
        <v>46</v>
      </c>
      <c r="C223" s="23">
        <v>1</v>
      </c>
      <c r="D223" s="43" t="s">
        <v>32</v>
      </c>
      <c r="E223" s="41"/>
      <c r="F223" s="42"/>
      <c r="G223" s="42"/>
      <c r="H223" s="42"/>
      <c r="I223" s="42"/>
      <c r="J223" s="42"/>
      <c r="K223" s="42"/>
      <c r="L223" s="42"/>
      <c r="M223" s="42"/>
      <c r="N223" s="42"/>
      <c r="O223" s="44">
        <f>SUM(O310:O311)</f>
        <v>699723.36179062305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39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39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39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39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</row>
    <row r="224" spans="1:80" ht="15.75" hidden="1" customHeight="1" outlineLevel="1">
      <c r="A224" s="2" t="s">
        <v>45</v>
      </c>
      <c r="B224" s="23" t="s">
        <v>46</v>
      </c>
      <c r="C224" s="23">
        <v>1</v>
      </c>
      <c r="D224" s="43" t="s">
        <v>33</v>
      </c>
      <c r="E224" s="41"/>
      <c r="F224" s="42"/>
      <c r="G224" s="42"/>
      <c r="H224" s="42"/>
      <c r="I224" s="42"/>
      <c r="J224" s="42"/>
      <c r="K224" s="42"/>
      <c r="L224" s="42"/>
      <c r="M224" s="42"/>
      <c r="N224" s="42"/>
      <c r="O224" s="39">
        <f>SUM(O222:O223)</f>
        <v>418894.86263798631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39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39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39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39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</row>
    <row r="225" spans="1:80" ht="15.75" hidden="1" customHeight="1" outlineLevel="1">
      <c r="B225" s="23"/>
      <c r="C225" s="23"/>
      <c r="D225" s="43"/>
      <c r="E225" s="41"/>
      <c r="F225" s="42"/>
      <c r="G225" s="42"/>
      <c r="H225" s="42"/>
      <c r="I225" s="42"/>
      <c r="J225" s="42"/>
      <c r="K225" s="42"/>
      <c r="L225" s="42"/>
      <c r="M225" s="42"/>
      <c r="N225" s="42"/>
      <c r="O225" s="3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39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39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39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39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</row>
    <row r="226" spans="1:80" ht="15.75" hidden="1" customHeight="1" outlineLevel="1">
      <c r="A226" s="2" t="s">
        <v>45</v>
      </c>
      <c r="B226" s="23" t="s">
        <v>46</v>
      </c>
      <c r="C226" s="23">
        <v>2</v>
      </c>
      <c r="D226" s="40" t="s">
        <v>29</v>
      </c>
      <c r="E226" s="41"/>
      <c r="F226" s="42"/>
      <c r="G226" s="42"/>
      <c r="H226" s="42"/>
      <c r="I226" s="42"/>
      <c r="J226" s="42"/>
      <c r="K226" s="42"/>
      <c r="L226" s="42"/>
      <c r="M226" s="42"/>
      <c r="O226" s="39">
        <f>Deferral!N64</f>
        <v>279873.82829793775</v>
      </c>
      <c r="P226" s="5">
        <f>Deferral!O64</f>
        <v>263828.98771436932</v>
      </c>
      <c r="Q226" s="5">
        <f>Deferral!P64+Deferral!Q64</f>
        <v>19349.618142215302</v>
      </c>
      <c r="R226" s="5">
        <f>Deferral!R64+Deferral!S64</f>
        <v>-366367.88629610278</v>
      </c>
      <c r="S226" s="5">
        <f>Deferral!T64</f>
        <v>-121235.5410286379</v>
      </c>
      <c r="T226" s="5">
        <f>Deferral!U64</f>
        <v>-123294.80376138445</v>
      </c>
      <c r="U226" s="5">
        <f>Deferral!V64</f>
        <v>-1747.7307151681744</v>
      </c>
      <c r="V226" s="5">
        <f>Deferral!W64</f>
        <v>-27077.829478120431</v>
      </c>
      <c r="W226" s="5">
        <f>Deferral!X64</f>
        <v>-65084.942524619866</v>
      </c>
      <c r="X226" s="5">
        <f>Deferral!Y64</f>
        <v>-197995.79105519271</v>
      </c>
      <c r="Y226" s="5">
        <f>Deferral!Z64</f>
        <v>396806.49103528727</v>
      </c>
      <c r="Z226" s="5">
        <f>Deferral!AA64</f>
        <v>209260.20004860731</v>
      </c>
      <c r="AA226" s="39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39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39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39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</row>
    <row r="227" spans="1:80" ht="15.75" hidden="1" customHeight="1" outlineLevel="1">
      <c r="A227" s="2" t="s">
        <v>45</v>
      </c>
      <c r="B227" s="23" t="s">
        <v>46</v>
      </c>
      <c r="C227" s="23">
        <v>2</v>
      </c>
      <c r="D227" s="43" t="s">
        <v>30</v>
      </c>
      <c r="E227" s="41"/>
      <c r="F227" s="42"/>
      <c r="G227" s="42"/>
      <c r="H227" s="42"/>
      <c r="I227" s="42"/>
      <c r="J227" s="42"/>
      <c r="K227" s="42"/>
      <c r="L227" s="42"/>
      <c r="M227" s="42"/>
      <c r="N227" s="42"/>
      <c r="O227" s="39">
        <f>O226/2*O$302</f>
        <v>475.78550810649415</v>
      </c>
      <c r="P227" s="5">
        <f t="shared" ref="P227:Z227" si="164">(O228+P226/2)*P$302</f>
        <v>1401.6979660549782</v>
      </c>
      <c r="Q227" s="5">
        <f t="shared" si="164"/>
        <v>1832.3418582400013</v>
      </c>
      <c r="R227" s="5">
        <f t="shared" si="164"/>
        <v>1380.8819388199406</v>
      </c>
      <c r="S227" s="5">
        <f t="shared" si="164"/>
        <v>494.05119615362713</v>
      </c>
      <c r="T227" s="5">
        <f t="shared" si="164"/>
        <v>69.790908299272104</v>
      </c>
      <c r="U227" s="5">
        <f t="shared" si="164"/>
        <v>-155.03440648864523</v>
      </c>
      <c r="V227" s="5">
        <f t="shared" si="164"/>
        <v>-190.1886604749302</v>
      </c>
      <c r="W227" s="5">
        <f t="shared" si="164"/>
        <v>-374.05620748256615</v>
      </c>
      <c r="X227" s="5">
        <f t="shared" si="164"/>
        <v>-872.53002278075394</v>
      </c>
      <c r="Y227" s="5">
        <f t="shared" si="164"/>
        <v>-521.68719941272911</v>
      </c>
      <c r="Z227" s="5">
        <f t="shared" si="164"/>
        <v>611.33454696551007</v>
      </c>
      <c r="AA227" s="39">
        <f t="shared" ref="AA227:AG227" si="165">Z228*AA$302</f>
        <v>1081.8679512207634</v>
      </c>
      <c r="AB227" s="5">
        <f t="shared" si="165"/>
        <v>1086.1954230256465</v>
      </c>
      <c r="AC227" s="5">
        <f t="shared" si="165"/>
        <v>1063.2766995998052</v>
      </c>
      <c r="AD227" s="5">
        <f t="shared" si="165"/>
        <v>1149.5329770919557</v>
      </c>
      <c r="AE227" s="5">
        <f t="shared" si="165"/>
        <v>1126.8762295101292</v>
      </c>
      <c r="AF227" s="5">
        <f t="shared" si="165"/>
        <v>1159.0938957596843</v>
      </c>
      <c r="AG227" s="5">
        <f t="shared" si="165"/>
        <v>1219.3888563181549</v>
      </c>
      <c r="AH227" s="5"/>
      <c r="AI227" s="5"/>
      <c r="AJ227" s="5"/>
      <c r="AK227" s="5"/>
      <c r="AL227" s="5"/>
      <c r="AM227" s="39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39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39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</row>
    <row r="228" spans="1:80" ht="15.75" hidden="1" customHeight="1" outlineLevel="1">
      <c r="A228" s="2" t="s">
        <v>45</v>
      </c>
      <c r="B228" s="23" t="s">
        <v>46</v>
      </c>
      <c r="C228" s="23">
        <v>2</v>
      </c>
      <c r="D228" s="40" t="s">
        <v>31</v>
      </c>
      <c r="E228" s="41"/>
      <c r="F228" s="42"/>
      <c r="G228" s="42"/>
      <c r="H228" s="42"/>
      <c r="I228" s="42"/>
      <c r="J228" s="42"/>
      <c r="K228" s="42"/>
      <c r="L228" s="42"/>
      <c r="M228" s="42"/>
      <c r="N228" s="42"/>
      <c r="O228" s="39">
        <f>SUM(O226:O227)</f>
        <v>280349.61380604428</v>
      </c>
      <c r="P228" s="5">
        <f>O228+SUM(P226:P227)</f>
        <v>545580.29948646855</v>
      </c>
      <c r="Q228" s="5">
        <f t="shared" ref="Q228" si="166">P228+SUM(Q226:Q227)</f>
        <v>566762.25948692381</v>
      </c>
      <c r="R228" s="5">
        <f t="shared" ref="R228:Z228" si="167">Q228+SUM(R226:R227)</f>
        <v>201775.25512964098</v>
      </c>
      <c r="S228" s="5">
        <f t="shared" si="167"/>
        <v>81033.7652971567</v>
      </c>
      <c r="T228" s="5">
        <f t="shared" si="167"/>
        <v>-42191.247555928479</v>
      </c>
      <c r="U228" s="5">
        <f t="shared" si="167"/>
        <v>-44094.012677585299</v>
      </c>
      <c r="V228" s="5">
        <f t="shared" si="167"/>
        <v>-71362.030816180661</v>
      </c>
      <c r="W228" s="5">
        <f t="shared" si="167"/>
        <v>-136821.02954828308</v>
      </c>
      <c r="X228" s="5">
        <f t="shared" si="167"/>
        <v>-335689.35062625655</v>
      </c>
      <c r="Y228" s="5">
        <f t="shared" si="167"/>
        <v>60595.45320961799</v>
      </c>
      <c r="Z228" s="5">
        <f t="shared" si="167"/>
        <v>270466.98780519085</v>
      </c>
      <c r="AA228" s="39">
        <f>Z228+AA227</f>
        <v>271548.85575641162</v>
      </c>
      <c r="AB228" s="5">
        <f t="shared" ref="AB228:AE228" si="168">AA228+AB227</f>
        <v>272635.05117943726</v>
      </c>
      <c r="AC228" s="5">
        <f t="shared" si="168"/>
        <v>273698.32787903707</v>
      </c>
      <c r="AD228" s="5">
        <f t="shared" si="168"/>
        <v>274847.86085612903</v>
      </c>
      <c r="AE228" s="5">
        <f t="shared" si="168"/>
        <v>275974.73708563915</v>
      </c>
      <c r="AF228" s="5">
        <f>AE228+AF227</f>
        <v>277133.83098139882</v>
      </c>
      <c r="AG228" s="5">
        <f>AF228+AG227</f>
        <v>278353.21983771696</v>
      </c>
      <c r="AH228" s="5">
        <f>AG228</f>
        <v>278353.21983771696</v>
      </c>
      <c r="AI228" s="5"/>
      <c r="AJ228" s="5"/>
      <c r="AK228" s="5"/>
      <c r="AL228" s="5"/>
      <c r="AM228" s="39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39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39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</row>
    <row r="229" spans="1:80" ht="15.75" hidden="1" customHeight="1" outlineLevel="1">
      <c r="A229" s="2" t="s">
        <v>45</v>
      </c>
      <c r="B229" s="23" t="s">
        <v>46</v>
      </c>
      <c r="C229" s="23">
        <v>2</v>
      </c>
      <c r="D229" s="43" t="s">
        <v>32</v>
      </c>
      <c r="E229" s="41"/>
      <c r="F229" s="42"/>
      <c r="G229" s="42"/>
      <c r="H229" s="42"/>
      <c r="I229" s="42"/>
      <c r="J229" s="42"/>
      <c r="K229" s="42"/>
      <c r="L229" s="42"/>
      <c r="M229" s="42"/>
      <c r="N229" s="42"/>
      <c r="O229" s="39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39"/>
      <c r="AB229" s="5"/>
      <c r="AC229" s="5"/>
      <c r="AD229" s="5"/>
      <c r="AE229" s="5"/>
      <c r="AF229" s="5"/>
      <c r="AG229" s="5"/>
      <c r="AH229" s="45">
        <f>AH318+AH319</f>
        <v>928610.76471086545</v>
      </c>
      <c r="AI229" s="5"/>
      <c r="AJ229" s="5"/>
      <c r="AK229" s="5"/>
      <c r="AL229" s="5"/>
      <c r="AM229" s="39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39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39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</row>
    <row r="230" spans="1:80" ht="15.75" hidden="1" customHeight="1" outlineLevel="1">
      <c r="A230" s="2" t="s">
        <v>45</v>
      </c>
      <c r="B230" s="23" t="s">
        <v>46</v>
      </c>
      <c r="C230" s="23">
        <v>2</v>
      </c>
      <c r="D230" s="43" t="s">
        <v>34</v>
      </c>
      <c r="E230" s="41"/>
      <c r="F230" s="42"/>
      <c r="G230" s="42"/>
      <c r="H230" s="42"/>
      <c r="I230" s="42"/>
      <c r="J230" s="42"/>
      <c r="K230" s="42"/>
      <c r="L230" s="42"/>
      <c r="M230" s="42"/>
      <c r="N230" s="42"/>
      <c r="O230" s="3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39"/>
      <c r="AB230" s="5"/>
      <c r="AC230" s="5"/>
      <c r="AD230" s="5"/>
      <c r="AE230" s="5"/>
      <c r="AF230" s="5"/>
      <c r="AG230" s="5"/>
      <c r="AH230" s="5">
        <f>SUM(AH228:AH229)</f>
        <v>1206963.9845485825</v>
      </c>
      <c r="AI230" s="5"/>
      <c r="AJ230" s="5"/>
      <c r="AK230" s="5"/>
      <c r="AL230" s="5"/>
      <c r="AM230" s="39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39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39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</row>
    <row r="231" spans="1:80" ht="15.75" hidden="1" customHeight="1" outlineLevel="1">
      <c r="B231" s="23"/>
      <c r="C231" s="43"/>
      <c r="D231" s="43"/>
      <c r="E231" s="41"/>
      <c r="F231" s="42"/>
      <c r="G231" s="42"/>
      <c r="H231" s="42"/>
      <c r="I231" s="42"/>
      <c r="J231" s="42"/>
      <c r="K231" s="42"/>
      <c r="L231" s="42"/>
      <c r="M231" s="42"/>
      <c r="N231" s="42"/>
      <c r="O231" s="39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39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39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39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39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</row>
    <row r="232" spans="1:80" ht="15.75" hidden="1" customHeight="1" outlineLevel="1">
      <c r="A232" s="2" t="s">
        <v>45</v>
      </c>
      <c r="B232" s="23" t="s">
        <v>46</v>
      </c>
      <c r="C232" s="23">
        <v>3</v>
      </c>
      <c r="D232" s="40" t="s">
        <v>29</v>
      </c>
      <c r="E232" s="41"/>
      <c r="F232" s="42"/>
      <c r="G232" s="42"/>
      <c r="H232" s="42"/>
      <c r="I232" s="42"/>
      <c r="J232" s="42"/>
      <c r="K232" s="42"/>
      <c r="L232" s="42"/>
      <c r="M232" s="42"/>
      <c r="N232" s="42"/>
      <c r="O232" s="39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39">
        <f>Deferral!AB64</f>
        <v>447342.0700906273</v>
      </c>
      <c r="AB232" s="5">
        <f>Deferral!AC64</f>
        <v>357486.64167652512</v>
      </c>
      <c r="AC232" s="5">
        <f>Deferral!AD64</f>
        <v>257180.39007869782</v>
      </c>
      <c r="AD232" s="5">
        <f>Deferral!AE64</f>
        <v>-66825.407699349336</v>
      </c>
      <c r="AE232" s="5">
        <f>Deferral!AF64</f>
        <v>-45745.180296176579</v>
      </c>
      <c r="AF232" s="5">
        <f>Deferral!AG64</f>
        <v>-38.361228471621871</v>
      </c>
      <c r="AG232" s="5">
        <f>Deferral!AH64</f>
        <v>-164289.37132630823</v>
      </c>
      <c r="AH232" s="5">
        <f>Deferral!AI64</f>
        <v>158812.08994084457</v>
      </c>
      <c r="AI232" s="5">
        <f>Deferral!AJ64</f>
        <v>34400.88828581851</v>
      </c>
      <c r="AJ232" s="5">
        <f>Deferral!AK64</f>
        <v>124976.86233018478</v>
      </c>
      <c r="AK232" s="5">
        <f>Deferral!AL64</f>
        <v>115006.45655647106</v>
      </c>
      <c r="AL232" s="5">
        <f>Deferral!AM64</f>
        <v>17523.183489369228</v>
      </c>
      <c r="AM232" s="39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39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39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</row>
    <row r="233" spans="1:80" ht="15.75" hidden="1" customHeight="1" outlineLevel="1">
      <c r="A233" s="2" t="s">
        <v>45</v>
      </c>
      <c r="B233" s="23" t="s">
        <v>46</v>
      </c>
      <c r="C233" s="23">
        <v>3</v>
      </c>
      <c r="D233" s="43" t="s">
        <v>30</v>
      </c>
      <c r="E233" s="41"/>
      <c r="F233" s="42"/>
      <c r="G233" s="42"/>
      <c r="H233" s="42"/>
      <c r="I233" s="42"/>
      <c r="J233" s="42"/>
      <c r="K233" s="42"/>
      <c r="L233" s="42"/>
      <c r="M233" s="42"/>
      <c r="N233" s="42"/>
      <c r="O233" s="39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39">
        <f>AA232/2*AA$302</f>
        <v>894.68414018125463</v>
      </c>
      <c r="AB233" s="5">
        <f t="shared" ref="AB233:AL233" si="169">(AA234+AB232/2)*AB$302</f>
        <v>2507.9203002762843</v>
      </c>
      <c r="AC233" s="5">
        <f t="shared" si="169"/>
        <v>3653.6038938631395</v>
      </c>
      <c r="AD233" s="5">
        <f t="shared" si="169"/>
        <v>4349.7409465880837</v>
      </c>
      <c r="AE233" s="5">
        <f t="shared" si="169"/>
        <v>4033.2399184452183</v>
      </c>
      <c r="AF233" s="5">
        <f t="shared" si="169"/>
        <v>4052.4057942288582</v>
      </c>
      <c r="AG233" s="5">
        <f t="shared" si="169"/>
        <v>3901.687072590039</v>
      </c>
      <c r="AH233" s="5">
        <f t="shared" si="169"/>
        <v>3551.6404333285586</v>
      </c>
      <c r="AI233" s="5">
        <f t="shared" si="169"/>
        <v>4347.5002466667192</v>
      </c>
      <c r="AJ233" s="5">
        <f t="shared" si="169"/>
        <v>4824.4707604506066</v>
      </c>
      <c r="AK233" s="5">
        <f t="shared" si="169"/>
        <v>5505.835420731335</v>
      </c>
      <c r="AL233" s="5">
        <f t="shared" si="169"/>
        <v>5709.1112958640415</v>
      </c>
      <c r="AM233" s="39">
        <f t="shared" ref="AM233:AS233" si="170">AL234*AM$302</f>
        <v>6030.8618799708001</v>
      </c>
      <c r="AN233" s="5">
        <f t="shared" si="170"/>
        <v>6059.206930806663</v>
      </c>
      <c r="AO233" s="5">
        <f t="shared" si="170"/>
        <v>5828.6347691950086</v>
      </c>
      <c r="AP233" s="5">
        <f t="shared" si="170"/>
        <v>5984.9717062265281</v>
      </c>
      <c r="AQ233" s="5">
        <f t="shared" si="170"/>
        <v>5881.7959983344053</v>
      </c>
      <c r="AR233" s="5">
        <f t="shared" si="170"/>
        <v>6039.5588376675087</v>
      </c>
      <c r="AS233" s="5">
        <f t="shared" si="170"/>
        <v>5539.7459554233201</v>
      </c>
      <c r="AT233" s="5"/>
      <c r="AU233" s="5"/>
      <c r="AV233" s="5"/>
      <c r="AW233" s="5"/>
      <c r="AX233" s="5"/>
      <c r="AY233" s="39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39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</row>
    <row r="234" spans="1:80" ht="15.75" hidden="1" customHeight="1" outlineLevel="1">
      <c r="A234" s="2" t="s">
        <v>45</v>
      </c>
      <c r="B234" s="23" t="s">
        <v>46</v>
      </c>
      <c r="C234" s="23">
        <v>3</v>
      </c>
      <c r="D234" s="40" t="s">
        <v>31</v>
      </c>
      <c r="E234" s="41"/>
      <c r="F234" s="42"/>
      <c r="G234" s="42"/>
      <c r="H234" s="42"/>
      <c r="I234" s="42"/>
      <c r="J234" s="42"/>
      <c r="K234" s="42"/>
      <c r="L234" s="42"/>
      <c r="M234" s="42"/>
      <c r="N234" s="42"/>
      <c r="O234" s="39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39">
        <f>SUM(AA232:AA233)</f>
        <v>448236.75423080852</v>
      </c>
      <c r="AB234" s="5">
        <f>AA234+SUM(AB232:AB233)</f>
        <v>808231.31620760995</v>
      </c>
      <c r="AC234" s="5">
        <f t="shared" ref="AC234" si="171">AB234+SUM(AC232:AC233)</f>
        <v>1069065.3101801709</v>
      </c>
      <c r="AD234" s="5">
        <f t="shared" ref="AD234:AL234" si="172">AC234+SUM(AD232:AD233)</f>
        <v>1006589.6434274097</v>
      </c>
      <c r="AE234" s="5">
        <f t="shared" si="172"/>
        <v>964877.70304967836</v>
      </c>
      <c r="AF234" s="5">
        <f t="shared" si="172"/>
        <v>968891.74761543563</v>
      </c>
      <c r="AG234" s="5">
        <f t="shared" si="172"/>
        <v>808504.06336171739</v>
      </c>
      <c r="AH234" s="5">
        <f t="shared" si="172"/>
        <v>970867.79373589053</v>
      </c>
      <c r="AI234" s="5">
        <f t="shared" si="172"/>
        <v>1009616.1822683758</v>
      </c>
      <c r="AJ234" s="5">
        <f t="shared" si="172"/>
        <v>1139417.5153590112</v>
      </c>
      <c r="AK234" s="5">
        <f t="shared" si="172"/>
        <v>1259929.8073362135</v>
      </c>
      <c r="AL234" s="5">
        <f t="shared" si="172"/>
        <v>1283162.1021214467</v>
      </c>
      <c r="AM234" s="39">
        <f>AL234+AM233</f>
        <v>1289192.9640014176</v>
      </c>
      <c r="AN234" s="5">
        <f t="shared" ref="AN234:AQ234" si="173">AM234+AN233</f>
        <v>1295252.1709322243</v>
      </c>
      <c r="AO234" s="5">
        <f t="shared" si="173"/>
        <v>1301080.8057014192</v>
      </c>
      <c r="AP234" s="5">
        <f t="shared" si="173"/>
        <v>1307065.7774076457</v>
      </c>
      <c r="AQ234" s="5">
        <f t="shared" si="173"/>
        <v>1312947.5734059801</v>
      </c>
      <c r="AR234" s="5">
        <f>AQ234+AR233</f>
        <v>1318987.1322436477</v>
      </c>
      <c r="AS234" s="5">
        <f>AR234+AS233</f>
        <v>1324526.8781990709</v>
      </c>
      <c r="AT234" s="5">
        <f>AS234</f>
        <v>1324526.8781990709</v>
      </c>
      <c r="AU234" s="5"/>
      <c r="AV234" s="5"/>
      <c r="AW234" s="5"/>
      <c r="AX234" s="5"/>
      <c r="AY234" s="39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39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</row>
    <row r="235" spans="1:80" ht="15.75" hidden="1" customHeight="1" outlineLevel="1">
      <c r="A235" s="2" t="s">
        <v>45</v>
      </c>
      <c r="B235" s="23" t="s">
        <v>46</v>
      </c>
      <c r="C235" s="23">
        <v>3</v>
      </c>
      <c r="D235" s="43" t="s">
        <v>32</v>
      </c>
      <c r="E235" s="41"/>
      <c r="F235" s="42"/>
      <c r="G235" s="42"/>
      <c r="H235" s="42"/>
      <c r="I235" s="42"/>
      <c r="J235" s="42"/>
      <c r="K235" s="42"/>
      <c r="L235" s="42"/>
      <c r="M235" s="42"/>
      <c r="N235" s="42"/>
      <c r="O235" s="3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39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39"/>
      <c r="AN235" s="5"/>
      <c r="AO235" s="5"/>
      <c r="AP235" s="5"/>
      <c r="AQ235" s="5"/>
      <c r="AR235" s="5"/>
      <c r="AS235" s="5"/>
      <c r="AT235" s="45">
        <f>AT326+AT327</f>
        <v>3086387.5929386057</v>
      </c>
      <c r="AU235" s="5"/>
      <c r="AV235" s="5"/>
      <c r="AW235" s="5"/>
      <c r="AX235" s="5"/>
      <c r="AY235" s="39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39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</row>
    <row r="236" spans="1:80" ht="15.75" hidden="1" customHeight="1" outlineLevel="1">
      <c r="A236" s="2" t="s">
        <v>45</v>
      </c>
      <c r="B236" s="23" t="s">
        <v>46</v>
      </c>
      <c r="C236" s="23">
        <v>3</v>
      </c>
      <c r="D236" s="43" t="s">
        <v>35</v>
      </c>
      <c r="E236" s="41"/>
      <c r="F236" s="42"/>
      <c r="G236" s="42"/>
      <c r="H236" s="42"/>
      <c r="I236" s="42"/>
      <c r="J236" s="42"/>
      <c r="K236" s="42"/>
      <c r="L236" s="42"/>
      <c r="M236" s="42"/>
      <c r="N236" s="42"/>
      <c r="O236" s="39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39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39"/>
      <c r="AN236" s="5"/>
      <c r="AO236" s="5"/>
      <c r="AP236" s="5"/>
      <c r="AQ236" s="5"/>
      <c r="AR236" s="5"/>
      <c r="AS236" s="5"/>
      <c r="AT236" s="5">
        <f>SUM(AT234:AT235)</f>
        <v>4410914.4711376764</v>
      </c>
      <c r="AU236" s="5"/>
      <c r="AV236" s="5"/>
      <c r="AW236" s="5"/>
      <c r="AX236" s="5"/>
      <c r="AY236" s="39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39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</row>
    <row r="237" spans="1:80" ht="15.75" hidden="1" customHeight="1" outlineLevel="1">
      <c r="B237" s="23"/>
      <c r="C237" s="43"/>
      <c r="D237" s="43"/>
      <c r="E237" s="41"/>
      <c r="F237" s="42"/>
      <c r="G237" s="42"/>
      <c r="H237" s="42"/>
      <c r="I237" s="42"/>
      <c r="J237" s="42"/>
      <c r="K237" s="42"/>
      <c r="L237" s="42"/>
      <c r="M237" s="42"/>
      <c r="N237" s="42"/>
      <c r="O237" s="39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39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39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39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39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</row>
    <row r="238" spans="1:80" ht="15.75" hidden="1" customHeight="1" outlineLevel="1">
      <c r="A238" s="2" t="s">
        <v>45</v>
      </c>
      <c r="B238" s="23" t="s">
        <v>46</v>
      </c>
      <c r="C238" s="23">
        <v>4</v>
      </c>
      <c r="D238" s="40" t="s">
        <v>29</v>
      </c>
      <c r="E238" s="41"/>
      <c r="F238" s="42"/>
      <c r="G238" s="42"/>
      <c r="H238" s="42"/>
      <c r="I238" s="42"/>
      <c r="J238" s="42"/>
      <c r="K238" s="42"/>
      <c r="L238" s="42"/>
      <c r="M238" s="42"/>
      <c r="N238" s="42"/>
      <c r="O238" s="39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39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39">
        <f>Deferral!AN64</f>
        <v>537089.46337882802</v>
      </c>
      <c r="AN238" s="5">
        <f>Deferral!AO64</f>
        <v>84506.454132199753</v>
      </c>
      <c r="AO238" s="5">
        <f>Deferral!AP64</f>
        <v>296944.49705085345</v>
      </c>
      <c r="AP238" s="5">
        <f>Deferral!AQ64</f>
        <v>-277255.79634380667</v>
      </c>
      <c r="AQ238" s="5">
        <f>Deferral!AR64</f>
        <v>-91255.421103514731</v>
      </c>
      <c r="AR238" s="5">
        <f>Deferral!AS64</f>
        <v>-114294.73987076338</v>
      </c>
      <c r="AS238" s="5">
        <f>Deferral!AT64</f>
        <v>39500.194620791357</v>
      </c>
      <c r="AT238" s="5">
        <f>Deferral!AU64</f>
        <v>278393.37651263829</v>
      </c>
      <c r="AU238" s="5">
        <f>Deferral!AV64</f>
        <v>513.47974219731987</v>
      </c>
      <c r="AV238" s="5">
        <f>Deferral!AW64</f>
        <v>-83246.264199567959</v>
      </c>
      <c r="AW238" s="5">
        <f>Deferral!AX64</f>
        <v>-174737.20485293167</v>
      </c>
      <c r="AX238" s="5">
        <f>Deferral!AY64</f>
        <v>-122827.73108505178</v>
      </c>
      <c r="AY238" s="39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39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</row>
    <row r="239" spans="1:80" ht="15.75" hidden="1" customHeight="1" outlineLevel="1">
      <c r="A239" s="2" t="s">
        <v>45</v>
      </c>
      <c r="B239" s="23" t="s">
        <v>46</v>
      </c>
      <c r="C239" s="23">
        <v>4</v>
      </c>
      <c r="D239" s="43" t="s">
        <v>30</v>
      </c>
      <c r="E239" s="41"/>
      <c r="F239" s="42"/>
      <c r="G239" s="42"/>
      <c r="H239" s="42"/>
      <c r="I239" s="42"/>
      <c r="J239" s="42"/>
      <c r="K239" s="42"/>
      <c r="L239" s="42"/>
      <c r="M239" s="42"/>
      <c r="N239" s="42"/>
      <c r="O239" s="39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39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39">
        <f>AM238/2*AM$302</f>
        <v>1262.1602389402458</v>
      </c>
      <c r="AN239" s="5">
        <f t="shared" ref="AN239:AX239" si="174">(AM240+AN238/2)*AN$302</f>
        <v>2728.8427982141807</v>
      </c>
      <c r="AO239" s="5">
        <f t="shared" si="174"/>
        <v>3483.2662608312398</v>
      </c>
      <c r="AP239" s="5">
        <f t="shared" si="174"/>
        <v>3621.9792141646326</v>
      </c>
      <c r="AQ239" s="5">
        <f t="shared" si="174"/>
        <v>2730.3892028031037</v>
      </c>
      <c r="AR239" s="5">
        <f t="shared" si="174"/>
        <v>2330.8589385130053</v>
      </c>
      <c r="AS239" s="5">
        <f t="shared" si="174"/>
        <v>1980.896615072166</v>
      </c>
      <c r="AT239" s="5">
        <f t="shared" si="174"/>
        <v>2467.0219602188376</v>
      </c>
      <c r="AU239" s="5">
        <f t="shared" si="174"/>
        <v>3252.8587706037456</v>
      </c>
      <c r="AV239" s="5">
        <f t="shared" si="174"/>
        <v>2871.8689350741029</v>
      </c>
      <c r="AW239" s="5">
        <f t="shared" si="174"/>
        <v>2441.0271377112999</v>
      </c>
      <c r="AX239" s="5">
        <f t="shared" si="174"/>
        <v>1809.2698400265238</v>
      </c>
      <c r="AY239" s="39">
        <f t="shared" ref="AY239:BE239" si="175">AX240*AY$302</f>
        <v>1172.5011688927309</v>
      </c>
      <c r="AZ239" s="5">
        <f t="shared" si="175"/>
        <v>1175.9014222825199</v>
      </c>
      <c r="BA239" s="5">
        <f t="shared" si="175"/>
        <v>1138.6456213586171</v>
      </c>
      <c r="BB239" s="5">
        <f t="shared" si="175"/>
        <v>1141.8338290984211</v>
      </c>
      <c r="BC239" s="5">
        <f t="shared" si="175"/>
        <v>1104.1370008263291</v>
      </c>
      <c r="BD239" s="5">
        <f t="shared" si="175"/>
        <v>1148.1225474222106</v>
      </c>
      <c r="BE239" s="5">
        <f t="shared" si="175"/>
        <v>0</v>
      </c>
      <c r="BF239" s="5"/>
      <c r="BG239" s="5"/>
      <c r="BH239" s="5"/>
      <c r="BI239" s="5"/>
      <c r="BJ239" s="5"/>
      <c r="BK239" s="39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</row>
    <row r="240" spans="1:80" ht="15.75" hidden="1" customHeight="1" outlineLevel="1">
      <c r="A240" s="2" t="s">
        <v>45</v>
      </c>
      <c r="B240" s="23" t="s">
        <v>46</v>
      </c>
      <c r="C240" s="23">
        <v>4</v>
      </c>
      <c r="D240" s="40" t="s">
        <v>31</v>
      </c>
      <c r="E240" s="41"/>
      <c r="F240" s="42"/>
      <c r="G240" s="42"/>
      <c r="H240" s="42"/>
      <c r="I240" s="42"/>
      <c r="J240" s="42"/>
      <c r="K240" s="42"/>
      <c r="L240" s="42"/>
      <c r="M240" s="42"/>
      <c r="N240" s="42"/>
      <c r="O240" s="3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39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39">
        <f>SUM(AM238:AM239)</f>
        <v>538351.62361776829</v>
      </c>
      <c r="AN240" s="5">
        <f>AM240+SUM(AN238:AN239)</f>
        <v>625586.92054818221</v>
      </c>
      <c r="AO240" s="5">
        <f t="shared" ref="AO240" si="176">AN240+SUM(AO238:AO239)</f>
        <v>926014.68385986693</v>
      </c>
      <c r="AP240" s="5">
        <f t="shared" ref="AP240:AX240" si="177">AO240+SUM(AP238:AP239)</f>
        <v>652380.86673022492</v>
      </c>
      <c r="AQ240" s="5">
        <f t="shared" si="177"/>
        <v>563855.83482951333</v>
      </c>
      <c r="AR240" s="5">
        <f t="shared" si="177"/>
        <v>451891.95389726292</v>
      </c>
      <c r="AS240" s="5">
        <f t="shared" si="177"/>
        <v>493373.04513312643</v>
      </c>
      <c r="AT240" s="5">
        <f t="shared" si="177"/>
        <v>774233.44360598363</v>
      </c>
      <c r="AU240" s="5">
        <f t="shared" si="177"/>
        <v>777999.78211878473</v>
      </c>
      <c r="AV240" s="5">
        <f t="shared" si="177"/>
        <v>697625.38685429085</v>
      </c>
      <c r="AW240" s="5">
        <f t="shared" si="177"/>
        <v>525329.20913907047</v>
      </c>
      <c r="AX240" s="5">
        <f t="shared" si="177"/>
        <v>404310.7478940452</v>
      </c>
      <c r="AY240" s="39">
        <f>AX240+AY239</f>
        <v>405483.24906293792</v>
      </c>
      <c r="AZ240" s="5">
        <f t="shared" ref="AZ240:BC240" si="178">AY240+AZ239</f>
        <v>406659.15048522042</v>
      </c>
      <c r="BA240" s="5">
        <f t="shared" si="178"/>
        <v>407797.79610657902</v>
      </c>
      <c r="BB240" s="5">
        <f t="shared" si="178"/>
        <v>408939.62993567745</v>
      </c>
      <c r="BC240" s="5">
        <f t="shared" si="178"/>
        <v>410043.76693650376</v>
      </c>
      <c r="BD240" s="5">
        <f>BC240+BD239</f>
        <v>411191.88948392594</v>
      </c>
      <c r="BE240" s="5">
        <f>BD240+BE239</f>
        <v>411191.88948392594</v>
      </c>
      <c r="BF240" s="5">
        <f>BE240</f>
        <v>411191.88948392594</v>
      </c>
      <c r="BG240" s="5"/>
      <c r="BH240" s="5"/>
      <c r="BI240" s="5"/>
      <c r="BJ240" s="5"/>
      <c r="BK240" s="39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</row>
    <row r="241" spans="1:80" ht="15.75" hidden="1" customHeight="1" outlineLevel="1">
      <c r="A241" s="2" t="s">
        <v>45</v>
      </c>
      <c r="B241" s="23" t="s">
        <v>46</v>
      </c>
      <c r="C241" s="23">
        <v>4</v>
      </c>
      <c r="D241" s="43" t="s">
        <v>36</v>
      </c>
      <c r="E241" s="41"/>
      <c r="F241" s="42"/>
      <c r="G241" s="42"/>
      <c r="H241" s="42"/>
      <c r="I241" s="42"/>
      <c r="J241" s="42"/>
      <c r="K241" s="42"/>
      <c r="L241" s="42"/>
      <c r="M241" s="42"/>
      <c r="N241" s="42"/>
      <c r="O241" s="39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39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39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39"/>
      <c r="AZ241" s="5"/>
      <c r="BA241" s="5"/>
      <c r="BB241" s="5"/>
      <c r="BC241" s="5"/>
      <c r="BD241" s="5"/>
      <c r="BE241" s="5"/>
      <c r="BF241" s="45">
        <f>BF334+BF335</f>
        <v>3441.2556542622806</v>
      </c>
      <c r="BG241" s="5"/>
      <c r="BH241" s="5"/>
      <c r="BI241" s="5"/>
      <c r="BJ241" s="5"/>
      <c r="BK241" s="39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</row>
    <row r="242" spans="1:80" ht="15.75" hidden="1" customHeight="1" outlineLevel="1">
      <c r="A242" s="2" t="s">
        <v>45</v>
      </c>
      <c r="B242" s="23" t="s">
        <v>46</v>
      </c>
      <c r="C242" s="23">
        <v>4</v>
      </c>
      <c r="D242" s="43" t="s">
        <v>37</v>
      </c>
      <c r="E242" s="41"/>
      <c r="F242" s="42"/>
      <c r="G242" s="42"/>
      <c r="H242" s="42"/>
      <c r="I242" s="42"/>
      <c r="J242" s="42"/>
      <c r="K242" s="42"/>
      <c r="L242" s="42"/>
      <c r="M242" s="42"/>
      <c r="N242" s="42"/>
      <c r="O242" s="39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39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39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39"/>
      <c r="AZ242" s="5"/>
      <c r="BA242" s="5"/>
      <c r="BB242" s="5"/>
      <c r="BC242" s="5"/>
      <c r="BD242" s="5"/>
      <c r="BE242" s="5"/>
      <c r="BF242" s="5">
        <f>SUM(BF240:BF241)</f>
        <v>414633.14513818821</v>
      </c>
      <c r="BG242" s="5"/>
      <c r="BH242" s="5"/>
      <c r="BI242" s="5"/>
      <c r="BJ242" s="5"/>
      <c r="BK242" s="39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</row>
    <row r="243" spans="1:80" ht="15.75" hidden="1" customHeight="1" outlineLevel="1">
      <c r="B243" s="23"/>
      <c r="C243" s="43"/>
      <c r="D243" s="43"/>
      <c r="E243" s="41"/>
      <c r="F243" s="42"/>
      <c r="G243" s="42"/>
      <c r="H243" s="42"/>
      <c r="I243" s="42"/>
      <c r="J243" s="42"/>
      <c r="K243" s="42"/>
      <c r="L243" s="42"/>
      <c r="M243" s="42"/>
      <c r="N243" s="42"/>
      <c r="O243" s="39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39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39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39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39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</row>
    <row r="244" spans="1:80" ht="15.75" hidden="1" customHeight="1" outlineLevel="1">
      <c r="A244" s="2" t="s">
        <v>45</v>
      </c>
      <c r="B244" s="23" t="s">
        <v>46</v>
      </c>
      <c r="C244" s="23">
        <v>5</v>
      </c>
      <c r="D244" s="40" t="s">
        <v>29</v>
      </c>
      <c r="E244" s="41"/>
      <c r="F244" s="42"/>
      <c r="G244" s="42"/>
      <c r="H244" s="42"/>
      <c r="I244" s="42"/>
      <c r="J244" s="42"/>
      <c r="K244" s="42"/>
      <c r="L244" s="42"/>
      <c r="M244" s="42"/>
      <c r="N244" s="42"/>
      <c r="O244" s="39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39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39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39">
        <f>Deferral!AZ64</f>
        <v>277388.25639211573</v>
      </c>
      <c r="AZ244" s="5">
        <f>Deferral!BA64</f>
        <v>111897.56319777295</v>
      </c>
      <c r="BA244" s="5">
        <f>Deferral!BB64</f>
        <v>66033.508478255011</v>
      </c>
      <c r="BB244" s="5">
        <f>Deferral!BC64</f>
        <v>-27791.460655772127</v>
      </c>
      <c r="BC244" s="5">
        <f>Deferral!BD64</f>
        <v>114276.14493537089</v>
      </c>
      <c r="BD244" s="5">
        <f>Deferral!BE64</f>
        <v>-349334.91722348286</v>
      </c>
      <c r="BE244" s="5">
        <f>Deferral!BF64</f>
        <v>0</v>
      </c>
      <c r="BF244" s="5">
        <f>Deferral!BG64</f>
        <v>0</v>
      </c>
      <c r="BG244" s="5">
        <f>Deferral!BH64</f>
        <v>0</v>
      </c>
      <c r="BH244" s="5">
        <f>Deferral!BI64</f>
        <v>0</v>
      </c>
      <c r="BI244" s="5">
        <f>Deferral!BJ64</f>
        <v>0</v>
      </c>
      <c r="BJ244" s="5">
        <f>Deferral!BK64</f>
        <v>0</v>
      </c>
      <c r="BK244" s="39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</row>
    <row r="245" spans="1:80" ht="15.75" hidden="1" customHeight="1" outlineLevel="1">
      <c r="A245" s="2" t="s">
        <v>45</v>
      </c>
      <c r="B245" s="23" t="s">
        <v>46</v>
      </c>
      <c r="C245" s="23">
        <v>5</v>
      </c>
      <c r="D245" s="43" t="s">
        <v>30</v>
      </c>
      <c r="E245" s="41"/>
      <c r="F245" s="42"/>
      <c r="G245" s="42"/>
      <c r="H245" s="42"/>
      <c r="I245" s="42"/>
      <c r="J245" s="42"/>
      <c r="K245" s="42"/>
      <c r="L245" s="42"/>
      <c r="M245" s="42"/>
      <c r="N245" s="42"/>
      <c r="O245" s="3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39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39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39">
        <f>AY244/2*AY$302</f>
        <v>402.2129717685678</v>
      </c>
      <c r="AZ245" s="5">
        <f t="shared" ref="AZ245:BJ245" si="179">(AY246+AZ244/2)*AZ$302</f>
        <v>967.8438277920352</v>
      </c>
      <c r="BA245" s="5">
        <f t="shared" si="179"/>
        <v>1186.2833657600149</v>
      </c>
      <c r="BB245" s="5">
        <f t="shared" si="179"/>
        <v>1243.1438261356191</v>
      </c>
      <c r="BC245" s="5">
        <f t="shared" si="179"/>
        <v>1318.8566444530857</v>
      </c>
      <c r="BD245" s="5">
        <f t="shared" si="179"/>
        <v>1042.3137042413491</v>
      </c>
      <c r="BE245" s="5">
        <f t="shared" si="179"/>
        <v>0</v>
      </c>
      <c r="BF245" s="5">
        <f t="shared" si="179"/>
        <v>0</v>
      </c>
      <c r="BG245" s="5">
        <f t="shared" si="179"/>
        <v>0</v>
      </c>
      <c r="BH245" s="5">
        <f t="shared" si="179"/>
        <v>0</v>
      </c>
      <c r="BI245" s="5">
        <f t="shared" si="179"/>
        <v>0</v>
      </c>
      <c r="BJ245" s="5">
        <f t="shared" si="179"/>
        <v>0</v>
      </c>
      <c r="BK245" s="39">
        <f t="shared" ref="BK245:BQ245" si="180">BJ246*BK$302</f>
        <v>0</v>
      </c>
      <c r="BL245" s="5">
        <f t="shared" si="180"/>
        <v>0</v>
      </c>
      <c r="BM245" s="5">
        <f t="shared" si="180"/>
        <v>0</v>
      </c>
      <c r="BN245" s="5">
        <f t="shared" si="180"/>
        <v>0</v>
      </c>
      <c r="BO245" s="5">
        <f t="shared" si="180"/>
        <v>0</v>
      </c>
      <c r="BP245" s="5">
        <f t="shared" si="180"/>
        <v>0</v>
      </c>
      <c r="BQ245" s="5">
        <f t="shared" si="180"/>
        <v>0</v>
      </c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</row>
    <row r="246" spans="1:80" ht="15.75" hidden="1" customHeight="1" outlineLevel="1">
      <c r="A246" s="2" t="s">
        <v>45</v>
      </c>
      <c r="B246" s="23" t="s">
        <v>46</v>
      </c>
      <c r="C246" s="23">
        <v>5</v>
      </c>
      <c r="D246" s="40" t="s">
        <v>31</v>
      </c>
      <c r="E246" s="41"/>
      <c r="F246" s="42"/>
      <c r="G246" s="42"/>
      <c r="H246" s="42"/>
      <c r="I246" s="42"/>
      <c r="J246" s="42"/>
      <c r="K246" s="42"/>
      <c r="L246" s="42"/>
      <c r="M246" s="42"/>
      <c r="N246" s="42"/>
      <c r="O246" s="39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39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39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39">
        <f>SUM(AY244:AY245)</f>
        <v>277790.4693638843</v>
      </c>
      <c r="AZ246" s="5">
        <f>AY246+SUM(AZ244:AZ245)</f>
        <v>390655.87638944929</v>
      </c>
      <c r="BA246" s="5">
        <f t="shared" ref="BA246" si="181">AZ246+SUM(BA244:BA245)</f>
        <v>457875.6682334643</v>
      </c>
      <c r="BB246" s="5">
        <f t="shared" ref="BB246:BJ246" si="182">BA246+SUM(BB244:BB245)</f>
        <v>431327.35140382778</v>
      </c>
      <c r="BC246" s="5">
        <f t="shared" si="182"/>
        <v>546922.3529836518</v>
      </c>
      <c r="BD246" s="5">
        <f t="shared" si="182"/>
        <v>198629.7494644103</v>
      </c>
      <c r="BE246" s="5">
        <f t="shared" si="182"/>
        <v>198629.7494644103</v>
      </c>
      <c r="BF246" s="5">
        <f t="shared" si="182"/>
        <v>198629.7494644103</v>
      </c>
      <c r="BG246" s="5">
        <f t="shared" si="182"/>
        <v>198629.7494644103</v>
      </c>
      <c r="BH246" s="5">
        <f t="shared" si="182"/>
        <v>198629.7494644103</v>
      </c>
      <c r="BI246" s="5">
        <f t="shared" si="182"/>
        <v>198629.7494644103</v>
      </c>
      <c r="BJ246" s="5">
        <f t="shared" si="182"/>
        <v>198629.7494644103</v>
      </c>
      <c r="BK246" s="39">
        <f>BJ246+BK245</f>
        <v>198629.7494644103</v>
      </c>
      <c r="BL246" s="5">
        <f t="shared" ref="BL246:BO246" si="183">BK246+BL245</f>
        <v>198629.7494644103</v>
      </c>
      <c r="BM246" s="5">
        <f t="shared" si="183"/>
        <v>198629.7494644103</v>
      </c>
      <c r="BN246" s="5">
        <f t="shared" si="183"/>
        <v>198629.7494644103</v>
      </c>
      <c r="BO246" s="5">
        <f t="shared" si="183"/>
        <v>198629.7494644103</v>
      </c>
      <c r="BP246" s="5">
        <f>BO246+BP245</f>
        <v>198629.7494644103</v>
      </c>
      <c r="BQ246" s="5">
        <f>BP246+BQ245</f>
        <v>198629.7494644103</v>
      </c>
      <c r="BR246" s="5">
        <f>BQ246</f>
        <v>198629.7494644103</v>
      </c>
      <c r="BS246" s="5"/>
      <c r="BT246" s="5"/>
      <c r="BU246" s="5"/>
      <c r="BV246" s="5"/>
      <c r="BW246" s="5"/>
      <c r="BX246" s="5"/>
      <c r="BY246" s="5"/>
      <c r="BZ246" s="5"/>
      <c r="CA246" s="5"/>
      <c r="CB246" s="5"/>
    </row>
    <row r="247" spans="1:80" ht="15.75" hidden="1" customHeight="1" outlineLevel="1">
      <c r="A247" s="2" t="s">
        <v>45</v>
      </c>
      <c r="B247" s="23" t="s">
        <v>46</v>
      </c>
      <c r="C247" s="23">
        <v>5</v>
      </c>
      <c r="D247" s="43" t="s">
        <v>32</v>
      </c>
      <c r="E247" s="41"/>
      <c r="F247" s="42"/>
      <c r="G247" s="42"/>
      <c r="H247" s="42"/>
      <c r="I247" s="42"/>
      <c r="J247" s="42"/>
      <c r="K247" s="42"/>
      <c r="L247" s="42"/>
      <c r="M247" s="42"/>
      <c r="N247" s="42"/>
      <c r="O247" s="39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39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39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39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39"/>
      <c r="BL247" s="5"/>
      <c r="BM247" s="5"/>
      <c r="BN247" s="5"/>
      <c r="BO247" s="5"/>
      <c r="BP247" s="5"/>
      <c r="BQ247" s="5"/>
      <c r="BR247" s="45">
        <f>BR342+BR343</f>
        <v>0</v>
      </c>
      <c r="BS247" s="5"/>
      <c r="BT247" s="5"/>
      <c r="BU247" s="5"/>
      <c r="BV247" s="5"/>
      <c r="BW247" s="5"/>
      <c r="BX247" s="5"/>
      <c r="BY247" s="5"/>
      <c r="BZ247" s="5"/>
      <c r="CA247" s="5"/>
      <c r="CB247" s="5"/>
    </row>
    <row r="248" spans="1:80" ht="15.75" hidden="1" customHeight="1" outlineLevel="1">
      <c r="A248" s="2" t="s">
        <v>45</v>
      </c>
      <c r="B248" s="23" t="s">
        <v>46</v>
      </c>
      <c r="C248" s="23">
        <v>5</v>
      </c>
      <c r="D248" s="43" t="s">
        <v>38</v>
      </c>
      <c r="E248" s="41"/>
      <c r="F248" s="42"/>
      <c r="G248" s="42"/>
      <c r="H248" s="42"/>
      <c r="I248" s="42"/>
      <c r="J248" s="42"/>
      <c r="K248" s="42"/>
      <c r="L248" s="42"/>
      <c r="M248" s="42"/>
      <c r="N248" s="42"/>
      <c r="O248" s="39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39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39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39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39"/>
      <c r="BL248" s="5"/>
      <c r="BM248" s="5"/>
      <c r="BN248" s="5"/>
      <c r="BO248" s="5"/>
      <c r="BP248" s="5"/>
      <c r="BQ248" s="5"/>
      <c r="BR248" s="5">
        <f>SUM(BR246:BR247)</f>
        <v>198629.7494644103</v>
      </c>
      <c r="BS248" s="5"/>
      <c r="BT248" s="5"/>
      <c r="BU248" s="5"/>
      <c r="BV248" s="5"/>
      <c r="BW248" s="5"/>
      <c r="BX248" s="5"/>
      <c r="BY248" s="5"/>
      <c r="BZ248" s="5"/>
      <c r="CA248" s="5"/>
      <c r="CB248" s="5"/>
    </row>
    <row r="249" spans="1:80" ht="15.75" hidden="1" customHeight="1" outlineLevel="1">
      <c r="B249" s="23"/>
      <c r="C249" s="43"/>
      <c r="D249" s="43"/>
      <c r="E249" s="41"/>
      <c r="F249" s="42"/>
      <c r="G249" s="42"/>
      <c r="H249" s="42"/>
      <c r="I249" s="42"/>
      <c r="J249" s="42"/>
      <c r="K249" s="42"/>
      <c r="L249" s="42"/>
      <c r="M249" s="42"/>
      <c r="N249" s="42"/>
      <c r="O249" s="39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39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39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39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39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</row>
    <row r="250" spans="1:80" ht="15.75" hidden="1" customHeight="1" outlineLevel="1">
      <c r="B250" s="23"/>
      <c r="C250" s="43"/>
      <c r="D250" s="43"/>
      <c r="E250" s="41"/>
      <c r="F250" s="42"/>
      <c r="G250" s="42"/>
      <c r="H250" s="42"/>
      <c r="I250" s="42"/>
      <c r="J250" s="42"/>
      <c r="K250" s="42"/>
      <c r="L250" s="42"/>
      <c r="M250" s="42"/>
      <c r="N250" s="42"/>
      <c r="O250" s="3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39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39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39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39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</row>
    <row r="251" spans="1:80" ht="15.75" hidden="1" customHeight="1" outlineLevel="1">
      <c r="A251" s="2" t="s">
        <v>45</v>
      </c>
      <c r="B251" s="23" t="s">
        <v>46</v>
      </c>
      <c r="C251" s="46"/>
      <c r="D251" s="43" t="s">
        <v>39</v>
      </c>
      <c r="E251" s="39">
        <f t="shared" ref="E251:BP251" si="184">E216+E181</f>
        <v>0</v>
      </c>
      <c r="F251" s="5">
        <f t="shared" si="184"/>
        <v>0</v>
      </c>
      <c r="G251" s="5">
        <f t="shared" si="184"/>
        <v>0</v>
      </c>
      <c r="H251" s="5">
        <f t="shared" si="184"/>
        <v>0</v>
      </c>
      <c r="I251" s="5">
        <f t="shared" si="184"/>
        <v>0</v>
      </c>
      <c r="J251" s="5">
        <f t="shared" si="184"/>
        <v>0</v>
      </c>
      <c r="K251" s="5">
        <f t="shared" si="184"/>
        <v>0</v>
      </c>
      <c r="L251" s="5">
        <f t="shared" si="184"/>
        <v>0</v>
      </c>
      <c r="M251" s="5">
        <f t="shared" si="184"/>
        <v>0</v>
      </c>
      <c r="N251" s="5">
        <f t="shared" si="184"/>
        <v>0</v>
      </c>
      <c r="O251" s="39">
        <f t="shared" si="184"/>
        <v>0</v>
      </c>
      <c r="P251" s="5">
        <f t="shared" si="184"/>
        <v>0</v>
      </c>
      <c r="Q251" s="5">
        <f t="shared" si="184"/>
        <v>0</v>
      </c>
      <c r="R251" s="5">
        <f t="shared" si="184"/>
        <v>0</v>
      </c>
      <c r="S251" s="5">
        <f t="shared" si="184"/>
        <v>0</v>
      </c>
      <c r="T251" s="5">
        <f t="shared" si="184"/>
        <v>0</v>
      </c>
      <c r="U251" s="5">
        <f t="shared" si="184"/>
        <v>0</v>
      </c>
      <c r="V251" s="5">
        <f t="shared" si="184"/>
        <v>0</v>
      </c>
      <c r="W251" s="5">
        <f t="shared" si="184"/>
        <v>0</v>
      </c>
      <c r="X251" s="5">
        <f t="shared" si="184"/>
        <v>0</v>
      </c>
      <c r="Y251" s="5">
        <f t="shared" si="184"/>
        <v>0</v>
      </c>
      <c r="Z251" s="5">
        <f t="shared" si="184"/>
        <v>0</v>
      </c>
      <c r="AA251" s="39">
        <f t="shared" si="184"/>
        <v>0</v>
      </c>
      <c r="AB251" s="5">
        <f t="shared" si="184"/>
        <v>0</v>
      </c>
      <c r="AC251" s="5">
        <f t="shared" si="184"/>
        <v>0</v>
      </c>
      <c r="AD251" s="5">
        <f t="shared" si="184"/>
        <v>0</v>
      </c>
      <c r="AE251" s="5">
        <f t="shared" si="184"/>
        <v>0</v>
      </c>
      <c r="AF251" s="5">
        <f t="shared" si="184"/>
        <v>0</v>
      </c>
      <c r="AG251" s="5">
        <f t="shared" si="184"/>
        <v>0</v>
      </c>
      <c r="AH251" s="5">
        <f t="shared" si="184"/>
        <v>-64256.914199999999</v>
      </c>
      <c r="AI251" s="5">
        <f t="shared" si="184"/>
        <v>-126805.12273999999</v>
      </c>
      <c r="AJ251" s="5">
        <f t="shared" si="184"/>
        <v>-126604.11801999999</v>
      </c>
      <c r="AK251" s="5">
        <f t="shared" si="184"/>
        <v>-121974.85066</v>
      </c>
      <c r="AL251" s="5">
        <f t="shared" si="184"/>
        <v>-126278.43853999999</v>
      </c>
      <c r="AM251" s="39">
        <f t="shared" si="184"/>
        <v>-141942.63433999999</v>
      </c>
      <c r="AN251" s="5">
        <f t="shared" si="184"/>
        <v>-136542.90466</v>
      </c>
      <c r="AO251" s="5">
        <f t="shared" si="184"/>
        <v>-160464.51155999998</v>
      </c>
      <c r="AP251" s="5">
        <f t="shared" si="184"/>
        <v>-151464.4008</v>
      </c>
      <c r="AQ251" s="5">
        <f t="shared" si="184"/>
        <v>-150280.57264</v>
      </c>
      <c r="AR251" s="5">
        <f t="shared" si="184"/>
        <v>-155197.66065999999</v>
      </c>
      <c r="AS251" s="5">
        <f t="shared" si="184"/>
        <v>-146131.94443999999</v>
      </c>
      <c r="AT251" s="5">
        <f t="shared" si="184"/>
        <v>-255674.09362882763</v>
      </c>
      <c r="AU251" s="5">
        <f t="shared" si="184"/>
        <v>-337596.57180131692</v>
      </c>
      <c r="AV251" s="5">
        <f t="shared" si="184"/>
        <v>-316756.07202985539</v>
      </c>
      <c r="AW251" s="5">
        <f t="shared" si="184"/>
        <v>-296536.02983999997</v>
      </c>
      <c r="AX251" s="5">
        <f t="shared" si="184"/>
        <v>-322323.16067999997</v>
      </c>
      <c r="AY251" s="39">
        <f t="shared" si="184"/>
        <v>-354655.15631999995</v>
      </c>
      <c r="AZ251" s="5">
        <f t="shared" si="184"/>
        <v>-367069.41395999998</v>
      </c>
      <c r="BA251" s="5">
        <f t="shared" si="184"/>
        <v>-440684.97606000002</v>
      </c>
      <c r="BB251" s="5">
        <f t="shared" si="184"/>
        <v>-380108.50722000003</v>
      </c>
      <c r="BC251" s="5">
        <f t="shared" si="184"/>
        <v>-412561.96398</v>
      </c>
      <c r="BD251" s="5">
        <f t="shared" si="184"/>
        <v>-381186.38231999998</v>
      </c>
      <c r="BE251" s="5">
        <f t="shared" si="184"/>
        <v>0</v>
      </c>
      <c r="BF251" s="5">
        <f t="shared" si="184"/>
        <v>0</v>
      </c>
      <c r="BG251" s="5">
        <f t="shared" si="184"/>
        <v>0</v>
      </c>
      <c r="BH251" s="5">
        <f t="shared" si="184"/>
        <v>0</v>
      </c>
      <c r="BI251" s="5">
        <f t="shared" si="184"/>
        <v>0</v>
      </c>
      <c r="BJ251" s="5">
        <f t="shared" si="184"/>
        <v>0</v>
      </c>
      <c r="BK251" s="39">
        <f t="shared" si="184"/>
        <v>0</v>
      </c>
      <c r="BL251" s="5">
        <f t="shared" si="184"/>
        <v>0</v>
      </c>
      <c r="BM251" s="5">
        <f t="shared" si="184"/>
        <v>0</v>
      </c>
      <c r="BN251" s="5">
        <f t="shared" si="184"/>
        <v>0</v>
      </c>
      <c r="BO251" s="5">
        <f t="shared" si="184"/>
        <v>0</v>
      </c>
      <c r="BP251" s="5">
        <f t="shared" si="184"/>
        <v>0</v>
      </c>
      <c r="BQ251" s="5">
        <f t="shared" ref="BQ251:CB251" si="185">BQ216+BQ181</f>
        <v>0</v>
      </c>
      <c r="BR251" s="5">
        <f t="shared" si="185"/>
        <v>0</v>
      </c>
      <c r="BS251" s="5">
        <f t="shared" si="185"/>
        <v>0</v>
      </c>
      <c r="BT251" s="5">
        <f t="shared" si="185"/>
        <v>0</v>
      </c>
      <c r="BU251" s="5">
        <f t="shared" si="185"/>
        <v>0</v>
      </c>
      <c r="BV251" s="5">
        <f t="shared" si="185"/>
        <v>0</v>
      </c>
      <c r="BW251" s="5">
        <f t="shared" si="185"/>
        <v>0</v>
      </c>
      <c r="BX251" s="5">
        <f t="shared" si="185"/>
        <v>0</v>
      </c>
      <c r="BY251" s="5">
        <f t="shared" si="185"/>
        <v>0</v>
      </c>
      <c r="BZ251" s="5">
        <f t="shared" si="185"/>
        <v>0</v>
      </c>
      <c r="CA251" s="5">
        <f t="shared" si="185"/>
        <v>0</v>
      </c>
      <c r="CB251" s="5">
        <f t="shared" si="185"/>
        <v>0</v>
      </c>
    </row>
    <row r="252" spans="1:80" ht="15.75" hidden="1" customHeight="1" outlineLevel="1">
      <c r="A252" s="2" t="s">
        <v>45</v>
      </c>
      <c r="B252" s="23" t="s">
        <v>46</v>
      </c>
      <c r="C252" s="46"/>
      <c r="D252" s="43" t="s">
        <v>40</v>
      </c>
      <c r="E252" s="39">
        <v>0</v>
      </c>
      <c r="F252" s="5">
        <f>(E253+F224+F230+F236+F242+F248+F251/2)*F$302</f>
        <v>0</v>
      </c>
      <c r="G252" s="5">
        <f t="shared" ref="G252:N252" si="186">(F253+G224+G230+G236+G242+G248+G251/2)*G$302</f>
        <v>0</v>
      </c>
      <c r="H252" s="5">
        <f t="shared" si="186"/>
        <v>0</v>
      </c>
      <c r="I252" s="5">
        <f t="shared" si="186"/>
        <v>0</v>
      </c>
      <c r="J252" s="5">
        <f t="shared" si="186"/>
        <v>0</v>
      </c>
      <c r="K252" s="5">
        <f t="shared" si="186"/>
        <v>0</v>
      </c>
      <c r="L252" s="5">
        <f t="shared" si="186"/>
        <v>0</v>
      </c>
      <c r="M252" s="5">
        <f t="shared" si="186"/>
        <v>0</v>
      </c>
      <c r="N252" s="5">
        <f t="shared" si="186"/>
        <v>0</v>
      </c>
      <c r="O252" s="39">
        <f>(N253+O224+O230+O236+O242+O248+O251/2)*O$302</f>
        <v>1424.2425329691534</v>
      </c>
      <c r="P252" s="5">
        <f>(O253+P224+P230+P236+P242+P248+P251/2)*P$302</f>
        <v>1429.0849575812485</v>
      </c>
      <c r="Q252" s="5">
        <f t="shared" ref="Q252:CB252" si="187">(P253+Q224+Q230+Q236+Q242+Q248+Q251/2)*Q$302</f>
        <v>1391.7690274241711</v>
      </c>
      <c r="R252" s="5">
        <f t="shared" si="187"/>
        <v>1523.3038529614591</v>
      </c>
      <c r="S252" s="5">
        <f t="shared" si="187"/>
        <v>1486.3214205312281</v>
      </c>
      <c r="T252" s="5">
        <f t="shared" si="187"/>
        <v>1534.1385039460329</v>
      </c>
      <c r="U252" s="5">
        <f t="shared" si="187"/>
        <v>1539.6614025602385</v>
      </c>
      <c r="V252" s="5">
        <f t="shared" si="187"/>
        <v>1416.4371683086674</v>
      </c>
      <c r="W252" s="5">
        <f t="shared" si="187"/>
        <v>1550.3033574153665</v>
      </c>
      <c r="X252" s="5">
        <f t="shared" si="187"/>
        <v>1599.1034619882305</v>
      </c>
      <c r="Y252" s="5">
        <f t="shared" si="187"/>
        <v>1648.3990676299538</v>
      </c>
      <c r="Z252" s="5">
        <f t="shared" si="187"/>
        <v>1611.1192213478175</v>
      </c>
      <c r="AA252" s="39">
        <f t="shared" si="187"/>
        <v>1748.1949864505993</v>
      </c>
      <c r="AB252" s="5">
        <f t="shared" si="187"/>
        <v>1755.1877663964017</v>
      </c>
      <c r="AC252" s="5">
        <f t="shared" si="187"/>
        <v>1718.1533045254375</v>
      </c>
      <c r="AD252" s="5">
        <f t="shared" si="187"/>
        <v>1857.5351872140932</v>
      </c>
      <c r="AE252" s="5">
        <f t="shared" si="187"/>
        <v>1820.9240532146691</v>
      </c>
      <c r="AF252" s="5">
        <f t="shared" si="187"/>
        <v>1872.984716023894</v>
      </c>
      <c r="AG252" s="5">
        <f t="shared" si="187"/>
        <v>1970.4155971564896</v>
      </c>
      <c r="AH252" s="5">
        <f t="shared" si="187"/>
        <v>6498.5106786888555</v>
      </c>
      <c r="AI252" s="5">
        <f t="shared" si="187"/>
        <v>6756.6187122759711</v>
      </c>
      <c r="AJ252" s="5">
        <f t="shared" si="187"/>
        <v>6370.4122209593024</v>
      </c>
      <c r="AK252" s="5">
        <f t="shared" si="187"/>
        <v>5969.5492052330337</v>
      </c>
      <c r="AL252" s="5">
        <f t="shared" si="187"/>
        <v>5308.0694671471692</v>
      </c>
      <c r="AM252" s="39">
        <f t="shared" si="187"/>
        <v>4938.6120709146353</v>
      </c>
      <c r="AN252" s="5">
        <f t="shared" si="187"/>
        <v>4307.3825309979338</v>
      </c>
      <c r="AO252" s="5">
        <f t="shared" si="187"/>
        <v>3475.2061922329376</v>
      </c>
      <c r="AP252" s="5">
        <f t="shared" si="187"/>
        <v>2850.9824465610523</v>
      </c>
      <c r="AQ252" s="5">
        <f t="shared" si="187"/>
        <v>2122.9077980575103</v>
      </c>
      <c r="AR252" s="5">
        <f t="shared" si="187"/>
        <v>1477.2489661842974</v>
      </c>
      <c r="AS252" s="5">
        <f t="shared" si="187"/>
        <v>722.20480929015878</v>
      </c>
      <c r="AT252" s="5">
        <f t="shared" si="187"/>
        <v>17092.480013442673</v>
      </c>
      <c r="AU252" s="5">
        <f t="shared" si="187"/>
        <v>17233.206186976033</v>
      </c>
      <c r="AV252" s="5">
        <f t="shared" si="187"/>
        <v>14793.484736564737</v>
      </c>
      <c r="AW252" s="5">
        <f t="shared" si="187"/>
        <v>14005.394593221661</v>
      </c>
      <c r="AX252" s="5">
        <f t="shared" si="187"/>
        <v>12503.105345790684</v>
      </c>
      <c r="AY252" s="39">
        <f t="shared" si="187"/>
        <v>8351.8213440048385</v>
      </c>
      <c r="AZ252" s="5">
        <f t="shared" si="187"/>
        <v>7329.5409989964537</v>
      </c>
      <c r="BA252" s="5">
        <f t="shared" si="187"/>
        <v>5966.4647746967994</v>
      </c>
      <c r="BB252" s="5">
        <f t="shared" si="187"/>
        <v>4834.0599994739505</v>
      </c>
      <c r="BC252" s="5">
        <f t="shared" si="187"/>
        <v>3604.3618253713175</v>
      </c>
      <c r="BD252" s="5">
        <f t="shared" si="187"/>
        <v>2636.7012360835174</v>
      </c>
      <c r="BE252" s="5">
        <f t="shared" si="187"/>
        <v>0</v>
      </c>
      <c r="BF252" s="5">
        <f t="shared" si="187"/>
        <v>0</v>
      </c>
      <c r="BG252" s="5">
        <f t="shared" si="187"/>
        <v>0</v>
      </c>
      <c r="BH252" s="5">
        <f t="shared" si="187"/>
        <v>0</v>
      </c>
      <c r="BI252" s="5">
        <f t="shared" si="187"/>
        <v>0</v>
      </c>
      <c r="BJ252" s="5">
        <f t="shared" si="187"/>
        <v>0</v>
      </c>
      <c r="BK252" s="39">
        <f t="shared" si="187"/>
        <v>0</v>
      </c>
      <c r="BL252" s="5">
        <f t="shared" si="187"/>
        <v>0</v>
      </c>
      <c r="BM252" s="5">
        <f t="shared" si="187"/>
        <v>0</v>
      </c>
      <c r="BN252" s="5">
        <f t="shared" si="187"/>
        <v>0</v>
      </c>
      <c r="BO252" s="5">
        <f t="shared" si="187"/>
        <v>0</v>
      </c>
      <c r="BP252" s="5">
        <f t="shared" si="187"/>
        <v>0</v>
      </c>
      <c r="BQ252" s="5">
        <f t="shared" si="187"/>
        <v>0</v>
      </c>
      <c r="BR252" s="5">
        <f t="shared" si="187"/>
        <v>0</v>
      </c>
      <c r="BS252" s="5">
        <f t="shared" si="187"/>
        <v>0</v>
      </c>
      <c r="BT252" s="5">
        <f t="shared" si="187"/>
        <v>0</v>
      </c>
      <c r="BU252" s="5">
        <f t="shared" si="187"/>
        <v>0</v>
      </c>
      <c r="BV252" s="5">
        <f t="shared" si="187"/>
        <v>0</v>
      </c>
      <c r="BW252" s="5">
        <f t="shared" si="187"/>
        <v>0</v>
      </c>
      <c r="BX252" s="5">
        <f t="shared" si="187"/>
        <v>0</v>
      </c>
      <c r="BY252" s="5">
        <f t="shared" si="187"/>
        <v>0</v>
      </c>
      <c r="BZ252" s="5">
        <f t="shared" si="187"/>
        <v>0</v>
      </c>
      <c r="CA252" s="5">
        <f t="shared" si="187"/>
        <v>0</v>
      </c>
      <c r="CB252" s="5">
        <f t="shared" si="187"/>
        <v>0</v>
      </c>
    </row>
    <row r="253" spans="1:80" ht="15.75" hidden="1" customHeight="1" outlineLevel="1">
      <c r="A253" s="32" t="s">
        <v>45</v>
      </c>
      <c r="B253" s="33" t="s">
        <v>46</v>
      </c>
      <c r="C253" s="47"/>
      <c r="D253" s="48" t="s">
        <v>41</v>
      </c>
      <c r="E253" s="44">
        <v>0</v>
      </c>
      <c r="F253" s="45">
        <f>E253+F224+F230+F236+F242+F248+F251+F252</f>
        <v>0</v>
      </c>
      <c r="G253" s="45">
        <f t="shared" ref="G253:N253" si="188">F253+G224+G230+G236+G242+G248+G251+G252</f>
        <v>0</v>
      </c>
      <c r="H253" s="45">
        <f t="shared" si="188"/>
        <v>0</v>
      </c>
      <c r="I253" s="45">
        <f t="shared" si="188"/>
        <v>0</v>
      </c>
      <c r="J253" s="45">
        <f t="shared" si="188"/>
        <v>0</v>
      </c>
      <c r="K253" s="45">
        <f t="shared" si="188"/>
        <v>0</v>
      </c>
      <c r="L253" s="45">
        <f t="shared" si="188"/>
        <v>0</v>
      </c>
      <c r="M253" s="45">
        <f t="shared" si="188"/>
        <v>0</v>
      </c>
      <c r="N253" s="45">
        <f t="shared" si="188"/>
        <v>0</v>
      </c>
      <c r="O253" s="44">
        <f>N253+O224+O230+O236+O242+O248+O251+O252</f>
        <v>420319.10517095547</v>
      </c>
      <c r="P253" s="45">
        <f>O253+P224+P230+P236+P242+P248+P251+P252</f>
        <v>421748.19012853672</v>
      </c>
      <c r="Q253" s="45">
        <f t="shared" ref="Q253:CB253" si="189">P253+Q224+Q230+Q236+Q242+Q248+Q251+Q252</f>
        <v>423139.95915596088</v>
      </c>
      <c r="R253" s="45">
        <f t="shared" si="189"/>
        <v>424663.26300892234</v>
      </c>
      <c r="S253" s="45">
        <f t="shared" si="189"/>
        <v>426149.58442945359</v>
      </c>
      <c r="T253" s="45">
        <f t="shared" si="189"/>
        <v>427683.72293339961</v>
      </c>
      <c r="U253" s="45">
        <f t="shared" si="189"/>
        <v>429223.38433595985</v>
      </c>
      <c r="V253" s="45">
        <f t="shared" si="189"/>
        <v>430639.8215042685</v>
      </c>
      <c r="W253" s="45">
        <f t="shared" si="189"/>
        <v>432190.12486168387</v>
      </c>
      <c r="X253" s="45">
        <f t="shared" si="189"/>
        <v>433789.22832367208</v>
      </c>
      <c r="Y253" s="45">
        <f t="shared" si="189"/>
        <v>435437.62739130203</v>
      </c>
      <c r="Z253" s="45">
        <f t="shared" si="189"/>
        <v>437048.74661264982</v>
      </c>
      <c r="AA253" s="44">
        <f t="shared" si="189"/>
        <v>438796.94159910042</v>
      </c>
      <c r="AB253" s="45">
        <f t="shared" si="189"/>
        <v>440552.1293654968</v>
      </c>
      <c r="AC253" s="45">
        <f t="shared" si="189"/>
        <v>442270.28267002222</v>
      </c>
      <c r="AD253" s="45">
        <f t="shared" si="189"/>
        <v>444127.81785723631</v>
      </c>
      <c r="AE253" s="45">
        <f t="shared" si="189"/>
        <v>445948.74191045098</v>
      </c>
      <c r="AF253" s="45">
        <f t="shared" si="189"/>
        <v>447821.72662647488</v>
      </c>
      <c r="AG253" s="45">
        <f t="shared" si="189"/>
        <v>449792.14222363138</v>
      </c>
      <c r="AH253" s="45">
        <f t="shared" si="189"/>
        <v>1598997.7232509025</v>
      </c>
      <c r="AI253" s="45">
        <f t="shared" si="189"/>
        <v>1478949.2192231785</v>
      </c>
      <c r="AJ253" s="45">
        <f t="shared" si="189"/>
        <v>1358715.5134241378</v>
      </c>
      <c r="AK253" s="45">
        <f t="shared" si="189"/>
        <v>1242710.211969371</v>
      </c>
      <c r="AL253" s="45">
        <f t="shared" si="189"/>
        <v>1121739.8428965181</v>
      </c>
      <c r="AM253" s="44">
        <f t="shared" si="189"/>
        <v>984735.82062743267</v>
      </c>
      <c r="AN253" s="45">
        <f t="shared" si="189"/>
        <v>852500.29849843064</v>
      </c>
      <c r="AO253" s="45">
        <f t="shared" si="189"/>
        <v>695510.99313066353</v>
      </c>
      <c r="AP253" s="45">
        <f t="shared" si="189"/>
        <v>546897.57477722457</v>
      </c>
      <c r="AQ253" s="45">
        <f t="shared" si="189"/>
        <v>398739.90993528208</v>
      </c>
      <c r="AR253" s="45">
        <f t="shared" si="189"/>
        <v>245019.49824146638</v>
      </c>
      <c r="AS253" s="45">
        <f t="shared" si="189"/>
        <v>99609.758610756544</v>
      </c>
      <c r="AT253" s="45">
        <f t="shared" si="189"/>
        <v>4271942.6161330473</v>
      </c>
      <c r="AU253" s="45">
        <f t="shared" si="189"/>
        <v>3951579.2505187062</v>
      </c>
      <c r="AV253" s="45">
        <f t="shared" si="189"/>
        <v>3649616.6632254152</v>
      </c>
      <c r="AW253" s="45">
        <f t="shared" si="189"/>
        <v>3367086.0279786368</v>
      </c>
      <c r="AX253" s="45">
        <f t="shared" si="189"/>
        <v>3057265.9726444273</v>
      </c>
      <c r="AY253" s="44">
        <f t="shared" si="189"/>
        <v>2710962.6376684322</v>
      </c>
      <c r="AZ253" s="45">
        <f t="shared" si="189"/>
        <v>2351222.7647074284</v>
      </c>
      <c r="BA253" s="45">
        <f t="shared" si="189"/>
        <v>1916504.2534221252</v>
      </c>
      <c r="BB253" s="45">
        <f t="shared" si="189"/>
        <v>1541229.8062015991</v>
      </c>
      <c r="BC253" s="45">
        <f t="shared" si="189"/>
        <v>1132272.2040469705</v>
      </c>
      <c r="BD253" s="45">
        <f t="shared" si="189"/>
        <v>753722.52296305401</v>
      </c>
      <c r="BE253" s="45">
        <f t="shared" si="189"/>
        <v>753722.52296305401</v>
      </c>
      <c r="BF253" s="45">
        <f t="shared" si="189"/>
        <v>1168355.6681012423</v>
      </c>
      <c r="BG253" s="45">
        <f t="shared" si="189"/>
        <v>1168355.6681012423</v>
      </c>
      <c r="BH253" s="45">
        <f t="shared" si="189"/>
        <v>1168355.6681012423</v>
      </c>
      <c r="BI253" s="45">
        <f t="shared" si="189"/>
        <v>1168355.6681012423</v>
      </c>
      <c r="BJ253" s="45">
        <f t="shared" si="189"/>
        <v>1168355.6681012423</v>
      </c>
      <c r="BK253" s="44">
        <f t="shared" si="189"/>
        <v>1168355.6681012423</v>
      </c>
      <c r="BL253" s="45">
        <f t="shared" si="189"/>
        <v>1168355.6681012423</v>
      </c>
      <c r="BM253" s="45">
        <f t="shared" si="189"/>
        <v>1168355.6681012423</v>
      </c>
      <c r="BN253" s="45">
        <f t="shared" si="189"/>
        <v>1168355.6681012423</v>
      </c>
      <c r="BO253" s="45">
        <f t="shared" si="189"/>
        <v>1168355.6681012423</v>
      </c>
      <c r="BP253" s="45">
        <f t="shared" si="189"/>
        <v>1168355.6681012423</v>
      </c>
      <c r="BQ253" s="45">
        <f t="shared" si="189"/>
        <v>1168355.6681012423</v>
      </c>
      <c r="BR253" s="45">
        <f t="shared" si="189"/>
        <v>1366985.4175656526</v>
      </c>
      <c r="BS253" s="45">
        <f t="shared" si="189"/>
        <v>1366985.4175656526</v>
      </c>
      <c r="BT253" s="45">
        <f t="shared" si="189"/>
        <v>1366985.4175656526</v>
      </c>
      <c r="BU253" s="45">
        <f t="shared" si="189"/>
        <v>1366985.4175656526</v>
      </c>
      <c r="BV253" s="45">
        <f t="shared" si="189"/>
        <v>1366985.4175656526</v>
      </c>
      <c r="BW253" s="45">
        <f t="shared" si="189"/>
        <v>1366985.4175656526</v>
      </c>
      <c r="BX253" s="45">
        <f t="shared" si="189"/>
        <v>1366985.4175656526</v>
      </c>
      <c r="BY253" s="45">
        <f t="shared" si="189"/>
        <v>1366985.4175656526</v>
      </c>
      <c r="BZ253" s="45">
        <f t="shared" si="189"/>
        <v>1366985.4175656526</v>
      </c>
      <c r="CA253" s="45">
        <f t="shared" si="189"/>
        <v>1366985.4175656526</v>
      </c>
      <c r="CB253" s="45">
        <f t="shared" si="189"/>
        <v>1366985.4175656526</v>
      </c>
    </row>
    <row r="254" spans="1:80" ht="15.75" hidden="1" customHeight="1" outlineLevel="1">
      <c r="C254" s="37"/>
      <c r="D254" s="43"/>
      <c r="E254" s="41"/>
      <c r="F254" s="42"/>
      <c r="G254" s="42"/>
      <c r="H254" s="42"/>
      <c r="I254" s="42"/>
      <c r="J254" s="42"/>
      <c r="K254" s="42"/>
      <c r="L254" s="42"/>
      <c r="M254" s="42"/>
      <c r="N254" s="42"/>
      <c r="O254" s="39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39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39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39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39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</row>
    <row r="255" spans="1:80" ht="15.75" hidden="1" customHeight="1" outlineLevel="1">
      <c r="A255" s="23" t="s">
        <v>47</v>
      </c>
      <c r="B255" s="23" t="s">
        <v>48</v>
      </c>
      <c r="C255" s="23">
        <v>1</v>
      </c>
      <c r="D255" s="40" t="s">
        <v>29</v>
      </c>
      <c r="E255" s="39">
        <f>Deferral!D72</f>
        <v>49935.649311219691</v>
      </c>
      <c r="F255" s="5">
        <f>Deferral!E72</f>
        <v>78875.045866021537</v>
      </c>
      <c r="G255" s="5">
        <f>Deferral!F72</f>
        <v>101822.80911024375</v>
      </c>
      <c r="H255" s="5">
        <f>Deferral!G72</f>
        <v>78116.686908816933</v>
      </c>
      <c r="I255" s="5">
        <f>Deferral!H72</f>
        <v>2719.5425653284583</v>
      </c>
      <c r="J255" s="5">
        <f>Deferral!I72</f>
        <v>587.82384124715827</v>
      </c>
      <c r="K255" s="5">
        <f>Deferral!J72</f>
        <v>-90811.078013697668</v>
      </c>
      <c r="L255" s="5">
        <f>Deferral!K72</f>
        <v>-473696.86699104216</v>
      </c>
      <c r="M255" s="5">
        <f>Deferral!L72</f>
        <v>-424557.88695518981</v>
      </c>
      <c r="N255" s="5">
        <f>Deferral!M72</f>
        <v>60767.968983161263</v>
      </c>
      <c r="O255" s="3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39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39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39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39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</row>
    <row r="256" spans="1:80" ht="15.75" hidden="1" customHeight="1" outlineLevel="1">
      <c r="A256" s="23" t="s">
        <v>47</v>
      </c>
      <c r="B256" s="23" t="s">
        <v>48</v>
      </c>
      <c r="C256" s="23">
        <v>1</v>
      </c>
      <c r="D256" s="43" t="s">
        <v>30</v>
      </c>
      <c r="E256" s="41">
        <f>E255/2*E$302</f>
        <v>72.82282191219538</v>
      </c>
      <c r="F256" s="42">
        <f>(E257+F255/2)*F$302</f>
        <v>260.88415227624944</v>
      </c>
      <c r="G256" s="42">
        <f t="shared" ref="G256:N256" si="190">(F257+G255/2)*G$302</f>
        <v>525.16276956077536</v>
      </c>
      <c r="H256" s="42">
        <f t="shared" si="190"/>
        <v>789.1062593331244</v>
      </c>
      <c r="I256" s="42">
        <f t="shared" si="190"/>
        <v>935.27381544614536</v>
      </c>
      <c r="J256" s="42">
        <f t="shared" si="190"/>
        <v>848.73661785211254</v>
      </c>
      <c r="K256" s="42">
        <f t="shared" si="190"/>
        <v>810.25201509722785</v>
      </c>
      <c r="L256" s="42">
        <f t="shared" si="190"/>
        <v>-34.079146364590329</v>
      </c>
      <c r="M256" s="42">
        <f t="shared" si="190"/>
        <v>-1473.6677490379011</v>
      </c>
      <c r="N256" s="42">
        <f t="shared" si="190"/>
        <v>-1931.6693949281887</v>
      </c>
      <c r="O256" s="39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39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39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39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39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</row>
    <row r="257" spans="1:80" ht="15.75" hidden="1" customHeight="1" outlineLevel="1">
      <c r="A257" s="23" t="s">
        <v>47</v>
      </c>
      <c r="B257" s="23" t="s">
        <v>48</v>
      </c>
      <c r="C257" s="23">
        <v>1</v>
      </c>
      <c r="D257" s="40" t="s">
        <v>31</v>
      </c>
      <c r="E257" s="41">
        <f>E255+E256</f>
        <v>50008.472133131887</v>
      </c>
      <c r="F257" s="42">
        <f>E257+SUM(F255:F256)</f>
        <v>129144.40215142968</v>
      </c>
      <c r="G257" s="42">
        <f t="shared" ref="G257" si="191">F257+SUM(G255:G256)</f>
        <v>231492.37403123418</v>
      </c>
      <c r="H257" s="42">
        <f t="shared" ref="H257:N257" si="192">G257+SUM(H255:H256)</f>
        <v>310398.16719938425</v>
      </c>
      <c r="I257" s="42">
        <f t="shared" si="192"/>
        <v>314052.98358015885</v>
      </c>
      <c r="J257" s="42">
        <f t="shared" si="192"/>
        <v>315489.54403925809</v>
      </c>
      <c r="K257" s="42">
        <f t="shared" si="192"/>
        <v>225488.71804065764</v>
      </c>
      <c r="L257" s="42">
        <f t="shared" si="192"/>
        <v>-248242.22809674911</v>
      </c>
      <c r="M257" s="42">
        <f t="shared" si="192"/>
        <v>-674273.78280097689</v>
      </c>
      <c r="N257" s="42">
        <f t="shared" si="192"/>
        <v>-615437.48321274377</v>
      </c>
      <c r="O257" s="39">
        <f>N257</f>
        <v>-615437.48321274377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39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39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39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39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</row>
    <row r="258" spans="1:80" ht="15.75" hidden="1" customHeight="1" outlineLevel="1">
      <c r="A258" s="23" t="s">
        <v>47</v>
      </c>
      <c r="B258" s="23" t="s">
        <v>48</v>
      </c>
      <c r="C258" s="23">
        <v>1</v>
      </c>
      <c r="D258" s="43" t="s">
        <v>32</v>
      </c>
      <c r="E258" s="41"/>
      <c r="F258" s="42"/>
      <c r="G258" s="42"/>
      <c r="H258" s="42"/>
      <c r="I258" s="42"/>
      <c r="J258" s="42"/>
      <c r="K258" s="42"/>
      <c r="L258" s="42"/>
      <c r="M258" s="42"/>
      <c r="N258" s="42"/>
      <c r="O258" s="44">
        <f>O312</f>
        <v>95735.231123751641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39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39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39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39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</row>
    <row r="259" spans="1:80" ht="15.75" hidden="1" customHeight="1" outlineLevel="1">
      <c r="A259" s="23" t="s">
        <v>47</v>
      </c>
      <c r="B259" s="23" t="s">
        <v>48</v>
      </c>
      <c r="C259" s="23">
        <v>1</v>
      </c>
      <c r="D259" s="43" t="s">
        <v>33</v>
      </c>
      <c r="E259" s="41"/>
      <c r="F259" s="42"/>
      <c r="G259" s="42"/>
      <c r="H259" s="42"/>
      <c r="I259" s="42"/>
      <c r="J259" s="42"/>
      <c r="K259" s="42"/>
      <c r="L259" s="42"/>
      <c r="M259" s="42"/>
      <c r="N259" s="42"/>
      <c r="O259" s="39">
        <f>SUM(O257:O258)</f>
        <v>-519702.25208899216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39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39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39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39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</row>
    <row r="260" spans="1:80" ht="15.75" hidden="1" customHeight="1" outlineLevel="1">
      <c r="A260" s="23"/>
      <c r="B260" s="23"/>
      <c r="C260" s="23"/>
      <c r="D260" s="43"/>
      <c r="E260" s="41"/>
      <c r="F260" s="42"/>
      <c r="G260" s="42"/>
      <c r="H260" s="42"/>
      <c r="I260" s="42"/>
      <c r="J260" s="42"/>
      <c r="K260" s="42"/>
      <c r="L260" s="42"/>
      <c r="M260" s="42"/>
      <c r="N260" s="42"/>
      <c r="O260" s="3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39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39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39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39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</row>
    <row r="261" spans="1:80" ht="15.75" hidden="1" customHeight="1" outlineLevel="1">
      <c r="A261" s="23" t="s">
        <v>47</v>
      </c>
      <c r="B261" s="23" t="s">
        <v>48</v>
      </c>
      <c r="C261" s="23">
        <v>2</v>
      </c>
      <c r="D261" s="40" t="s">
        <v>29</v>
      </c>
      <c r="E261" s="41"/>
      <c r="F261" s="42"/>
      <c r="G261" s="42"/>
      <c r="H261" s="42"/>
      <c r="I261" s="42"/>
      <c r="J261" s="42"/>
      <c r="K261" s="42"/>
      <c r="L261" s="42"/>
      <c r="M261" s="42"/>
      <c r="O261" s="39">
        <f>Deferral!N72</f>
        <v>34584.044236295624</v>
      </c>
      <c r="P261" s="5">
        <f>Deferral!O72</f>
        <v>131900.36835857225</v>
      </c>
      <c r="Q261" s="5">
        <f>Deferral!P72+Deferral!Q72</f>
        <v>203299.71117456356</v>
      </c>
      <c r="R261" s="5">
        <f>Deferral!R72+Deferral!S72</f>
        <v>-48413.553768502374</v>
      </c>
      <c r="S261" s="5">
        <f>Deferral!T72</f>
        <v>232228.82883383305</v>
      </c>
      <c r="T261" s="5">
        <f>Deferral!U72</f>
        <v>55818.464112352674</v>
      </c>
      <c r="U261" s="5">
        <f>Deferral!V72</f>
        <v>10145.551626307715</v>
      </c>
      <c r="V261" s="5">
        <f>Deferral!W72</f>
        <v>5696.7878541554855</v>
      </c>
      <c r="W261" s="5">
        <f>Deferral!X72</f>
        <v>-115383.99136565474</v>
      </c>
      <c r="X261" s="5">
        <f>Deferral!Y72</f>
        <v>-364425.25771779596</v>
      </c>
      <c r="Y261" s="5">
        <f>Deferral!Z72</f>
        <v>-198206.88660597219</v>
      </c>
      <c r="Z261" s="5">
        <f>Deferral!AA72</f>
        <v>352823.04940688913</v>
      </c>
      <c r="AA261" s="39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39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39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39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</row>
    <row r="262" spans="1:80" ht="15.75" hidden="1" customHeight="1" outlineLevel="1">
      <c r="A262" s="23" t="s">
        <v>47</v>
      </c>
      <c r="B262" s="23" t="s">
        <v>48</v>
      </c>
      <c r="C262" s="23">
        <v>2</v>
      </c>
      <c r="D262" s="43" t="s">
        <v>30</v>
      </c>
      <c r="E262" s="41"/>
      <c r="F262" s="42"/>
      <c r="G262" s="42"/>
      <c r="H262" s="42"/>
      <c r="I262" s="42"/>
      <c r="J262" s="42"/>
      <c r="K262" s="42"/>
      <c r="L262" s="42"/>
      <c r="M262" s="42"/>
      <c r="N262" s="42"/>
      <c r="O262" s="39">
        <f>O261/2*O$302</f>
        <v>58.792875201702557</v>
      </c>
      <c r="P262" s="5">
        <f t="shared" ref="P262:Z262" si="193">(O263+P261/2)*P$302</f>
        <v>342.01627238866371</v>
      </c>
      <c r="Q262" s="5">
        <f t="shared" si="193"/>
        <v>886.16575518814216</v>
      </c>
      <c r="R262" s="5">
        <f t="shared" si="193"/>
        <v>1248.7115584366513</v>
      </c>
      <c r="S262" s="5">
        <f t="shared" si="193"/>
        <v>1540.0723480767126</v>
      </c>
      <c r="T262" s="5">
        <f t="shared" si="193"/>
        <v>2108.1038029208289</v>
      </c>
      <c r="U262" s="5">
        <f t="shared" si="193"/>
        <v>2234.4282049409326</v>
      </c>
      <c r="V262" s="5">
        <f t="shared" si="193"/>
        <v>2081.7393277482574</v>
      </c>
      <c r="W262" s="5">
        <f t="shared" si="193"/>
        <v>2081.0456528027489</v>
      </c>
      <c r="X262" s="5">
        <f t="shared" si="193"/>
        <v>1258.9052346027001</v>
      </c>
      <c r="Y262" s="5">
        <f t="shared" si="193"/>
        <v>228.71246607910388</v>
      </c>
      <c r="Z262" s="5">
        <f t="shared" si="193"/>
        <v>509.57985427794807</v>
      </c>
      <c r="AA262" s="39">
        <f t="shared" ref="AA262:AG262" si="194">Z263*AA$302</f>
        <v>1258.581557990834</v>
      </c>
      <c r="AB262" s="5">
        <f t="shared" si="194"/>
        <v>1263.6158842227971</v>
      </c>
      <c r="AC262" s="5">
        <f t="shared" si="194"/>
        <v>1236.953589065696</v>
      </c>
      <c r="AD262" s="5">
        <f t="shared" si="194"/>
        <v>1337.2990702217485</v>
      </c>
      <c r="AE262" s="5">
        <f t="shared" si="194"/>
        <v>1310.9415423567591</v>
      </c>
      <c r="AF262" s="5">
        <f t="shared" si="194"/>
        <v>1348.4216807945782</v>
      </c>
      <c r="AG262" s="5">
        <f t="shared" si="194"/>
        <v>1418.5652924183876</v>
      </c>
      <c r="AH262" s="5"/>
      <c r="AI262" s="5"/>
      <c r="AJ262" s="5"/>
      <c r="AK262" s="5"/>
      <c r="AL262" s="5"/>
      <c r="AM262" s="39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39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39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</row>
    <row r="263" spans="1:80" ht="15.75" hidden="1" customHeight="1" outlineLevel="1">
      <c r="A263" s="23" t="s">
        <v>47</v>
      </c>
      <c r="B263" s="23" t="s">
        <v>48</v>
      </c>
      <c r="C263" s="23">
        <v>2</v>
      </c>
      <c r="D263" s="40" t="s">
        <v>31</v>
      </c>
      <c r="E263" s="41"/>
      <c r="F263" s="42"/>
      <c r="G263" s="42"/>
      <c r="H263" s="42"/>
      <c r="I263" s="42"/>
      <c r="J263" s="42"/>
      <c r="K263" s="42"/>
      <c r="L263" s="42"/>
      <c r="M263" s="42"/>
      <c r="N263" s="42"/>
      <c r="O263" s="39">
        <f>SUM(O261:O262)</f>
        <v>34642.837111497327</v>
      </c>
      <c r="P263" s="5">
        <f>O263+SUM(P261:P262)</f>
        <v>166885.22174245823</v>
      </c>
      <c r="Q263" s="5">
        <f t="shared" ref="Q263" si="195">P263+SUM(Q261:Q262)</f>
        <v>371071.09867220995</v>
      </c>
      <c r="R263" s="5">
        <f t="shared" ref="R263:Z263" si="196">Q263+SUM(R261:R262)</f>
        <v>323906.2564621442</v>
      </c>
      <c r="S263" s="5">
        <f t="shared" si="196"/>
        <v>557675.15764405392</v>
      </c>
      <c r="T263" s="5">
        <f t="shared" si="196"/>
        <v>615601.7255593274</v>
      </c>
      <c r="U263" s="5">
        <f t="shared" si="196"/>
        <v>627981.70539057604</v>
      </c>
      <c r="V263" s="5">
        <f t="shared" si="196"/>
        <v>635760.23257247976</v>
      </c>
      <c r="W263" s="5">
        <f t="shared" si="196"/>
        <v>522457.28685962775</v>
      </c>
      <c r="X263" s="5">
        <f t="shared" si="196"/>
        <v>159290.93437643448</v>
      </c>
      <c r="Y263" s="5">
        <f t="shared" si="196"/>
        <v>-38687.239763458609</v>
      </c>
      <c r="Z263" s="5">
        <f t="shared" si="196"/>
        <v>314645.38949770847</v>
      </c>
      <c r="AA263" s="39">
        <f>Z263+AA262</f>
        <v>315903.97105569928</v>
      </c>
      <c r="AB263" s="5">
        <f t="shared" ref="AB263:AE263" si="197">AA263+AB262</f>
        <v>317167.58693992207</v>
      </c>
      <c r="AC263" s="5">
        <f t="shared" si="197"/>
        <v>318404.54052898777</v>
      </c>
      <c r="AD263" s="5">
        <f t="shared" si="197"/>
        <v>319741.83959920949</v>
      </c>
      <c r="AE263" s="5">
        <f t="shared" si="197"/>
        <v>321052.78114156623</v>
      </c>
      <c r="AF263" s="5">
        <f>AE263+AF262</f>
        <v>322401.20282236079</v>
      </c>
      <c r="AG263" s="5">
        <f>AF263+AG262</f>
        <v>323819.7681147792</v>
      </c>
      <c r="AH263" s="5">
        <f>AG263</f>
        <v>323819.7681147792</v>
      </c>
      <c r="AI263" s="5"/>
      <c r="AJ263" s="5"/>
      <c r="AK263" s="5"/>
      <c r="AL263" s="5"/>
      <c r="AM263" s="39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39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39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</row>
    <row r="264" spans="1:80" ht="15.75" hidden="1" customHeight="1" outlineLevel="1">
      <c r="A264" s="23" t="s">
        <v>47</v>
      </c>
      <c r="B264" s="23" t="s">
        <v>48</v>
      </c>
      <c r="C264" s="23">
        <v>2</v>
      </c>
      <c r="D264" s="43" t="s">
        <v>32</v>
      </c>
      <c r="E264" s="41"/>
      <c r="F264" s="42"/>
      <c r="G264" s="42"/>
      <c r="H264" s="42"/>
      <c r="I264" s="42"/>
      <c r="J264" s="42"/>
      <c r="K264" s="42"/>
      <c r="L264" s="42"/>
      <c r="M264" s="42"/>
      <c r="N264" s="42"/>
      <c r="O264" s="39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39"/>
      <c r="AB264" s="5"/>
      <c r="AC264" s="5"/>
      <c r="AD264" s="5"/>
      <c r="AE264" s="5"/>
      <c r="AF264" s="5"/>
      <c r="AG264" s="5"/>
      <c r="AH264" s="45">
        <f>AH320</f>
        <v>188378.04027892635</v>
      </c>
      <c r="AI264" s="5"/>
      <c r="AJ264" s="5"/>
      <c r="AK264" s="5"/>
      <c r="AL264" s="5"/>
      <c r="AM264" s="39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39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39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</row>
    <row r="265" spans="1:80" ht="15.75" hidden="1" customHeight="1" outlineLevel="1">
      <c r="A265" s="23" t="s">
        <v>47</v>
      </c>
      <c r="B265" s="23" t="s">
        <v>48</v>
      </c>
      <c r="C265" s="23">
        <v>2</v>
      </c>
      <c r="D265" s="43" t="s">
        <v>34</v>
      </c>
      <c r="E265" s="41"/>
      <c r="F265" s="42"/>
      <c r="G265" s="42"/>
      <c r="H265" s="42"/>
      <c r="I265" s="42"/>
      <c r="J265" s="42"/>
      <c r="K265" s="42"/>
      <c r="L265" s="42"/>
      <c r="M265" s="42"/>
      <c r="N265" s="42"/>
      <c r="O265" s="3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39"/>
      <c r="AB265" s="5"/>
      <c r="AC265" s="5"/>
      <c r="AD265" s="5"/>
      <c r="AE265" s="5"/>
      <c r="AF265" s="5"/>
      <c r="AG265" s="5"/>
      <c r="AH265" s="5">
        <f>SUM(AH263:AH264)</f>
        <v>512197.80839370552</v>
      </c>
      <c r="AI265" s="5"/>
      <c r="AJ265" s="5"/>
      <c r="AK265" s="5"/>
      <c r="AL265" s="5"/>
      <c r="AM265" s="39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39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39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</row>
    <row r="266" spans="1:80" ht="15.75" hidden="1" customHeight="1" outlineLevel="1">
      <c r="A266" s="23"/>
      <c r="B266" s="23"/>
      <c r="C266" s="43"/>
      <c r="D266" s="43"/>
      <c r="E266" s="41"/>
      <c r="F266" s="42"/>
      <c r="G266" s="42"/>
      <c r="H266" s="42"/>
      <c r="I266" s="42"/>
      <c r="J266" s="42"/>
      <c r="K266" s="42"/>
      <c r="L266" s="42"/>
      <c r="M266" s="42"/>
      <c r="N266" s="42"/>
      <c r="O266" s="39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39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39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39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39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</row>
    <row r="267" spans="1:80" ht="15.75" hidden="1" customHeight="1" outlineLevel="1">
      <c r="A267" s="23" t="s">
        <v>47</v>
      </c>
      <c r="B267" s="23" t="s">
        <v>48</v>
      </c>
      <c r="C267" s="23">
        <v>3</v>
      </c>
      <c r="D267" s="40" t="s">
        <v>29</v>
      </c>
      <c r="E267" s="41"/>
      <c r="F267" s="42"/>
      <c r="G267" s="42"/>
      <c r="H267" s="42"/>
      <c r="I267" s="42"/>
      <c r="J267" s="42"/>
      <c r="K267" s="42"/>
      <c r="L267" s="42"/>
      <c r="M267" s="42"/>
      <c r="N267" s="42"/>
      <c r="O267" s="39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39">
        <f>Deferral!AB72</f>
        <v>204691.50416231924</v>
      </c>
      <c r="AB267" s="5">
        <f>Deferral!AC72</f>
        <v>72003.3151811196</v>
      </c>
      <c r="AC267" s="5">
        <f>Deferral!AD72</f>
        <v>142443.04141146084</v>
      </c>
      <c r="AD267" s="5">
        <f>Deferral!AE72</f>
        <v>116407.49144768878</v>
      </c>
      <c r="AE267" s="5">
        <f>Deferral!AF72</f>
        <v>119718.595766616</v>
      </c>
      <c r="AF267" s="5">
        <f>Deferral!AG72</f>
        <v>61503.008203832695</v>
      </c>
      <c r="AG267" s="5">
        <f>Deferral!AH72</f>
        <v>5458.0467195966776</v>
      </c>
      <c r="AH267" s="5">
        <f>Deferral!AI72</f>
        <v>-3022.5869070308399</v>
      </c>
      <c r="AI267" s="5">
        <f>Deferral!AJ72</f>
        <v>-146412.43048204592</v>
      </c>
      <c r="AJ267" s="5">
        <f>Deferral!AK72</f>
        <v>-468841.97987799393</v>
      </c>
      <c r="AK267" s="5">
        <f>Deferral!AL72</f>
        <v>-225485.69262389396</v>
      </c>
      <c r="AL267" s="5">
        <f>Deferral!AM72</f>
        <v>65858.243261069525</v>
      </c>
      <c r="AM267" s="39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39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39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</row>
    <row r="268" spans="1:80" ht="15.75" hidden="1" customHeight="1" outlineLevel="1">
      <c r="A268" s="23" t="s">
        <v>47</v>
      </c>
      <c r="B268" s="23" t="s">
        <v>48</v>
      </c>
      <c r="C268" s="23">
        <v>3</v>
      </c>
      <c r="D268" s="43" t="s">
        <v>30</v>
      </c>
      <c r="E268" s="41"/>
      <c r="F268" s="42"/>
      <c r="G268" s="42"/>
      <c r="H268" s="42"/>
      <c r="I268" s="42"/>
      <c r="J268" s="42"/>
      <c r="K268" s="42"/>
      <c r="L268" s="42"/>
      <c r="M268" s="42"/>
      <c r="N268" s="42"/>
      <c r="O268" s="39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39">
        <f>AA267/2*AA$302</f>
        <v>409.38300832463847</v>
      </c>
      <c r="AB268" s="5">
        <f t="shared" ref="AB268:AL268" si="198">(AA269+AB267/2)*AB$302</f>
        <v>964.41017904481464</v>
      </c>
      <c r="AC268" s="5">
        <f t="shared" si="198"/>
        <v>1362.2315196225011</v>
      </c>
      <c r="AD268" s="5">
        <f t="shared" si="198"/>
        <v>2016.3260509800912</v>
      </c>
      <c r="AE268" s="5">
        <f t="shared" si="198"/>
        <v>2460.6437034598616</v>
      </c>
      <c r="AF268" s="5">
        <f t="shared" si="198"/>
        <v>2911.5594754367212</v>
      </c>
      <c r="AG268" s="5">
        <f t="shared" si="198"/>
        <v>3210.3303472666989</v>
      </c>
      <c r="AH268" s="5">
        <f t="shared" si="198"/>
        <v>2936.1943748930153</v>
      </c>
      <c r="AI268" s="5">
        <f t="shared" si="198"/>
        <v>2913.9760293758773</v>
      </c>
      <c r="AJ268" s="5">
        <f t="shared" si="198"/>
        <v>1608.9932261383397</v>
      </c>
      <c r="AK268" s="5">
        <f t="shared" si="198"/>
        <v>55.196353249530368</v>
      </c>
      <c r="AL268" s="5">
        <f t="shared" si="198"/>
        <v>-304.91694495001752</v>
      </c>
      <c r="AM268" s="39">
        <f t="shared" ref="AM268:AS268" si="199">AL269*AM$302</f>
        <v>-165.13504714777005</v>
      </c>
      <c r="AN268" s="5">
        <f t="shared" si="199"/>
        <v>-165.91118186936455</v>
      </c>
      <c r="AO268" s="5">
        <f t="shared" si="199"/>
        <v>-159.59773189546331</v>
      </c>
      <c r="AP268" s="5">
        <f t="shared" si="199"/>
        <v>-163.87849772652606</v>
      </c>
      <c r="AQ268" s="5">
        <f t="shared" si="199"/>
        <v>-161.05337492876222</v>
      </c>
      <c r="AR268" s="5">
        <f t="shared" si="199"/>
        <v>-165.37318434074038</v>
      </c>
      <c r="AS268" s="5">
        <f t="shared" si="199"/>
        <v>-151.68747481577665</v>
      </c>
      <c r="AT268" s="5"/>
      <c r="AU268" s="5"/>
      <c r="AV268" s="5"/>
      <c r="AW268" s="5"/>
      <c r="AX268" s="5"/>
      <c r="AY268" s="39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39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</row>
    <row r="269" spans="1:80" ht="15.75" hidden="1" customHeight="1" outlineLevel="1">
      <c r="A269" s="23" t="s">
        <v>47</v>
      </c>
      <c r="B269" s="23" t="s">
        <v>48</v>
      </c>
      <c r="C269" s="23">
        <v>3</v>
      </c>
      <c r="D269" s="40" t="s">
        <v>31</v>
      </c>
      <c r="E269" s="41"/>
      <c r="F269" s="42"/>
      <c r="G269" s="42"/>
      <c r="H269" s="42"/>
      <c r="I269" s="42"/>
      <c r="J269" s="42"/>
      <c r="K269" s="42"/>
      <c r="L269" s="42"/>
      <c r="M269" s="42"/>
      <c r="N269" s="42"/>
      <c r="O269" s="39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39">
        <f>SUM(AA267:AA268)</f>
        <v>205100.88717064387</v>
      </c>
      <c r="AB269" s="5">
        <f>AA269+SUM(AB267:AB268)</f>
        <v>278068.61253080831</v>
      </c>
      <c r="AC269" s="5">
        <f t="shared" ref="AC269" si="200">AB269+SUM(AC267:AC268)</f>
        <v>421873.88546189165</v>
      </c>
      <c r="AD269" s="5">
        <f t="shared" ref="AD269:AL269" si="201">AC269+SUM(AD267:AD268)</f>
        <v>540297.70296056056</v>
      </c>
      <c r="AE269" s="5">
        <f t="shared" si="201"/>
        <v>662476.94243063638</v>
      </c>
      <c r="AF269" s="5">
        <f t="shared" si="201"/>
        <v>726891.51010990585</v>
      </c>
      <c r="AG269" s="5">
        <f t="shared" si="201"/>
        <v>735559.8871767692</v>
      </c>
      <c r="AH269" s="5">
        <f t="shared" si="201"/>
        <v>735473.4946446314</v>
      </c>
      <c r="AI269" s="5">
        <f t="shared" si="201"/>
        <v>591975.04019196134</v>
      </c>
      <c r="AJ269" s="5">
        <f t="shared" si="201"/>
        <v>124742.05354010576</v>
      </c>
      <c r="AK269" s="5">
        <f t="shared" si="201"/>
        <v>-100688.44273053866</v>
      </c>
      <c r="AL269" s="5">
        <f t="shared" si="201"/>
        <v>-35135.116414419157</v>
      </c>
      <c r="AM269" s="39">
        <f>AL269+AM268</f>
        <v>-35300.251461566928</v>
      </c>
      <c r="AN269" s="5">
        <f t="shared" ref="AN269:AQ269" si="202">AM269+AN268</f>
        <v>-35466.162643436292</v>
      </c>
      <c r="AO269" s="5">
        <f t="shared" si="202"/>
        <v>-35625.760375331753</v>
      </c>
      <c r="AP269" s="5">
        <f t="shared" si="202"/>
        <v>-35789.638873058277</v>
      </c>
      <c r="AQ269" s="5">
        <f t="shared" si="202"/>
        <v>-35950.692247987041</v>
      </c>
      <c r="AR269" s="5">
        <f>AQ269+AR268</f>
        <v>-36116.065432327778</v>
      </c>
      <c r="AS269" s="5">
        <f>AR269+AS268</f>
        <v>-36267.752907143557</v>
      </c>
      <c r="AT269" s="5">
        <f>AS269</f>
        <v>-36267.752907143557</v>
      </c>
      <c r="AU269" s="5"/>
      <c r="AV269" s="5"/>
      <c r="AW269" s="5"/>
      <c r="AX269" s="5"/>
      <c r="AY269" s="39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39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</row>
    <row r="270" spans="1:80" ht="15.75" hidden="1" customHeight="1" outlineLevel="1">
      <c r="A270" s="23" t="s">
        <v>47</v>
      </c>
      <c r="B270" s="23" t="s">
        <v>48</v>
      </c>
      <c r="C270" s="23">
        <v>3</v>
      </c>
      <c r="D270" s="43" t="s">
        <v>32</v>
      </c>
      <c r="E270" s="41"/>
      <c r="F270" s="42"/>
      <c r="G270" s="42"/>
      <c r="H270" s="42"/>
      <c r="I270" s="42"/>
      <c r="J270" s="42"/>
      <c r="K270" s="42"/>
      <c r="L270" s="42"/>
      <c r="M270" s="42"/>
      <c r="N270" s="42"/>
      <c r="O270" s="3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39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39"/>
      <c r="AN270" s="5"/>
      <c r="AO270" s="5"/>
      <c r="AP270" s="5"/>
      <c r="AQ270" s="5"/>
      <c r="AR270" s="5"/>
      <c r="AS270" s="5"/>
      <c r="AT270" s="45">
        <f>AT328</f>
        <v>636197.2250434017</v>
      </c>
      <c r="AU270" s="5"/>
      <c r="AV270" s="5"/>
      <c r="AW270" s="5"/>
      <c r="AX270" s="5"/>
      <c r="AY270" s="39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39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</row>
    <row r="271" spans="1:80" ht="15.75" hidden="1" customHeight="1" outlineLevel="1">
      <c r="A271" s="23" t="s">
        <v>47</v>
      </c>
      <c r="B271" s="23" t="s">
        <v>48</v>
      </c>
      <c r="C271" s="23">
        <v>3</v>
      </c>
      <c r="D271" s="43" t="s">
        <v>35</v>
      </c>
      <c r="E271" s="41"/>
      <c r="F271" s="42"/>
      <c r="G271" s="42"/>
      <c r="H271" s="42"/>
      <c r="I271" s="42"/>
      <c r="J271" s="42"/>
      <c r="K271" s="42"/>
      <c r="L271" s="42"/>
      <c r="M271" s="42"/>
      <c r="N271" s="42"/>
      <c r="O271" s="39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39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39"/>
      <c r="AN271" s="5"/>
      <c r="AO271" s="5"/>
      <c r="AP271" s="5"/>
      <c r="AQ271" s="5"/>
      <c r="AR271" s="5"/>
      <c r="AS271" s="5"/>
      <c r="AT271" s="5">
        <f>SUM(AT269:AT270)</f>
        <v>599929.47213625815</v>
      </c>
      <c r="AU271" s="5"/>
      <c r="AV271" s="5"/>
      <c r="AW271" s="5"/>
      <c r="AX271" s="5"/>
      <c r="AY271" s="39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39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</row>
    <row r="272" spans="1:80" ht="15.75" hidden="1" customHeight="1" outlineLevel="1">
      <c r="A272" s="23"/>
      <c r="B272" s="23"/>
      <c r="C272" s="43"/>
      <c r="D272" s="43"/>
      <c r="E272" s="41"/>
      <c r="F272" s="42"/>
      <c r="G272" s="42"/>
      <c r="H272" s="42"/>
      <c r="I272" s="42"/>
      <c r="J272" s="42"/>
      <c r="K272" s="42"/>
      <c r="L272" s="42"/>
      <c r="M272" s="42"/>
      <c r="N272" s="42"/>
      <c r="O272" s="39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39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39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39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39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</row>
    <row r="273" spans="1:80" ht="15.75" hidden="1" customHeight="1" outlineLevel="1">
      <c r="A273" s="23" t="s">
        <v>47</v>
      </c>
      <c r="B273" s="23" t="s">
        <v>48</v>
      </c>
      <c r="C273" s="23">
        <v>4</v>
      </c>
      <c r="D273" s="40" t="s">
        <v>29</v>
      </c>
      <c r="E273" s="41"/>
      <c r="F273" s="42"/>
      <c r="G273" s="42"/>
      <c r="H273" s="42"/>
      <c r="I273" s="42"/>
      <c r="J273" s="42"/>
      <c r="K273" s="42"/>
      <c r="L273" s="42"/>
      <c r="M273" s="42"/>
      <c r="N273" s="42"/>
      <c r="O273" s="39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39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39">
        <f>Deferral!AN72</f>
        <v>255613.48468294204</v>
      </c>
      <c r="AN273" s="5">
        <f>Deferral!AO72</f>
        <v>47536.403955873568</v>
      </c>
      <c r="AO273" s="5">
        <f>Deferral!AP72</f>
        <v>130102.94711114396</v>
      </c>
      <c r="AP273" s="5">
        <f>Deferral!AQ72</f>
        <v>-118291.08122711501</v>
      </c>
      <c r="AQ273" s="5">
        <f>Deferral!AR72</f>
        <v>139130.01859289675</v>
      </c>
      <c r="AR273" s="5">
        <f>Deferral!AS72</f>
        <v>55351.431989637946</v>
      </c>
      <c r="AS273" s="5">
        <f>Deferral!AT72</f>
        <v>11098.070810471309</v>
      </c>
      <c r="AT273" s="5">
        <f>Deferral!AU72</f>
        <v>5657.1794298133282</v>
      </c>
      <c r="AU273" s="5">
        <f>Deferral!AV72</f>
        <v>-33056.302816397918</v>
      </c>
      <c r="AV273" s="5">
        <f>Deferral!AW72</f>
        <v>-122201.28146768076</v>
      </c>
      <c r="AW273" s="5">
        <f>Deferral!AX72</f>
        <v>35917.514211418806</v>
      </c>
      <c r="AX273" s="5">
        <f>Deferral!AY72</f>
        <v>123918.03813997027</v>
      </c>
      <c r="AY273" s="39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39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</row>
    <row r="274" spans="1:80" ht="15.75" customHeight="1" collapsed="1">
      <c r="A274" s="23" t="s">
        <v>47</v>
      </c>
      <c r="B274" s="23" t="s">
        <v>48</v>
      </c>
      <c r="C274" s="23">
        <v>4</v>
      </c>
      <c r="D274" s="43" t="s">
        <v>30</v>
      </c>
      <c r="E274" s="41"/>
      <c r="F274" s="42"/>
      <c r="G274" s="42"/>
      <c r="H274" s="42"/>
      <c r="I274" s="42"/>
      <c r="J274" s="42"/>
      <c r="K274" s="42"/>
      <c r="L274" s="42"/>
      <c r="M274" s="42"/>
      <c r="N274" s="42"/>
      <c r="O274" s="39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39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39">
        <f>AM273/2*AM$302</f>
        <v>600.69168900491377</v>
      </c>
      <c r="AN274" s="5">
        <f t="shared" ref="AN274:AX274" si="203">(AM275+AN273/2)*AN$302</f>
        <v>1315.9171782444535</v>
      </c>
      <c r="AO274" s="5">
        <f t="shared" si="203"/>
        <v>1665.5308697773662</v>
      </c>
      <c r="AP274" s="5">
        <f t="shared" si="203"/>
        <v>1737.3714004177725</v>
      </c>
      <c r="AQ274" s="5">
        <f t="shared" si="203"/>
        <v>1754.3082373053185</v>
      </c>
      <c r="AR274" s="5">
        <f t="shared" si="203"/>
        <v>2248.6700190324264</v>
      </c>
      <c r="AS274" s="5">
        <f t="shared" si="203"/>
        <v>2202.121865598468</v>
      </c>
      <c r="AT274" s="5">
        <f t="shared" si="203"/>
        <v>2086.0884598715379</v>
      </c>
      <c r="AU274" s="5">
        <f t="shared" si="203"/>
        <v>2197.7802153582124</v>
      </c>
      <c r="AV274" s="5">
        <f t="shared" si="203"/>
        <v>1746.6149677471408</v>
      </c>
      <c r="AW274" s="5">
        <f t="shared" si="203"/>
        <v>1625.8188922786092</v>
      </c>
      <c r="AX274" s="5">
        <f t="shared" si="203"/>
        <v>1903.1934407367389</v>
      </c>
      <c r="AY274" s="39">
        <f t="shared" ref="AY274:BE274" si="204">AX275*AY$302</f>
        <v>1600.3955388802069</v>
      </c>
      <c r="AZ274" s="5">
        <f t="shared" si="204"/>
        <v>1605.0366859429596</v>
      </c>
      <c r="BA274" s="5">
        <f t="shared" si="204"/>
        <v>1554.184696044877</v>
      </c>
      <c r="BB274" s="5">
        <f t="shared" si="204"/>
        <v>1558.5364131938027</v>
      </c>
      <c r="BC274" s="5">
        <f t="shared" si="204"/>
        <v>1507.0824467525047</v>
      </c>
      <c r="BD274" s="5">
        <f t="shared" si="204"/>
        <v>1567.1201460016523</v>
      </c>
      <c r="BE274" s="5">
        <f t="shared" si="204"/>
        <v>0</v>
      </c>
      <c r="BF274" s="5"/>
      <c r="BG274" s="5"/>
      <c r="BH274" s="5"/>
      <c r="BI274" s="5"/>
      <c r="BJ274" s="5"/>
      <c r="BK274" s="39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</row>
    <row r="275" spans="1:80" ht="15.75" customHeight="1">
      <c r="A275" s="23" t="s">
        <v>47</v>
      </c>
      <c r="B275" s="23" t="s">
        <v>48</v>
      </c>
      <c r="C275" s="23">
        <v>4</v>
      </c>
      <c r="D275" s="40" t="s">
        <v>31</v>
      </c>
      <c r="E275" s="41"/>
      <c r="F275" s="42"/>
      <c r="G275" s="42"/>
      <c r="H275" s="42"/>
      <c r="I275" s="42"/>
      <c r="J275" s="42"/>
      <c r="K275" s="42"/>
      <c r="L275" s="42"/>
      <c r="M275" s="42"/>
      <c r="N275" s="42"/>
      <c r="O275" s="3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39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39">
        <f>SUM(AM273:AM274)</f>
        <v>256214.17637194696</v>
      </c>
      <c r="AN275" s="5">
        <f>AM275+SUM(AN273:AN274)</f>
        <v>305066.497506065</v>
      </c>
      <c r="AO275" s="5">
        <f t="shared" ref="AO275" si="205">AN275+SUM(AO273:AO274)</f>
        <v>436834.97548698634</v>
      </c>
      <c r="AP275" s="5">
        <f t="shared" ref="AP275:AX275" si="206">AO275+SUM(AP273:AP274)</f>
        <v>320281.26566028909</v>
      </c>
      <c r="AQ275" s="5">
        <f t="shared" si="206"/>
        <v>461165.59249049117</v>
      </c>
      <c r="AR275" s="5">
        <f t="shared" si="206"/>
        <v>518765.69449916156</v>
      </c>
      <c r="AS275" s="5">
        <f t="shared" si="206"/>
        <v>532065.88717523136</v>
      </c>
      <c r="AT275" s="5">
        <f t="shared" si="206"/>
        <v>539809.15506491624</v>
      </c>
      <c r="AU275" s="5">
        <f t="shared" si="206"/>
        <v>508950.63246387651</v>
      </c>
      <c r="AV275" s="5">
        <f t="shared" si="206"/>
        <v>388495.96596394287</v>
      </c>
      <c r="AW275" s="5">
        <f t="shared" si="206"/>
        <v>426039.29906764027</v>
      </c>
      <c r="AX275" s="5">
        <f t="shared" si="206"/>
        <v>551860.53064834722</v>
      </c>
      <c r="AY275" s="39">
        <f>AX275+AY274</f>
        <v>553460.92618722748</v>
      </c>
      <c r="AZ275" s="5">
        <f t="shared" ref="AZ275:BC275" si="207">AY275+AZ274</f>
        <v>555065.96287317039</v>
      </c>
      <c r="BA275" s="5">
        <f t="shared" si="207"/>
        <v>556620.14756921527</v>
      </c>
      <c r="BB275" s="5">
        <f t="shared" si="207"/>
        <v>558178.68398240907</v>
      </c>
      <c r="BC275" s="5">
        <f t="shared" si="207"/>
        <v>559685.76642916154</v>
      </c>
      <c r="BD275" s="5">
        <f>BC275+BD274</f>
        <v>561252.88657516323</v>
      </c>
      <c r="BE275" s="5">
        <f>BD275+BE274</f>
        <v>561252.88657516323</v>
      </c>
      <c r="BF275" s="5">
        <f>BE275</f>
        <v>561252.88657516323</v>
      </c>
      <c r="BG275" s="5"/>
      <c r="BH275" s="5"/>
      <c r="BI275" s="5"/>
      <c r="BJ275" s="5"/>
      <c r="BK275" s="39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</row>
    <row r="276" spans="1:80" ht="15.75" hidden="1" customHeight="1" outlineLevel="1">
      <c r="A276" s="23" t="s">
        <v>47</v>
      </c>
      <c r="B276" s="23" t="s">
        <v>48</v>
      </c>
      <c r="C276" s="23">
        <v>4</v>
      </c>
      <c r="D276" s="43" t="s">
        <v>36</v>
      </c>
      <c r="E276" s="41"/>
      <c r="F276" s="42"/>
      <c r="G276" s="42"/>
      <c r="H276" s="42"/>
      <c r="I276" s="42"/>
      <c r="J276" s="42"/>
      <c r="K276" s="42"/>
      <c r="L276" s="42"/>
      <c r="M276" s="42"/>
      <c r="N276" s="42"/>
      <c r="O276" s="39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39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39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39"/>
      <c r="AZ276" s="5"/>
      <c r="BA276" s="5"/>
      <c r="BB276" s="5"/>
      <c r="BC276" s="5"/>
      <c r="BD276" s="5"/>
      <c r="BE276" s="5"/>
      <c r="BF276" s="45">
        <f>BF336</f>
        <v>710.65121207624645</v>
      </c>
      <c r="BG276" s="5"/>
      <c r="BH276" s="5"/>
      <c r="BI276" s="5"/>
      <c r="BJ276" s="5"/>
      <c r="BK276" s="39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</row>
    <row r="277" spans="1:80" ht="15.75" hidden="1" customHeight="1" outlineLevel="1">
      <c r="A277" s="23" t="s">
        <v>47</v>
      </c>
      <c r="B277" s="23" t="s">
        <v>48</v>
      </c>
      <c r="C277" s="23">
        <v>4</v>
      </c>
      <c r="D277" s="43" t="s">
        <v>37</v>
      </c>
      <c r="E277" s="41"/>
      <c r="F277" s="42"/>
      <c r="G277" s="42"/>
      <c r="H277" s="42"/>
      <c r="I277" s="42"/>
      <c r="J277" s="42"/>
      <c r="K277" s="42"/>
      <c r="L277" s="42"/>
      <c r="M277" s="42"/>
      <c r="N277" s="42"/>
      <c r="O277" s="39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39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39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39"/>
      <c r="AZ277" s="5"/>
      <c r="BA277" s="5"/>
      <c r="BB277" s="5"/>
      <c r="BC277" s="5"/>
      <c r="BD277" s="5"/>
      <c r="BE277" s="5"/>
      <c r="BF277" s="5">
        <f>SUM(BF275:BF276)</f>
        <v>561963.53778723942</v>
      </c>
      <c r="BG277" s="5"/>
      <c r="BH277" s="5"/>
      <c r="BI277" s="5"/>
      <c r="BJ277" s="5"/>
      <c r="BK277" s="39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</row>
    <row r="278" spans="1:80" ht="15.75" customHeight="1" collapsed="1">
      <c r="A278" s="23"/>
      <c r="B278" s="23"/>
      <c r="C278" s="43"/>
      <c r="D278" s="43"/>
      <c r="E278" s="41"/>
      <c r="F278" s="42"/>
      <c r="G278" s="42"/>
      <c r="H278" s="42"/>
      <c r="I278" s="42"/>
      <c r="J278" s="42"/>
      <c r="K278" s="42"/>
      <c r="L278" s="42"/>
      <c r="M278" s="42"/>
      <c r="N278" s="42"/>
      <c r="O278" s="39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39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39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39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39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</row>
    <row r="279" spans="1:80" ht="15.75" customHeight="1">
      <c r="A279" s="23" t="s">
        <v>47</v>
      </c>
      <c r="B279" s="23" t="s">
        <v>48</v>
      </c>
      <c r="C279" s="23">
        <v>5</v>
      </c>
      <c r="D279" s="40" t="s">
        <v>29</v>
      </c>
      <c r="E279" s="41"/>
      <c r="F279" s="42"/>
      <c r="G279" s="42"/>
      <c r="H279" s="42"/>
      <c r="I279" s="42"/>
      <c r="J279" s="42"/>
      <c r="K279" s="42"/>
      <c r="L279" s="42"/>
      <c r="M279" s="42"/>
      <c r="N279" s="42"/>
      <c r="O279" s="39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39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39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39">
        <f>Deferral!AZ72</f>
        <v>119231.75878168782</v>
      </c>
      <c r="AZ279" s="5">
        <f>Deferral!BA72</f>
        <v>208238.63370283064</v>
      </c>
      <c r="BA279" s="5">
        <f>Deferral!BB72</f>
        <v>172876.45553231076</v>
      </c>
      <c r="BB279" s="5">
        <f>Deferral!BC72</f>
        <v>223977.96149821777</v>
      </c>
      <c r="BC279" s="5">
        <f>Deferral!BD72</f>
        <v>199085.51611971972</v>
      </c>
      <c r="BD279" s="5">
        <f>Deferral!BE72</f>
        <v>72940.849306165357</v>
      </c>
      <c r="BE279" s="5">
        <f>Deferral!BF72</f>
        <v>0</v>
      </c>
      <c r="BF279" s="5">
        <f>Deferral!BG72</f>
        <v>0</v>
      </c>
      <c r="BG279" s="5">
        <f>Deferral!BH72</f>
        <v>0</v>
      </c>
      <c r="BH279" s="5">
        <f>Deferral!BI72</f>
        <v>0</v>
      </c>
      <c r="BI279" s="5">
        <f>Deferral!BJ72</f>
        <v>0</v>
      </c>
      <c r="BJ279" s="5">
        <f>Deferral!BK72</f>
        <v>0</v>
      </c>
      <c r="BK279" s="39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</row>
    <row r="280" spans="1:80" ht="15.75" customHeight="1">
      <c r="A280" s="23" t="s">
        <v>47</v>
      </c>
      <c r="B280" s="23" t="s">
        <v>48</v>
      </c>
      <c r="C280" s="23">
        <v>5</v>
      </c>
      <c r="D280" s="43" t="s">
        <v>30</v>
      </c>
      <c r="E280" s="41"/>
      <c r="F280" s="42"/>
      <c r="G280" s="42"/>
      <c r="H280" s="42"/>
      <c r="I280" s="42"/>
      <c r="J280" s="42"/>
      <c r="K280" s="42"/>
      <c r="L280" s="42"/>
      <c r="M280" s="42"/>
      <c r="N280" s="42"/>
      <c r="O280" s="3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39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39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39">
        <f>AY279/2*AY$302</f>
        <v>172.88605023344732</v>
      </c>
      <c r="AZ280" s="5">
        <f t="shared" ref="AZ280:BJ280" si="208">(AY281+AZ279/2)*AZ$302</f>
        <v>648.21948888167606</v>
      </c>
      <c r="BA280" s="5">
        <f t="shared" si="208"/>
        <v>1161.2432322114091</v>
      </c>
      <c r="BB280" s="5">
        <f t="shared" si="208"/>
        <v>1720.0908971043414</v>
      </c>
      <c r="BC280" s="5">
        <f t="shared" si="208"/>
        <v>2234.4390195570122</v>
      </c>
      <c r="BD280" s="5">
        <f t="shared" si="208"/>
        <v>2704.2893611323443</v>
      </c>
      <c r="BE280" s="5">
        <f t="shared" si="208"/>
        <v>0</v>
      </c>
      <c r="BF280" s="5">
        <f t="shared" si="208"/>
        <v>0</v>
      </c>
      <c r="BG280" s="5">
        <f t="shared" si="208"/>
        <v>0</v>
      </c>
      <c r="BH280" s="5">
        <f t="shared" si="208"/>
        <v>0</v>
      </c>
      <c r="BI280" s="5">
        <f t="shared" si="208"/>
        <v>0</v>
      </c>
      <c r="BJ280" s="5">
        <f t="shared" si="208"/>
        <v>0</v>
      </c>
      <c r="BK280" s="39">
        <f t="shared" ref="BK280:BQ280" si="209">BJ281*BK$302</f>
        <v>0</v>
      </c>
      <c r="BL280" s="5">
        <f t="shared" si="209"/>
        <v>0</v>
      </c>
      <c r="BM280" s="5">
        <f t="shared" si="209"/>
        <v>0</v>
      </c>
      <c r="BN280" s="5">
        <f t="shared" si="209"/>
        <v>0</v>
      </c>
      <c r="BO280" s="5">
        <f t="shared" si="209"/>
        <v>0</v>
      </c>
      <c r="BP280" s="5">
        <f t="shared" si="209"/>
        <v>0</v>
      </c>
      <c r="BQ280" s="5">
        <f t="shared" si="209"/>
        <v>0</v>
      </c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</row>
    <row r="281" spans="1:80" ht="15.75" customHeight="1">
      <c r="A281" s="23" t="s">
        <v>47</v>
      </c>
      <c r="B281" s="23" t="s">
        <v>48</v>
      </c>
      <c r="C281" s="23">
        <v>5</v>
      </c>
      <c r="D281" s="40" t="s">
        <v>31</v>
      </c>
      <c r="E281" s="41"/>
      <c r="F281" s="42"/>
      <c r="G281" s="42"/>
      <c r="H281" s="42"/>
      <c r="I281" s="42"/>
      <c r="J281" s="42"/>
      <c r="K281" s="42"/>
      <c r="L281" s="42"/>
      <c r="M281" s="42"/>
      <c r="N281" s="42"/>
      <c r="O281" s="39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39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39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39">
        <f>SUM(AY279:AY280)</f>
        <v>119404.64483192126</v>
      </c>
      <c r="AZ281" s="5">
        <f>AY281+SUM(AZ279:AZ280)</f>
        <v>328291.49802363361</v>
      </c>
      <c r="BA281" s="5">
        <f t="shared" ref="BA281" si="210">AZ281+SUM(BA279:BA280)</f>
        <v>502329.19678815582</v>
      </c>
      <c r="BB281" s="5">
        <f t="shared" ref="BB281:BJ281" si="211">BA281+SUM(BB279:BB280)</f>
        <v>728027.24918347795</v>
      </c>
      <c r="BC281" s="5">
        <f t="shared" si="211"/>
        <v>929347.20432275464</v>
      </c>
      <c r="BD281" s="5">
        <f t="shared" si="211"/>
        <v>1004992.3429900523</v>
      </c>
      <c r="BE281" s="5">
        <f t="shared" si="211"/>
        <v>1004992.3429900523</v>
      </c>
      <c r="BF281" s="5">
        <f t="shared" si="211"/>
        <v>1004992.3429900523</v>
      </c>
      <c r="BG281" s="5">
        <f t="shared" si="211"/>
        <v>1004992.3429900523</v>
      </c>
      <c r="BH281" s="5">
        <f t="shared" si="211"/>
        <v>1004992.3429900523</v>
      </c>
      <c r="BI281" s="5">
        <f t="shared" si="211"/>
        <v>1004992.3429900523</v>
      </c>
      <c r="BJ281" s="5">
        <f t="shared" si="211"/>
        <v>1004992.3429900523</v>
      </c>
      <c r="BK281" s="39">
        <f>BJ281+BK280</f>
        <v>1004992.3429900523</v>
      </c>
      <c r="BL281" s="5">
        <f t="shared" ref="BL281:BO281" si="212">BK281+BL280</f>
        <v>1004992.3429900523</v>
      </c>
      <c r="BM281" s="5">
        <f t="shared" si="212"/>
        <v>1004992.3429900523</v>
      </c>
      <c r="BN281" s="5">
        <f t="shared" si="212"/>
        <v>1004992.3429900523</v>
      </c>
      <c r="BO281" s="5">
        <f t="shared" si="212"/>
        <v>1004992.3429900523</v>
      </c>
      <c r="BP281" s="5">
        <f>BO281+BP280</f>
        <v>1004992.3429900523</v>
      </c>
      <c r="BQ281" s="5">
        <f>BP281+BQ280</f>
        <v>1004992.3429900523</v>
      </c>
      <c r="BR281" s="5">
        <f>BQ281</f>
        <v>1004992.3429900523</v>
      </c>
      <c r="BS281" s="5"/>
      <c r="BT281" s="5"/>
      <c r="BU281" s="5"/>
      <c r="BV281" s="5"/>
      <c r="BW281" s="5"/>
      <c r="BX281" s="5"/>
      <c r="BY281" s="5"/>
      <c r="BZ281" s="5"/>
      <c r="CA281" s="5"/>
      <c r="CB281" s="5"/>
    </row>
    <row r="282" spans="1:80" ht="15.75" hidden="1" customHeight="1" outlineLevel="1">
      <c r="A282" s="23" t="s">
        <v>47</v>
      </c>
      <c r="B282" s="23" t="s">
        <v>48</v>
      </c>
      <c r="C282" s="23">
        <v>5</v>
      </c>
      <c r="D282" s="43" t="s">
        <v>32</v>
      </c>
      <c r="E282" s="41"/>
      <c r="F282" s="42"/>
      <c r="G282" s="42"/>
      <c r="H282" s="42"/>
      <c r="I282" s="42"/>
      <c r="J282" s="42"/>
      <c r="K282" s="42"/>
      <c r="L282" s="42"/>
      <c r="M282" s="42"/>
      <c r="N282" s="42"/>
      <c r="O282" s="39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39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39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39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39"/>
      <c r="BL282" s="5"/>
      <c r="BM282" s="5"/>
      <c r="BN282" s="5"/>
      <c r="BO282" s="5"/>
      <c r="BP282" s="5"/>
      <c r="BQ282" s="5"/>
      <c r="BR282" s="45">
        <f>BR344</f>
        <v>0</v>
      </c>
      <c r="BS282" s="5"/>
      <c r="BT282" s="5"/>
      <c r="BU282" s="5"/>
      <c r="BV282" s="5"/>
      <c r="BW282" s="5"/>
      <c r="BX282" s="5"/>
      <c r="BY282" s="5"/>
      <c r="BZ282" s="5"/>
      <c r="CA282" s="5"/>
      <c r="CB282" s="5"/>
    </row>
    <row r="283" spans="1:80" ht="15.75" hidden="1" customHeight="1" outlineLevel="1">
      <c r="A283" s="23" t="s">
        <v>47</v>
      </c>
      <c r="B283" s="23" t="s">
        <v>48</v>
      </c>
      <c r="C283" s="23">
        <v>5</v>
      </c>
      <c r="D283" s="43" t="s">
        <v>38</v>
      </c>
      <c r="E283" s="41"/>
      <c r="F283" s="42"/>
      <c r="G283" s="42"/>
      <c r="H283" s="42"/>
      <c r="I283" s="42"/>
      <c r="J283" s="42"/>
      <c r="K283" s="42"/>
      <c r="L283" s="42"/>
      <c r="M283" s="42"/>
      <c r="N283" s="42"/>
      <c r="O283" s="39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39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39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39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39"/>
      <c r="BL283" s="5"/>
      <c r="BM283" s="5"/>
      <c r="BN283" s="5"/>
      <c r="BO283" s="5"/>
      <c r="BP283" s="5"/>
      <c r="BQ283" s="5"/>
      <c r="BR283" s="5">
        <f>SUM(BR281:BR282)</f>
        <v>1004992.3429900523</v>
      </c>
      <c r="BS283" s="5"/>
      <c r="BT283" s="5"/>
      <c r="BU283" s="5"/>
      <c r="BV283" s="5"/>
      <c r="BW283" s="5"/>
      <c r="BX283" s="5"/>
      <c r="BY283" s="5"/>
      <c r="BZ283" s="5"/>
      <c r="CA283" s="5"/>
      <c r="CB283" s="5"/>
    </row>
    <row r="284" spans="1:80" ht="15.75" hidden="1" customHeight="1" outlineLevel="1">
      <c r="A284" s="23"/>
      <c r="B284" s="23"/>
      <c r="C284" s="43"/>
      <c r="D284" s="43"/>
      <c r="E284" s="41"/>
      <c r="F284" s="42"/>
      <c r="G284" s="42"/>
      <c r="H284" s="42"/>
      <c r="I284" s="42"/>
      <c r="J284" s="42"/>
      <c r="K284" s="42"/>
      <c r="L284" s="42"/>
      <c r="M284" s="42"/>
      <c r="N284" s="42"/>
      <c r="O284" s="39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39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39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39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39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</row>
    <row r="285" spans="1:80" ht="15.75" customHeight="1" collapsed="1">
      <c r="A285" s="23"/>
      <c r="B285" s="23"/>
      <c r="C285" s="43"/>
      <c r="D285" s="43"/>
      <c r="E285" s="41"/>
      <c r="F285" s="42"/>
      <c r="G285" s="42"/>
      <c r="H285" s="42"/>
      <c r="I285" s="42"/>
      <c r="J285" s="42"/>
      <c r="K285" s="42"/>
      <c r="L285" s="42"/>
      <c r="M285" s="42"/>
      <c r="N285" s="42"/>
      <c r="O285" s="3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39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39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39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39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</row>
    <row r="286" spans="1:80" ht="15.75" customHeight="1">
      <c r="A286" s="23" t="s">
        <v>47</v>
      </c>
      <c r="B286" s="23" t="s">
        <v>48</v>
      </c>
      <c r="C286" s="46"/>
      <c r="D286" s="43" t="s">
        <v>39</v>
      </c>
      <c r="E286" s="39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39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6028</v>
      </c>
      <c r="Y286" s="5">
        <v>39191</v>
      </c>
      <c r="Z286" s="5">
        <v>81340</v>
      </c>
      <c r="AA286" s="39">
        <v>108943</v>
      </c>
      <c r="AB286" s="5">
        <v>114100</v>
      </c>
      <c r="AC286" s="5">
        <v>97432</v>
      </c>
      <c r="AD286" s="5">
        <v>59535</v>
      </c>
      <c r="AE286" s="5">
        <v>22476.687399999999</v>
      </c>
      <c r="AF286" s="5">
        <v>5962.0646800000004</v>
      </c>
      <c r="AG286" s="5">
        <v>1708.8702499999999</v>
      </c>
      <c r="AH286" s="5">
        <v>-265</v>
      </c>
      <c r="AI286" s="5">
        <v>-2164</v>
      </c>
      <c r="AJ286" s="5">
        <v>-6949</v>
      </c>
      <c r="AK286" s="5">
        <v>-37376</v>
      </c>
      <c r="AL286" s="5">
        <v>-61642</v>
      </c>
      <c r="AM286" s="39">
        <v>-106584</v>
      </c>
      <c r="AN286" s="5">
        <v>-107463</v>
      </c>
      <c r="AO286" s="5">
        <v>-92102</v>
      </c>
      <c r="AP286" s="5">
        <v>-44201</v>
      </c>
      <c r="AQ286" s="5">
        <v>-22508.84116</v>
      </c>
      <c r="AR286" s="5">
        <v>-5360.2732400000004</v>
      </c>
      <c r="AS286" s="5">
        <v>-1938.2808</v>
      </c>
      <c r="AT286" s="5">
        <v>-1941.106599845449</v>
      </c>
      <c r="AU286" s="5">
        <v>-10252.345336858178</v>
      </c>
      <c r="AV286" s="5">
        <v>-31871.95314329637</v>
      </c>
      <c r="AW286" s="5">
        <v>-63942.220719999998</v>
      </c>
      <c r="AX286" s="5">
        <v>-80296.817439999999</v>
      </c>
      <c r="AY286" s="39">
        <v>-122859.90695999999</v>
      </c>
      <c r="AZ286" s="5">
        <v>-143798.48895999999</v>
      </c>
      <c r="BA286" s="5">
        <v>-117105.26071999999</v>
      </c>
      <c r="BB286" s="5">
        <v>-77656.73272</v>
      </c>
      <c r="BC286" s="5">
        <v>-31926.68304</v>
      </c>
      <c r="BD286" s="5">
        <v>-7823.1557599999996</v>
      </c>
      <c r="BE286" s="5">
        <v>0</v>
      </c>
      <c r="BF286" s="5">
        <v>0</v>
      </c>
      <c r="BG286" s="5">
        <v>0</v>
      </c>
      <c r="BH286" s="5">
        <v>0</v>
      </c>
      <c r="BI286" s="5">
        <v>0</v>
      </c>
      <c r="BJ286" s="5">
        <v>0</v>
      </c>
      <c r="BK286" s="39">
        <v>0</v>
      </c>
      <c r="BL286" s="5">
        <v>0</v>
      </c>
      <c r="BM286" s="5">
        <v>0</v>
      </c>
      <c r="BN286" s="5">
        <v>0</v>
      </c>
      <c r="BO286" s="5">
        <v>0</v>
      </c>
      <c r="BP286" s="5">
        <v>0</v>
      </c>
      <c r="BQ286" s="5">
        <v>0</v>
      </c>
      <c r="BR286" s="5">
        <v>0</v>
      </c>
      <c r="BS286" s="5">
        <v>0</v>
      </c>
      <c r="BT286" s="5">
        <v>0</v>
      </c>
      <c r="BU286" s="5">
        <v>0</v>
      </c>
      <c r="BV286" s="5">
        <v>0</v>
      </c>
      <c r="BW286" s="5">
        <v>0</v>
      </c>
      <c r="BX286" s="5">
        <v>0</v>
      </c>
      <c r="BY286" s="5">
        <v>0</v>
      </c>
      <c r="BZ286" s="5">
        <v>0</v>
      </c>
      <c r="CA286" s="5">
        <v>0</v>
      </c>
      <c r="CB286" s="5">
        <v>0</v>
      </c>
    </row>
    <row r="287" spans="1:80" ht="15.75" customHeight="1">
      <c r="A287" s="23" t="s">
        <v>47</v>
      </c>
      <c r="B287" s="23" t="s">
        <v>48</v>
      </c>
      <c r="C287" s="46"/>
      <c r="D287" s="43" t="s">
        <v>40</v>
      </c>
      <c r="E287" s="39">
        <v>0</v>
      </c>
      <c r="F287" s="5">
        <f>(E288+F259+F265+F271+F277+F283+F286/2)*F$302</f>
        <v>0</v>
      </c>
      <c r="G287" s="5">
        <f t="shared" ref="G287:N287" si="213">(F288+G259+G265+G271+G277+G283+G286/2)*G$302</f>
        <v>0</v>
      </c>
      <c r="H287" s="5">
        <f t="shared" si="213"/>
        <v>0</v>
      </c>
      <c r="I287" s="5">
        <f t="shared" si="213"/>
        <v>0</v>
      </c>
      <c r="J287" s="5">
        <f t="shared" si="213"/>
        <v>0</v>
      </c>
      <c r="K287" s="5">
        <f t="shared" si="213"/>
        <v>0</v>
      </c>
      <c r="L287" s="5">
        <f t="shared" si="213"/>
        <v>0</v>
      </c>
      <c r="M287" s="5">
        <f t="shared" si="213"/>
        <v>0</v>
      </c>
      <c r="N287" s="5">
        <f t="shared" si="213"/>
        <v>0</v>
      </c>
      <c r="O287" s="39">
        <f>(N288+O259+O265+O271+O277+O283+O286/2)*O$302</f>
        <v>-1766.9876571025732</v>
      </c>
      <c r="P287" s="5">
        <f>(O288+P259+P265+P271+P277+P283+P286/2)*P$302</f>
        <v>-1772.9954151367219</v>
      </c>
      <c r="Q287" s="5">
        <f t="shared" ref="Q287:CB287" si="214">(P288+Q259+Q265+Q271+Q277+Q283+Q286/2)*Q$302</f>
        <v>-1726.6993760320638</v>
      </c>
      <c r="R287" s="5">
        <f t="shared" si="214"/>
        <v>-1889.8881643341488</v>
      </c>
      <c r="S287" s="5">
        <f t="shared" si="214"/>
        <v>-1844.0058794555921</v>
      </c>
      <c r="T287" s="5">
        <f t="shared" si="214"/>
        <v>-1903.3301828917918</v>
      </c>
      <c r="U287" s="5">
        <f t="shared" si="214"/>
        <v>-1910.1821715502024</v>
      </c>
      <c r="V287" s="5">
        <f t="shared" si="214"/>
        <v>-1757.3039250871345</v>
      </c>
      <c r="W287" s="5">
        <f t="shared" si="214"/>
        <v>-1923.3851214980966</v>
      </c>
      <c r="X287" s="5">
        <f t="shared" si="214"/>
        <v>-1972.7772109336981</v>
      </c>
      <c r="Y287" s="5">
        <f t="shared" si="214"/>
        <v>-1947.6759673334543</v>
      </c>
      <c r="Z287" s="5">
        <f t="shared" si="214"/>
        <v>-1680.6453876932867</v>
      </c>
      <c r="AA287" s="39">
        <f t="shared" si="214"/>
        <v>-1443.0705141921642</v>
      </c>
      <c r="AB287" s="5">
        <f t="shared" si="214"/>
        <v>-1002.7567962489328</v>
      </c>
      <c r="AC287" s="5">
        <f t="shared" si="214"/>
        <v>-569.11122784808026</v>
      </c>
      <c r="AD287" s="5">
        <f t="shared" si="214"/>
        <v>-285.6485817625869</v>
      </c>
      <c r="AE287" s="5">
        <f t="shared" si="214"/>
        <v>-111.89462506918053</v>
      </c>
      <c r="AF287" s="5">
        <f t="shared" si="214"/>
        <v>-55.372340323280362</v>
      </c>
      <c r="AG287" s="5">
        <f t="shared" si="214"/>
        <v>-41.376699885335199</v>
      </c>
      <c r="AH287" s="5">
        <f t="shared" si="214"/>
        <v>2013.8982855613397</v>
      </c>
      <c r="AI287" s="5">
        <f t="shared" si="214"/>
        <v>2218.8054665739437</v>
      </c>
      <c r="AJ287" s="5">
        <f t="shared" si="214"/>
        <v>2258.7132381411157</v>
      </c>
      <c r="AK287" s="5">
        <f t="shared" si="214"/>
        <v>2217.349446550812</v>
      </c>
      <c r="AL287" s="5">
        <f t="shared" si="214"/>
        <v>1956.3337702222293</v>
      </c>
      <c r="AM287" s="39">
        <f t="shared" si="214"/>
        <v>1657.1456065077064</v>
      </c>
      <c r="AN287" s="5">
        <f t="shared" si="214"/>
        <v>1161.9237408582926</v>
      </c>
      <c r="AO287" s="5">
        <f t="shared" si="214"/>
        <v>668.68758425137651</v>
      </c>
      <c r="AP287" s="5">
        <f t="shared" si="214"/>
        <v>373.12637123340795</v>
      </c>
      <c r="AQ287" s="5">
        <f t="shared" si="214"/>
        <v>216.59685444105813</v>
      </c>
      <c r="AR287" s="5">
        <f t="shared" si="214"/>
        <v>158.30750028351051</v>
      </c>
      <c r="AS287" s="5">
        <f t="shared" si="214"/>
        <v>129.87955871083074</v>
      </c>
      <c r="AT287" s="5">
        <f t="shared" si="214"/>
        <v>2453.2691135550231</v>
      </c>
      <c r="AU287" s="5">
        <f t="shared" si="214"/>
        <v>2626.6796034998779</v>
      </c>
      <c r="AV287" s="5">
        <f t="shared" si="214"/>
        <v>2367.1613002386634</v>
      </c>
      <c r="AW287" s="5">
        <f t="shared" si="214"/>
        <v>2245.6980413088882</v>
      </c>
      <c r="AX287" s="5">
        <f t="shared" si="214"/>
        <v>1917.0476882252708</v>
      </c>
      <c r="AY287" s="39">
        <f t="shared" si="214"/>
        <v>1136.4791868525931</v>
      </c>
      <c r="AZ287" s="5">
        <f t="shared" si="214"/>
        <v>753.12030241046568</v>
      </c>
      <c r="BA287" s="5">
        <f t="shared" si="214"/>
        <v>363.99412410485428</v>
      </c>
      <c r="BB287" s="5">
        <f t="shared" si="214"/>
        <v>92.34651683634786</v>
      </c>
      <c r="BC287" s="5">
        <f t="shared" si="214"/>
        <v>-58.639848731206428</v>
      </c>
      <c r="BD287" s="5">
        <f t="shared" si="214"/>
        <v>-116.62566087695772</v>
      </c>
      <c r="BE287" s="5">
        <f t="shared" si="214"/>
        <v>0</v>
      </c>
      <c r="BF287" s="5">
        <f t="shared" si="214"/>
        <v>0</v>
      </c>
      <c r="BG287" s="5">
        <f t="shared" si="214"/>
        <v>0</v>
      </c>
      <c r="BH287" s="5">
        <f t="shared" si="214"/>
        <v>0</v>
      </c>
      <c r="BI287" s="5">
        <f t="shared" si="214"/>
        <v>0</v>
      </c>
      <c r="BJ287" s="5">
        <f t="shared" si="214"/>
        <v>0</v>
      </c>
      <c r="BK287" s="39">
        <f t="shared" si="214"/>
        <v>0</v>
      </c>
      <c r="BL287" s="5">
        <f t="shared" si="214"/>
        <v>0</v>
      </c>
      <c r="BM287" s="5">
        <f t="shared" si="214"/>
        <v>0</v>
      </c>
      <c r="BN287" s="5">
        <f t="shared" si="214"/>
        <v>0</v>
      </c>
      <c r="BO287" s="5">
        <f t="shared" si="214"/>
        <v>0</v>
      </c>
      <c r="BP287" s="5">
        <f t="shared" si="214"/>
        <v>0</v>
      </c>
      <c r="BQ287" s="5">
        <f t="shared" si="214"/>
        <v>0</v>
      </c>
      <c r="BR287" s="5">
        <f t="shared" si="214"/>
        <v>0</v>
      </c>
      <c r="BS287" s="5">
        <f t="shared" si="214"/>
        <v>0</v>
      </c>
      <c r="BT287" s="5">
        <f t="shared" si="214"/>
        <v>0</v>
      </c>
      <c r="BU287" s="5">
        <f t="shared" si="214"/>
        <v>0</v>
      </c>
      <c r="BV287" s="5">
        <f t="shared" si="214"/>
        <v>0</v>
      </c>
      <c r="BW287" s="5">
        <f t="shared" si="214"/>
        <v>0</v>
      </c>
      <c r="BX287" s="5">
        <f t="shared" si="214"/>
        <v>0</v>
      </c>
      <c r="BY287" s="5">
        <f t="shared" si="214"/>
        <v>0</v>
      </c>
      <c r="BZ287" s="5">
        <f t="shared" si="214"/>
        <v>0</v>
      </c>
      <c r="CA287" s="5">
        <f t="shared" si="214"/>
        <v>0</v>
      </c>
      <c r="CB287" s="5">
        <f t="shared" si="214"/>
        <v>0</v>
      </c>
    </row>
    <row r="288" spans="1:80" ht="15.75" customHeight="1">
      <c r="A288" s="33" t="s">
        <v>47</v>
      </c>
      <c r="B288" s="33" t="s">
        <v>48</v>
      </c>
      <c r="C288" s="47"/>
      <c r="D288" s="48" t="s">
        <v>41</v>
      </c>
      <c r="E288" s="44">
        <v>0</v>
      </c>
      <c r="F288" s="45">
        <f>E288+F259+F265+F271+F277+F283+F286+F287</f>
        <v>0</v>
      </c>
      <c r="G288" s="45">
        <f t="shared" ref="G288:N288" si="215">F288+G259+G265+G271+G277+G283+G286+G287</f>
        <v>0</v>
      </c>
      <c r="H288" s="45">
        <f t="shared" si="215"/>
        <v>0</v>
      </c>
      <c r="I288" s="45">
        <f t="shared" si="215"/>
        <v>0</v>
      </c>
      <c r="J288" s="45">
        <f t="shared" si="215"/>
        <v>0</v>
      </c>
      <c r="K288" s="45">
        <f t="shared" si="215"/>
        <v>0</v>
      </c>
      <c r="L288" s="45">
        <f t="shared" si="215"/>
        <v>0</v>
      </c>
      <c r="M288" s="45">
        <f t="shared" si="215"/>
        <v>0</v>
      </c>
      <c r="N288" s="45">
        <f t="shared" si="215"/>
        <v>0</v>
      </c>
      <c r="O288" s="44">
        <f>N288+O259+O265+O271+O277+O283+O286+O287</f>
        <v>-521469.23974609474</v>
      </c>
      <c r="P288" s="45">
        <f>O288+P259+P265+P271+P277+P283+P286+P287</f>
        <v>-523242.23516123148</v>
      </c>
      <c r="Q288" s="45">
        <f t="shared" ref="Q288:CB288" si="216">P288+Q259+Q265+Q271+Q277+Q283+Q286+Q287</f>
        <v>-524968.93453726359</v>
      </c>
      <c r="R288" s="45">
        <f t="shared" si="216"/>
        <v>-526858.8227015977</v>
      </c>
      <c r="S288" s="45">
        <f t="shared" si="216"/>
        <v>-528702.8285810533</v>
      </c>
      <c r="T288" s="45">
        <f t="shared" si="216"/>
        <v>-530606.1587639451</v>
      </c>
      <c r="U288" s="45">
        <f t="shared" si="216"/>
        <v>-532516.34093549533</v>
      </c>
      <c r="V288" s="45">
        <f t="shared" si="216"/>
        <v>-534273.64486058243</v>
      </c>
      <c r="W288" s="45">
        <f t="shared" si="216"/>
        <v>-536197.02998208057</v>
      </c>
      <c r="X288" s="45">
        <f t="shared" si="216"/>
        <v>-532141.80719301431</v>
      </c>
      <c r="Y288" s="45">
        <f t="shared" si="216"/>
        <v>-494898.48316034774</v>
      </c>
      <c r="Z288" s="45">
        <f t="shared" si="216"/>
        <v>-415239.12854804104</v>
      </c>
      <c r="AA288" s="44">
        <f t="shared" si="216"/>
        <v>-307739.19906223321</v>
      </c>
      <c r="AB288" s="45">
        <f t="shared" si="216"/>
        <v>-194641.95585848214</v>
      </c>
      <c r="AC288" s="45">
        <f t="shared" si="216"/>
        <v>-97779.067086330222</v>
      </c>
      <c r="AD288" s="45">
        <f t="shared" si="216"/>
        <v>-38529.715668092809</v>
      </c>
      <c r="AE288" s="45">
        <f t="shared" si="216"/>
        <v>-16164.922893161991</v>
      </c>
      <c r="AF288" s="45">
        <f t="shared" si="216"/>
        <v>-10258.230553485271</v>
      </c>
      <c r="AG288" s="45">
        <f t="shared" si="216"/>
        <v>-8590.7370033706065</v>
      </c>
      <c r="AH288" s="45">
        <f t="shared" si="216"/>
        <v>505355.96967589628</v>
      </c>
      <c r="AI288" s="45">
        <f t="shared" si="216"/>
        <v>505410.7751424702</v>
      </c>
      <c r="AJ288" s="45">
        <f t="shared" si="216"/>
        <v>500720.48838061129</v>
      </c>
      <c r="AK288" s="45">
        <f t="shared" si="216"/>
        <v>465561.83782716212</v>
      </c>
      <c r="AL288" s="45">
        <f t="shared" si="216"/>
        <v>405876.17159738432</v>
      </c>
      <c r="AM288" s="44">
        <f t="shared" si="216"/>
        <v>300949.31720389205</v>
      </c>
      <c r="AN288" s="45">
        <f t="shared" si="216"/>
        <v>194648.24094475035</v>
      </c>
      <c r="AO288" s="45">
        <f t="shared" si="216"/>
        <v>103214.92852900173</v>
      </c>
      <c r="AP288" s="45">
        <f t="shared" si="216"/>
        <v>59387.05490023514</v>
      </c>
      <c r="AQ288" s="45">
        <f t="shared" si="216"/>
        <v>37094.810594676193</v>
      </c>
      <c r="AR288" s="45">
        <f t="shared" si="216"/>
        <v>31892.844854959701</v>
      </c>
      <c r="AS288" s="45">
        <f t="shared" si="216"/>
        <v>30084.443613670534</v>
      </c>
      <c r="AT288" s="45">
        <f t="shared" si="216"/>
        <v>630526.07826363819</v>
      </c>
      <c r="AU288" s="45">
        <f t="shared" si="216"/>
        <v>622900.41253027983</v>
      </c>
      <c r="AV288" s="45">
        <f t="shared" si="216"/>
        <v>593395.62068722211</v>
      </c>
      <c r="AW288" s="45">
        <f t="shared" si="216"/>
        <v>531699.09800853103</v>
      </c>
      <c r="AX288" s="45">
        <f t="shared" si="216"/>
        <v>453319.3282567563</v>
      </c>
      <c r="AY288" s="44">
        <f t="shared" si="216"/>
        <v>331595.90048360889</v>
      </c>
      <c r="AZ288" s="45">
        <f t="shared" si="216"/>
        <v>188550.53182601937</v>
      </c>
      <c r="BA288" s="45">
        <f t="shared" si="216"/>
        <v>71809.265230124234</v>
      </c>
      <c r="BB288" s="45">
        <f t="shared" si="216"/>
        <v>-5755.1209730394175</v>
      </c>
      <c r="BC288" s="45">
        <f t="shared" si="216"/>
        <v>-37740.443861770618</v>
      </c>
      <c r="BD288" s="45">
        <f t="shared" si="216"/>
        <v>-45680.225282647574</v>
      </c>
      <c r="BE288" s="45">
        <f t="shared" si="216"/>
        <v>-45680.225282647574</v>
      </c>
      <c r="BF288" s="45">
        <f t="shared" si="216"/>
        <v>516283.31250459183</v>
      </c>
      <c r="BG288" s="45">
        <f t="shared" si="216"/>
        <v>516283.31250459183</v>
      </c>
      <c r="BH288" s="45">
        <f t="shared" si="216"/>
        <v>516283.31250459183</v>
      </c>
      <c r="BI288" s="45">
        <f t="shared" si="216"/>
        <v>516283.31250459183</v>
      </c>
      <c r="BJ288" s="45">
        <f t="shared" si="216"/>
        <v>516283.31250459183</v>
      </c>
      <c r="BK288" s="44">
        <f t="shared" si="216"/>
        <v>516283.31250459183</v>
      </c>
      <c r="BL288" s="45">
        <f t="shared" si="216"/>
        <v>516283.31250459183</v>
      </c>
      <c r="BM288" s="45">
        <f t="shared" si="216"/>
        <v>516283.31250459183</v>
      </c>
      <c r="BN288" s="45">
        <f t="shared" si="216"/>
        <v>516283.31250459183</v>
      </c>
      <c r="BO288" s="45">
        <f t="shared" si="216"/>
        <v>516283.31250459183</v>
      </c>
      <c r="BP288" s="45">
        <f t="shared" si="216"/>
        <v>516283.31250459183</v>
      </c>
      <c r="BQ288" s="45">
        <f t="shared" si="216"/>
        <v>516283.31250459183</v>
      </c>
      <c r="BR288" s="45">
        <f t="shared" si="216"/>
        <v>1521275.6554946441</v>
      </c>
      <c r="BS288" s="45">
        <f t="shared" si="216"/>
        <v>1521275.6554946441</v>
      </c>
      <c r="BT288" s="45">
        <f t="shared" si="216"/>
        <v>1521275.6554946441</v>
      </c>
      <c r="BU288" s="45">
        <f t="shared" si="216"/>
        <v>1521275.6554946441</v>
      </c>
      <c r="BV288" s="45">
        <f t="shared" si="216"/>
        <v>1521275.6554946441</v>
      </c>
      <c r="BW288" s="45">
        <f t="shared" si="216"/>
        <v>1521275.6554946441</v>
      </c>
      <c r="BX288" s="45">
        <f t="shared" si="216"/>
        <v>1521275.6554946441</v>
      </c>
      <c r="BY288" s="45">
        <f t="shared" si="216"/>
        <v>1521275.6554946441</v>
      </c>
      <c r="BZ288" s="45">
        <f t="shared" si="216"/>
        <v>1521275.6554946441</v>
      </c>
      <c r="CA288" s="45">
        <f t="shared" si="216"/>
        <v>1521275.6554946441</v>
      </c>
      <c r="CB288" s="45">
        <f t="shared" si="216"/>
        <v>1521275.6554946441</v>
      </c>
    </row>
    <row r="289" spans="1:80" ht="15.75" customHeight="1">
      <c r="A289" s="23"/>
      <c r="B289" s="23"/>
      <c r="C289" s="46"/>
      <c r="D289" s="43"/>
      <c r="E289" s="41"/>
      <c r="F289" s="42"/>
      <c r="G289" s="42"/>
      <c r="H289" s="42"/>
      <c r="I289" s="42"/>
      <c r="J289" s="42"/>
      <c r="K289" s="42"/>
      <c r="L289" s="42"/>
      <c r="M289" s="42"/>
      <c r="N289" s="42"/>
      <c r="O289" s="39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39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39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39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39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</row>
    <row r="290" spans="1:80" ht="15.75" hidden="1" customHeight="1" outlineLevel="1">
      <c r="A290" s="23" t="s">
        <v>49</v>
      </c>
      <c r="B290" s="23" t="s">
        <v>49</v>
      </c>
      <c r="C290" s="23">
        <v>1</v>
      </c>
      <c r="D290" s="40" t="s">
        <v>31</v>
      </c>
      <c r="E290" s="41">
        <f>E12+E117+E222+E257</f>
        <v>-51637.846580870173</v>
      </c>
      <c r="F290" s="42">
        <f t="shared" ref="F290:BQ290" si="217">F12+F117+F222+F257</f>
        <v>-1055434.5972079798</v>
      </c>
      <c r="G290" s="42">
        <f t="shared" si="217"/>
        <v>-1769933.749188086</v>
      </c>
      <c r="H290" s="42">
        <f t="shared" si="217"/>
        <v>-4329718.0588467056</v>
      </c>
      <c r="I290" s="42">
        <f t="shared" si="217"/>
        <v>-1826020.960028576</v>
      </c>
      <c r="J290" s="42">
        <f t="shared" si="217"/>
        <v>-199270.42845622182</v>
      </c>
      <c r="K290" s="42">
        <f t="shared" si="217"/>
        <v>268756.95544854423</v>
      </c>
      <c r="L290" s="42">
        <f t="shared" si="217"/>
        <v>-540763.67567385687</v>
      </c>
      <c r="M290" s="42">
        <f t="shared" si="217"/>
        <v>-566981.01617580629</v>
      </c>
      <c r="N290" s="42">
        <f t="shared" si="217"/>
        <v>639553.90713808464</v>
      </c>
      <c r="O290" s="41">
        <f t="shared" si="217"/>
        <v>639553.90713808464</v>
      </c>
      <c r="P290" s="42">
        <f t="shared" si="217"/>
        <v>0</v>
      </c>
      <c r="Q290" s="42">
        <f t="shared" si="217"/>
        <v>0</v>
      </c>
      <c r="R290" s="42">
        <f t="shared" si="217"/>
        <v>0</v>
      </c>
      <c r="S290" s="42">
        <f t="shared" si="217"/>
        <v>0</v>
      </c>
      <c r="T290" s="42">
        <f t="shared" si="217"/>
        <v>0</v>
      </c>
      <c r="U290" s="42">
        <f t="shared" si="217"/>
        <v>0</v>
      </c>
      <c r="V290" s="42">
        <f t="shared" si="217"/>
        <v>0</v>
      </c>
      <c r="W290" s="42">
        <f t="shared" si="217"/>
        <v>0</v>
      </c>
      <c r="X290" s="42">
        <f t="shared" si="217"/>
        <v>0</v>
      </c>
      <c r="Y290" s="42">
        <f t="shared" si="217"/>
        <v>0</v>
      </c>
      <c r="Z290" s="42">
        <f t="shared" si="217"/>
        <v>0</v>
      </c>
      <c r="AA290" s="41">
        <f t="shared" si="217"/>
        <v>0</v>
      </c>
      <c r="AB290" s="42">
        <f t="shared" si="217"/>
        <v>0</v>
      </c>
      <c r="AC290" s="42">
        <f t="shared" si="217"/>
        <v>0</v>
      </c>
      <c r="AD290" s="42">
        <f t="shared" si="217"/>
        <v>0</v>
      </c>
      <c r="AE290" s="42">
        <f t="shared" si="217"/>
        <v>0</v>
      </c>
      <c r="AF290" s="42">
        <f t="shared" si="217"/>
        <v>0</v>
      </c>
      <c r="AG290" s="42">
        <f t="shared" si="217"/>
        <v>0</v>
      </c>
      <c r="AH290" s="42">
        <f t="shared" si="217"/>
        <v>0</v>
      </c>
      <c r="AI290" s="42">
        <f t="shared" si="217"/>
        <v>0</v>
      </c>
      <c r="AJ290" s="42">
        <f t="shared" si="217"/>
        <v>0</v>
      </c>
      <c r="AK290" s="42">
        <f t="shared" si="217"/>
        <v>0</v>
      </c>
      <c r="AL290" s="42">
        <f t="shared" si="217"/>
        <v>0</v>
      </c>
      <c r="AM290" s="41">
        <f t="shared" si="217"/>
        <v>0</v>
      </c>
      <c r="AN290" s="42">
        <f t="shared" si="217"/>
        <v>0</v>
      </c>
      <c r="AO290" s="42">
        <f t="shared" si="217"/>
        <v>0</v>
      </c>
      <c r="AP290" s="42">
        <f t="shared" si="217"/>
        <v>0</v>
      </c>
      <c r="AQ290" s="42">
        <f t="shared" si="217"/>
        <v>0</v>
      </c>
      <c r="AR290" s="42">
        <f t="shared" si="217"/>
        <v>0</v>
      </c>
      <c r="AS290" s="42">
        <f t="shared" si="217"/>
        <v>0</v>
      </c>
      <c r="AT290" s="42">
        <f t="shared" si="217"/>
        <v>0</v>
      </c>
      <c r="AU290" s="42">
        <f t="shared" si="217"/>
        <v>0</v>
      </c>
      <c r="AV290" s="42">
        <f t="shared" si="217"/>
        <v>0</v>
      </c>
      <c r="AW290" s="42">
        <f t="shared" si="217"/>
        <v>0</v>
      </c>
      <c r="AX290" s="42">
        <f t="shared" si="217"/>
        <v>0</v>
      </c>
      <c r="AY290" s="41">
        <f t="shared" si="217"/>
        <v>0</v>
      </c>
      <c r="AZ290" s="42">
        <f t="shared" si="217"/>
        <v>0</v>
      </c>
      <c r="BA290" s="42">
        <f t="shared" si="217"/>
        <v>0</v>
      </c>
      <c r="BB290" s="42">
        <f t="shared" si="217"/>
        <v>0</v>
      </c>
      <c r="BC290" s="42">
        <f t="shared" si="217"/>
        <v>0</v>
      </c>
      <c r="BD290" s="42">
        <f t="shared" si="217"/>
        <v>0</v>
      </c>
      <c r="BE290" s="42">
        <f t="shared" si="217"/>
        <v>0</v>
      </c>
      <c r="BF290" s="42">
        <f t="shared" si="217"/>
        <v>0</v>
      </c>
      <c r="BG290" s="42">
        <f t="shared" si="217"/>
        <v>0</v>
      </c>
      <c r="BH290" s="42">
        <f t="shared" si="217"/>
        <v>0</v>
      </c>
      <c r="BI290" s="42">
        <f t="shared" si="217"/>
        <v>0</v>
      </c>
      <c r="BJ290" s="42">
        <f t="shared" si="217"/>
        <v>0</v>
      </c>
      <c r="BK290" s="41">
        <f t="shared" si="217"/>
        <v>0</v>
      </c>
      <c r="BL290" s="42">
        <f t="shared" si="217"/>
        <v>0</v>
      </c>
      <c r="BM290" s="42">
        <f t="shared" si="217"/>
        <v>0</v>
      </c>
      <c r="BN290" s="42">
        <f t="shared" si="217"/>
        <v>0</v>
      </c>
      <c r="BO290" s="42">
        <f t="shared" si="217"/>
        <v>0</v>
      </c>
      <c r="BP290" s="42">
        <f t="shared" si="217"/>
        <v>0</v>
      </c>
      <c r="BQ290" s="42">
        <f t="shared" si="217"/>
        <v>0</v>
      </c>
      <c r="BR290" s="42">
        <f t="shared" ref="BR290:CB290" si="218">BR12+BR117+BR222+BR257</f>
        <v>0</v>
      </c>
      <c r="BS290" s="42">
        <f t="shared" si="218"/>
        <v>0</v>
      </c>
      <c r="BT290" s="42">
        <f t="shared" si="218"/>
        <v>0</v>
      </c>
      <c r="BU290" s="42">
        <f t="shared" si="218"/>
        <v>0</v>
      </c>
      <c r="BV290" s="42">
        <f t="shared" si="218"/>
        <v>0</v>
      </c>
      <c r="BW290" s="42">
        <f t="shared" si="218"/>
        <v>0</v>
      </c>
      <c r="BX290" s="42">
        <f t="shared" si="218"/>
        <v>0</v>
      </c>
      <c r="BY290" s="42">
        <f t="shared" si="218"/>
        <v>0</v>
      </c>
      <c r="BZ290" s="42">
        <f t="shared" si="218"/>
        <v>0</v>
      </c>
      <c r="CA290" s="42">
        <f t="shared" si="218"/>
        <v>0</v>
      </c>
      <c r="CB290" s="42">
        <f t="shared" si="218"/>
        <v>0</v>
      </c>
    </row>
    <row r="291" spans="1:80" ht="15.75" hidden="1" customHeight="1" outlineLevel="1">
      <c r="A291" s="23" t="s">
        <v>49</v>
      </c>
      <c r="B291" s="23" t="s">
        <v>49</v>
      </c>
      <c r="C291" s="23">
        <v>2</v>
      </c>
      <c r="D291" s="40" t="s">
        <v>31</v>
      </c>
      <c r="E291" s="39">
        <f t="shared" ref="E291:N291" si="219">E18+E123+E228+E263</f>
        <v>0</v>
      </c>
      <c r="F291" s="5">
        <f t="shared" si="219"/>
        <v>0</v>
      </c>
      <c r="G291" s="5">
        <f t="shared" si="219"/>
        <v>0</v>
      </c>
      <c r="H291" s="5">
        <f t="shared" si="219"/>
        <v>0</v>
      </c>
      <c r="I291" s="5">
        <f t="shared" si="219"/>
        <v>0</v>
      </c>
      <c r="J291" s="5">
        <f t="shared" si="219"/>
        <v>0</v>
      </c>
      <c r="K291" s="5">
        <f t="shared" si="219"/>
        <v>0</v>
      </c>
      <c r="L291" s="5">
        <f t="shared" si="219"/>
        <v>0</v>
      </c>
      <c r="M291" s="5">
        <f t="shared" si="219"/>
        <v>0</v>
      </c>
      <c r="N291" s="5">
        <f t="shared" si="219"/>
        <v>0</v>
      </c>
      <c r="O291" s="39">
        <f>O18+O123+O228+O263</f>
        <v>1734552.2443850792</v>
      </c>
      <c r="P291" s="5">
        <f t="shared" ref="P291:CA291" si="220">P18+P123+P228+P263</f>
        <v>2650694.2630417799</v>
      </c>
      <c r="Q291" s="5">
        <f t="shared" si="220"/>
        <v>2899935.1515366226</v>
      </c>
      <c r="R291" s="5">
        <f t="shared" si="220"/>
        <v>1530470.5791832488</v>
      </c>
      <c r="S291" s="5">
        <f t="shared" si="220"/>
        <v>1987897.3386386107</v>
      </c>
      <c r="T291" s="5">
        <f t="shared" si="220"/>
        <v>-539108.61488122342</v>
      </c>
      <c r="U291" s="5">
        <f t="shared" si="220"/>
        <v>-1279843.7088940255</v>
      </c>
      <c r="V291" s="5">
        <f t="shared" si="220"/>
        <v>-3282451.816722706</v>
      </c>
      <c r="W291" s="5">
        <f t="shared" si="220"/>
        <v>-3440594.5434886585</v>
      </c>
      <c r="X291" s="5">
        <f t="shared" si="220"/>
        <v>-4214454.8438437395</v>
      </c>
      <c r="Y291" s="5">
        <f t="shared" si="220"/>
        <v>-3703521.9245656547</v>
      </c>
      <c r="Z291" s="5">
        <f t="shared" si="220"/>
        <v>-1969204.6597169861</v>
      </c>
      <c r="AA291" s="39">
        <f t="shared" si="220"/>
        <v>-1977081.4783558541</v>
      </c>
      <c r="AB291" s="5">
        <f t="shared" si="220"/>
        <v>-1984989.8042692775</v>
      </c>
      <c r="AC291" s="5">
        <f t="shared" si="220"/>
        <v>-1992731.2645059277</v>
      </c>
      <c r="AD291" s="5">
        <f t="shared" si="220"/>
        <v>-2001100.7358168531</v>
      </c>
      <c r="AE291" s="5">
        <f t="shared" si="220"/>
        <v>-2009305.2488337024</v>
      </c>
      <c r="AF291" s="5">
        <f t="shared" si="220"/>
        <v>-2017744.330878804</v>
      </c>
      <c r="AG291" s="5">
        <f t="shared" si="220"/>
        <v>-2026622.4059346705</v>
      </c>
      <c r="AH291" s="5">
        <f t="shared" si="220"/>
        <v>-2026622.4059346705</v>
      </c>
      <c r="AI291" s="5">
        <f t="shared" si="220"/>
        <v>0</v>
      </c>
      <c r="AJ291" s="5">
        <f t="shared" si="220"/>
        <v>0</v>
      </c>
      <c r="AK291" s="5">
        <f t="shared" si="220"/>
        <v>0</v>
      </c>
      <c r="AL291" s="5">
        <f t="shared" si="220"/>
        <v>0</v>
      </c>
      <c r="AM291" s="39">
        <f t="shared" si="220"/>
        <v>0</v>
      </c>
      <c r="AN291" s="5">
        <f t="shared" si="220"/>
        <v>0</v>
      </c>
      <c r="AO291" s="5">
        <f t="shared" si="220"/>
        <v>0</v>
      </c>
      <c r="AP291" s="5">
        <f t="shared" si="220"/>
        <v>0</v>
      </c>
      <c r="AQ291" s="5">
        <f t="shared" si="220"/>
        <v>0</v>
      </c>
      <c r="AR291" s="5">
        <f t="shared" si="220"/>
        <v>0</v>
      </c>
      <c r="AS291" s="5">
        <f t="shared" si="220"/>
        <v>0</v>
      </c>
      <c r="AT291" s="5">
        <f t="shared" si="220"/>
        <v>0</v>
      </c>
      <c r="AU291" s="5">
        <f t="shared" si="220"/>
        <v>0</v>
      </c>
      <c r="AV291" s="5">
        <f t="shared" si="220"/>
        <v>0</v>
      </c>
      <c r="AW291" s="5">
        <f t="shared" si="220"/>
        <v>0</v>
      </c>
      <c r="AX291" s="5">
        <f t="shared" si="220"/>
        <v>0</v>
      </c>
      <c r="AY291" s="39">
        <f t="shared" si="220"/>
        <v>0</v>
      </c>
      <c r="AZ291" s="5">
        <f t="shared" si="220"/>
        <v>0</v>
      </c>
      <c r="BA291" s="5">
        <f t="shared" si="220"/>
        <v>0</v>
      </c>
      <c r="BB291" s="5">
        <f t="shared" si="220"/>
        <v>0</v>
      </c>
      <c r="BC291" s="5">
        <f t="shared" si="220"/>
        <v>0</v>
      </c>
      <c r="BD291" s="5">
        <f t="shared" si="220"/>
        <v>0</v>
      </c>
      <c r="BE291" s="5">
        <f t="shared" si="220"/>
        <v>0</v>
      </c>
      <c r="BF291" s="5">
        <f t="shared" si="220"/>
        <v>0</v>
      </c>
      <c r="BG291" s="5">
        <f t="shared" si="220"/>
        <v>0</v>
      </c>
      <c r="BH291" s="5">
        <f t="shared" si="220"/>
        <v>0</v>
      </c>
      <c r="BI291" s="5">
        <f t="shared" si="220"/>
        <v>0</v>
      </c>
      <c r="BJ291" s="5">
        <f t="shared" si="220"/>
        <v>0</v>
      </c>
      <c r="BK291" s="39">
        <f t="shared" si="220"/>
        <v>0</v>
      </c>
      <c r="BL291" s="5">
        <f t="shared" si="220"/>
        <v>0</v>
      </c>
      <c r="BM291" s="5">
        <f t="shared" si="220"/>
        <v>0</v>
      </c>
      <c r="BN291" s="5">
        <f t="shared" si="220"/>
        <v>0</v>
      </c>
      <c r="BO291" s="5">
        <f t="shared" si="220"/>
        <v>0</v>
      </c>
      <c r="BP291" s="5">
        <f t="shared" si="220"/>
        <v>0</v>
      </c>
      <c r="BQ291" s="5">
        <f t="shared" si="220"/>
        <v>0</v>
      </c>
      <c r="BR291" s="5">
        <f t="shared" si="220"/>
        <v>0</v>
      </c>
      <c r="BS291" s="5">
        <f t="shared" si="220"/>
        <v>0</v>
      </c>
      <c r="BT291" s="5">
        <f t="shared" si="220"/>
        <v>0</v>
      </c>
      <c r="BU291" s="5">
        <f t="shared" si="220"/>
        <v>0</v>
      </c>
      <c r="BV291" s="5">
        <f t="shared" si="220"/>
        <v>0</v>
      </c>
      <c r="BW291" s="5">
        <f t="shared" si="220"/>
        <v>0</v>
      </c>
      <c r="BX291" s="5">
        <f t="shared" si="220"/>
        <v>0</v>
      </c>
      <c r="BY291" s="5">
        <f t="shared" si="220"/>
        <v>0</v>
      </c>
      <c r="BZ291" s="5">
        <f t="shared" si="220"/>
        <v>0</v>
      </c>
      <c r="CA291" s="5">
        <f t="shared" si="220"/>
        <v>0</v>
      </c>
      <c r="CB291" s="5">
        <f t="shared" ref="CB291" si="221">CB18+CB123+CB228+CB263</f>
        <v>0</v>
      </c>
    </row>
    <row r="292" spans="1:80" ht="15.75" hidden="1" customHeight="1" outlineLevel="1">
      <c r="A292" s="23" t="s">
        <v>49</v>
      </c>
      <c r="B292" s="23" t="s">
        <v>49</v>
      </c>
      <c r="C292" s="23">
        <v>3</v>
      </c>
      <c r="D292" s="40" t="s">
        <v>31</v>
      </c>
      <c r="E292" s="39">
        <f t="shared" ref="E292:N292" si="222">E24+E129+E234+E269</f>
        <v>0</v>
      </c>
      <c r="F292" s="5">
        <f t="shared" si="222"/>
        <v>0</v>
      </c>
      <c r="G292" s="5">
        <f t="shared" si="222"/>
        <v>0</v>
      </c>
      <c r="H292" s="5">
        <f t="shared" si="222"/>
        <v>0</v>
      </c>
      <c r="I292" s="5">
        <f t="shared" si="222"/>
        <v>0</v>
      </c>
      <c r="J292" s="5">
        <f t="shared" si="222"/>
        <v>0</v>
      </c>
      <c r="K292" s="5">
        <f t="shared" si="222"/>
        <v>0</v>
      </c>
      <c r="L292" s="5">
        <f t="shared" si="222"/>
        <v>0</v>
      </c>
      <c r="M292" s="5">
        <f t="shared" si="222"/>
        <v>0</v>
      </c>
      <c r="N292" s="5">
        <f t="shared" si="222"/>
        <v>0</v>
      </c>
      <c r="O292" s="39">
        <f>O24+O129+O234+O269</f>
        <v>0</v>
      </c>
      <c r="P292" s="5">
        <f t="shared" ref="P292:CA292" si="223">P24+P129+P234+P269</f>
        <v>0</v>
      </c>
      <c r="Q292" s="5">
        <f t="shared" si="223"/>
        <v>0</v>
      </c>
      <c r="R292" s="5">
        <f t="shared" si="223"/>
        <v>0</v>
      </c>
      <c r="S292" s="5">
        <f t="shared" si="223"/>
        <v>0</v>
      </c>
      <c r="T292" s="5">
        <f t="shared" si="223"/>
        <v>0</v>
      </c>
      <c r="U292" s="5">
        <f t="shared" si="223"/>
        <v>0</v>
      </c>
      <c r="V292" s="5">
        <f t="shared" si="223"/>
        <v>0</v>
      </c>
      <c r="W292" s="5">
        <f t="shared" si="223"/>
        <v>0</v>
      </c>
      <c r="X292" s="5">
        <f t="shared" si="223"/>
        <v>0</v>
      </c>
      <c r="Y292" s="5">
        <f t="shared" si="223"/>
        <v>0</v>
      </c>
      <c r="Z292" s="5">
        <f t="shared" si="223"/>
        <v>0</v>
      </c>
      <c r="AA292" s="39">
        <f t="shared" si="223"/>
        <v>1688819.1198488125</v>
      </c>
      <c r="AB292" s="5">
        <f t="shared" si="223"/>
        <v>2695591.3556883777</v>
      </c>
      <c r="AC292" s="5">
        <f t="shared" si="223"/>
        <v>2323636.4408879834</v>
      </c>
      <c r="AD292" s="5">
        <f t="shared" si="223"/>
        <v>1002636.3907346954</v>
      </c>
      <c r="AE292" s="5">
        <f t="shared" si="223"/>
        <v>1067802.1512457617</v>
      </c>
      <c r="AF292" s="5">
        <f t="shared" si="223"/>
        <v>-1119171.3411526151</v>
      </c>
      <c r="AG292" s="5">
        <f t="shared" si="223"/>
        <v>-3060449.4008611324</v>
      </c>
      <c r="AH292" s="5">
        <f t="shared" si="223"/>
        <v>-2633591.0197756588</v>
      </c>
      <c r="AI292" s="5">
        <f t="shared" si="223"/>
        <v>-72420.114436020493</v>
      </c>
      <c r="AJ292" s="5">
        <f t="shared" si="223"/>
        <v>-436677.38264985819</v>
      </c>
      <c r="AK292" s="5">
        <f t="shared" si="223"/>
        <v>-719516.85025108478</v>
      </c>
      <c r="AL292" s="5">
        <f t="shared" si="223"/>
        <v>455861.68110735621</v>
      </c>
      <c r="AM292" s="39">
        <f t="shared" si="223"/>
        <v>458004.2310085608</v>
      </c>
      <c r="AN292" s="5">
        <f t="shared" si="223"/>
        <v>460156.85089430102</v>
      </c>
      <c r="AO292" s="5">
        <f t="shared" si="223"/>
        <v>462227.5567233254</v>
      </c>
      <c r="AP292" s="5">
        <f t="shared" si="223"/>
        <v>464353.80348425277</v>
      </c>
      <c r="AQ292" s="5">
        <f t="shared" si="223"/>
        <v>466443.39559993183</v>
      </c>
      <c r="AR292" s="5">
        <f t="shared" si="223"/>
        <v>468589.03521969146</v>
      </c>
      <c r="AS292" s="5">
        <f t="shared" si="223"/>
        <v>470557.10916761414</v>
      </c>
      <c r="AT292" s="5">
        <f t="shared" si="223"/>
        <v>470557.10916761414</v>
      </c>
      <c r="AU292" s="5">
        <f>AU24+AU129+AU234+AU269</f>
        <v>0</v>
      </c>
      <c r="AV292" s="5">
        <f t="shared" si="223"/>
        <v>0</v>
      </c>
      <c r="AW292" s="5">
        <f t="shared" si="223"/>
        <v>0</v>
      </c>
      <c r="AX292" s="5">
        <f t="shared" si="223"/>
        <v>0</v>
      </c>
      <c r="AY292" s="39">
        <f t="shared" si="223"/>
        <v>0</v>
      </c>
      <c r="AZ292" s="5">
        <f t="shared" si="223"/>
        <v>0</v>
      </c>
      <c r="BA292" s="5">
        <f t="shared" si="223"/>
        <v>0</v>
      </c>
      <c r="BB292" s="5">
        <f t="shared" si="223"/>
        <v>0</v>
      </c>
      <c r="BC292" s="5">
        <f t="shared" si="223"/>
        <v>0</v>
      </c>
      <c r="BD292" s="5">
        <f t="shared" si="223"/>
        <v>0</v>
      </c>
      <c r="BE292" s="5">
        <f t="shared" si="223"/>
        <v>0</v>
      </c>
      <c r="BF292" s="5">
        <f t="shared" si="223"/>
        <v>0</v>
      </c>
      <c r="BG292" s="5">
        <f t="shared" si="223"/>
        <v>0</v>
      </c>
      <c r="BH292" s="5">
        <f t="shared" si="223"/>
        <v>0</v>
      </c>
      <c r="BI292" s="5">
        <f t="shared" si="223"/>
        <v>0</v>
      </c>
      <c r="BJ292" s="5">
        <f t="shared" si="223"/>
        <v>0</v>
      </c>
      <c r="BK292" s="39">
        <f t="shared" si="223"/>
        <v>0</v>
      </c>
      <c r="BL292" s="5">
        <f t="shared" si="223"/>
        <v>0</v>
      </c>
      <c r="BM292" s="5">
        <f t="shared" si="223"/>
        <v>0</v>
      </c>
      <c r="BN292" s="5">
        <f t="shared" si="223"/>
        <v>0</v>
      </c>
      <c r="BO292" s="5">
        <f t="shared" si="223"/>
        <v>0</v>
      </c>
      <c r="BP292" s="5">
        <f t="shared" si="223"/>
        <v>0</v>
      </c>
      <c r="BQ292" s="5">
        <f t="shared" si="223"/>
        <v>0</v>
      </c>
      <c r="BR292" s="5">
        <f t="shared" si="223"/>
        <v>0</v>
      </c>
      <c r="BS292" s="5">
        <f t="shared" si="223"/>
        <v>0</v>
      </c>
      <c r="BT292" s="5">
        <f t="shared" si="223"/>
        <v>0</v>
      </c>
      <c r="BU292" s="5">
        <f t="shared" si="223"/>
        <v>0</v>
      </c>
      <c r="BV292" s="5">
        <f t="shared" si="223"/>
        <v>0</v>
      </c>
      <c r="BW292" s="5">
        <f t="shared" si="223"/>
        <v>0</v>
      </c>
      <c r="BX292" s="5">
        <f t="shared" si="223"/>
        <v>0</v>
      </c>
      <c r="BY292" s="5">
        <f t="shared" si="223"/>
        <v>0</v>
      </c>
      <c r="BZ292" s="5">
        <f t="shared" si="223"/>
        <v>0</v>
      </c>
      <c r="CA292" s="5">
        <f t="shared" si="223"/>
        <v>0</v>
      </c>
      <c r="CB292" s="5">
        <f t="shared" ref="CB292" si="224">CB24+CB129+CB234+CB269</f>
        <v>0</v>
      </c>
    </row>
    <row r="293" spans="1:80" ht="15.75" customHeight="1" collapsed="1">
      <c r="A293" s="23" t="s">
        <v>49</v>
      </c>
      <c r="B293" s="23" t="s">
        <v>49</v>
      </c>
      <c r="C293" s="23">
        <v>4</v>
      </c>
      <c r="D293" s="40" t="s">
        <v>31</v>
      </c>
      <c r="E293" s="39">
        <f t="shared" ref="E293:N293" si="225">E30+E135+E240+E275</f>
        <v>0</v>
      </c>
      <c r="F293" s="5">
        <f t="shared" si="225"/>
        <v>0</v>
      </c>
      <c r="G293" s="5">
        <f t="shared" si="225"/>
        <v>0</v>
      </c>
      <c r="H293" s="5">
        <f t="shared" si="225"/>
        <v>0</v>
      </c>
      <c r="I293" s="5">
        <f t="shared" si="225"/>
        <v>0</v>
      </c>
      <c r="J293" s="5">
        <f t="shared" si="225"/>
        <v>0</v>
      </c>
      <c r="K293" s="5">
        <f t="shared" si="225"/>
        <v>0</v>
      </c>
      <c r="L293" s="5">
        <f t="shared" si="225"/>
        <v>0</v>
      </c>
      <c r="M293" s="5">
        <f t="shared" si="225"/>
        <v>0</v>
      </c>
      <c r="N293" s="5">
        <f t="shared" si="225"/>
        <v>0</v>
      </c>
      <c r="O293" s="39">
        <f>O30+O135+O240+O275</f>
        <v>0</v>
      </c>
      <c r="P293" s="5">
        <f t="shared" ref="P293:CA293" si="226">P30+P135+P240+P275</f>
        <v>0</v>
      </c>
      <c r="Q293" s="5">
        <f t="shared" si="226"/>
        <v>0</v>
      </c>
      <c r="R293" s="5">
        <f t="shared" si="226"/>
        <v>0</v>
      </c>
      <c r="S293" s="5">
        <f t="shared" si="226"/>
        <v>0</v>
      </c>
      <c r="T293" s="5">
        <f t="shared" si="226"/>
        <v>0</v>
      </c>
      <c r="U293" s="5">
        <f t="shared" si="226"/>
        <v>0</v>
      </c>
      <c r="V293" s="5">
        <f t="shared" si="226"/>
        <v>0</v>
      </c>
      <c r="W293" s="5">
        <f t="shared" si="226"/>
        <v>0</v>
      </c>
      <c r="X293" s="5">
        <f t="shared" si="226"/>
        <v>0</v>
      </c>
      <c r="Y293" s="5">
        <f t="shared" si="226"/>
        <v>0</v>
      </c>
      <c r="Z293" s="5">
        <f t="shared" si="226"/>
        <v>0</v>
      </c>
      <c r="AA293" s="39">
        <f t="shared" si="226"/>
        <v>0</v>
      </c>
      <c r="AB293" s="5">
        <f t="shared" si="226"/>
        <v>0</v>
      </c>
      <c r="AC293" s="5">
        <f t="shared" si="226"/>
        <v>0</v>
      </c>
      <c r="AD293" s="5">
        <f t="shared" si="226"/>
        <v>0</v>
      </c>
      <c r="AE293" s="5">
        <f t="shared" si="226"/>
        <v>0</v>
      </c>
      <c r="AF293" s="5">
        <f t="shared" si="226"/>
        <v>0</v>
      </c>
      <c r="AG293" s="5">
        <f t="shared" si="226"/>
        <v>0</v>
      </c>
      <c r="AH293" s="5">
        <f t="shared" si="226"/>
        <v>0</v>
      </c>
      <c r="AI293" s="5">
        <f t="shared" si="226"/>
        <v>0</v>
      </c>
      <c r="AJ293" s="5">
        <f t="shared" si="226"/>
        <v>0</v>
      </c>
      <c r="AK293" s="5">
        <f t="shared" si="226"/>
        <v>0</v>
      </c>
      <c r="AL293" s="5">
        <f t="shared" si="226"/>
        <v>0</v>
      </c>
      <c r="AM293" s="39">
        <f t="shared" si="226"/>
        <v>1440472.0031400872</v>
      </c>
      <c r="AN293" s="5">
        <f t="shared" si="226"/>
        <v>1056999.7681585043</v>
      </c>
      <c r="AO293" s="5">
        <f t="shared" si="226"/>
        <v>1054632.4453397205</v>
      </c>
      <c r="AP293" s="5">
        <f t="shared" si="226"/>
        <v>-300431.62036297121</v>
      </c>
      <c r="AQ293" s="5">
        <f t="shared" si="226"/>
        <v>504064.04805187957</v>
      </c>
      <c r="AR293" s="5">
        <f t="shared" si="226"/>
        <v>-1327159.3549525705</v>
      </c>
      <c r="AS293" s="5">
        <f t="shared" si="226"/>
        <v>-3081577.0833225432</v>
      </c>
      <c r="AT293" s="5">
        <f t="shared" si="226"/>
        <v>-4592856.1527022514</v>
      </c>
      <c r="AU293" s="5">
        <f>AU30+AU135+AU240+AU275</f>
        <v>-5537791.1828070208</v>
      </c>
      <c r="AV293" s="5">
        <f t="shared" si="226"/>
        <v>-5790300.9993520826</v>
      </c>
      <c r="AW293" s="5">
        <f t="shared" si="226"/>
        <v>-6315986.0651447782</v>
      </c>
      <c r="AX293" s="5">
        <f t="shared" si="226"/>
        <v>-5657860.2749110358</v>
      </c>
      <c r="AY293" s="39">
        <f t="shared" si="226"/>
        <v>-5674268.0697082775</v>
      </c>
      <c r="AZ293" s="5">
        <f t="shared" si="226"/>
        <v>-5690723.4471104322</v>
      </c>
      <c r="BA293" s="5">
        <f t="shared" si="226"/>
        <v>-5706657.4727623425</v>
      </c>
      <c r="BB293" s="5">
        <f t="shared" si="226"/>
        <v>-5722636.1136860773</v>
      </c>
      <c r="BC293" s="5">
        <f t="shared" si="226"/>
        <v>-5738087.2311930293</v>
      </c>
      <c r="BD293" s="5">
        <f t="shared" si="226"/>
        <v>-5754153.8754403694</v>
      </c>
      <c r="BE293" s="5">
        <f t="shared" si="226"/>
        <v>-5754153.8754403694</v>
      </c>
      <c r="BF293" s="5">
        <f t="shared" si="226"/>
        <v>-5754153.8754403694</v>
      </c>
      <c r="BG293" s="5">
        <f t="shared" si="226"/>
        <v>0</v>
      </c>
      <c r="BH293" s="5">
        <f t="shared" si="226"/>
        <v>0</v>
      </c>
      <c r="BI293" s="5">
        <f t="shared" si="226"/>
        <v>0</v>
      </c>
      <c r="BJ293" s="5">
        <f t="shared" si="226"/>
        <v>0</v>
      </c>
      <c r="BK293" s="39">
        <f t="shared" si="226"/>
        <v>0</v>
      </c>
      <c r="BL293" s="5">
        <f t="shared" si="226"/>
        <v>0</v>
      </c>
      <c r="BM293" s="5">
        <f t="shared" si="226"/>
        <v>0</v>
      </c>
      <c r="BN293" s="5">
        <f t="shared" si="226"/>
        <v>0</v>
      </c>
      <c r="BO293" s="5">
        <f t="shared" si="226"/>
        <v>0</v>
      </c>
      <c r="BP293" s="5">
        <f t="shared" si="226"/>
        <v>0</v>
      </c>
      <c r="BQ293" s="5">
        <f t="shared" si="226"/>
        <v>0</v>
      </c>
      <c r="BR293" s="5">
        <f t="shared" si="226"/>
        <v>0</v>
      </c>
      <c r="BS293" s="5">
        <f t="shared" si="226"/>
        <v>0</v>
      </c>
      <c r="BT293" s="5">
        <f t="shared" si="226"/>
        <v>0</v>
      </c>
      <c r="BU293" s="5">
        <f t="shared" si="226"/>
        <v>0</v>
      </c>
      <c r="BV293" s="5">
        <f t="shared" si="226"/>
        <v>0</v>
      </c>
      <c r="BW293" s="5">
        <f t="shared" si="226"/>
        <v>0</v>
      </c>
      <c r="BX293" s="5">
        <f t="shared" si="226"/>
        <v>0</v>
      </c>
      <c r="BY293" s="5">
        <f t="shared" si="226"/>
        <v>0</v>
      </c>
      <c r="BZ293" s="5">
        <f t="shared" si="226"/>
        <v>0</v>
      </c>
      <c r="CA293" s="5">
        <f t="shared" si="226"/>
        <v>0</v>
      </c>
      <c r="CB293" s="5">
        <f t="shared" ref="CB293" si="227">CB30+CB135+CB240+CB275</f>
        <v>0</v>
      </c>
    </row>
    <row r="294" spans="1:80" ht="15.75" customHeight="1">
      <c r="A294" s="23" t="s">
        <v>49</v>
      </c>
      <c r="B294" s="23" t="s">
        <v>49</v>
      </c>
      <c r="C294" s="23">
        <v>5</v>
      </c>
      <c r="D294" s="40" t="s">
        <v>31</v>
      </c>
      <c r="E294" s="39">
        <f t="shared" ref="E294:N294" si="228">E36+E141+E246+E281</f>
        <v>0</v>
      </c>
      <c r="F294" s="5">
        <f t="shared" si="228"/>
        <v>0</v>
      </c>
      <c r="G294" s="5">
        <f t="shared" si="228"/>
        <v>0</v>
      </c>
      <c r="H294" s="5">
        <f t="shared" si="228"/>
        <v>0</v>
      </c>
      <c r="I294" s="5">
        <f t="shared" si="228"/>
        <v>0</v>
      </c>
      <c r="J294" s="5">
        <f t="shared" si="228"/>
        <v>0</v>
      </c>
      <c r="K294" s="5">
        <f t="shared" si="228"/>
        <v>0</v>
      </c>
      <c r="L294" s="5">
        <f t="shared" si="228"/>
        <v>0</v>
      </c>
      <c r="M294" s="5">
        <f t="shared" si="228"/>
        <v>0</v>
      </c>
      <c r="N294" s="5">
        <f t="shared" si="228"/>
        <v>0</v>
      </c>
      <c r="O294" s="39">
        <f>O36+O141+O246+O281</f>
        <v>0</v>
      </c>
      <c r="P294" s="5">
        <f t="shared" ref="P294:CA294" si="229">P36+P141+P246+P281</f>
        <v>0</v>
      </c>
      <c r="Q294" s="5">
        <f t="shared" si="229"/>
        <v>0</v>
      </c>
      <c r="R294" s="5">
        <f t="shared" si="229"/>
        <v>0</v>
      </c>
      <c r="S294" s="5">
        <f t="shared" si="229"/>
        <v>0</v>
      </c>
      <c r="T294" s="5">
        <f t="shared" si="229"/>
        <v>0</v>
      </c>
      <c r="U294" s="5">
        <f t="shared" si="229"/>
        <v>0</v>
      </c>
      <c r="V294" s="5">
        <f t="shared" si="229"/>
        <v>0</v>
      </c>
      <c r="W294" s="5">
        <f t="shared" si="229"/>
        <v>0</v>
      </c>
      <c r="X294" s="5">
        <f t="shared" si="229"/>
        <v>0</v>
      </c>
      <c r="Y294" s="5">
        <f t="shared" si="229"/>
        <v>0</v>
      </c>
      <c r="Z294" s="5">
        <f t="shared" si="229"/>
        <v>0</v>
      </c>
      <c r="AA294" s="39">
        <f t="shared" si="229"/>
        <v>0</v>
      </c>
      <c r="AB294" s="5">
        <f t="shared" si="229"/>
        <v>0</v>
      </c>
      <c r="AC294" s="5">
        <f t="shared" si="229"/>
        <v>0</v>
      </c>
      <c r="AD294" s="5">
        <f t="shared" si="229"/>
        <v>0</v>
      </c>
      <c r="AE294" s="5">
        <f t="shared" si="229"/>
        <v>0</v>
      </c>
      <c r="AF294" s="5">
        <f t="shared" si="229"/>
        <v>0</v>
      </c>
      <c r="AG294" s="5">
        <f t="shared" si="229"/>
        <v>0</v>
      </c>
      <c r="AH294" s="5">
        <f t="shared" si="229"/>
        <v>0</v>
      </c>
      <c r="AI294" s="5">
        <f t="shared" si="229"/>
        <v>0</v>
      </c>
      <c r="AJ294" s="5">
        <f t="shared" si="229"/>
        <v>0</v>
      </c>
      <c r="AK294" s="5">
        <f t="shared" si="229"/>
        <v>0</v>
      </c>
      <c r="AL294" s="5">
        <f t="shared" si="229"/>
        <v>0</v>
      </c>
      <c r="AM294" s="39">
        <f t="shared" si="229"/>
        <v>0</v>
      </c>
      <c r="AN294" s="5">
        <f t="shared" si="229"/>
        <v>0</v>
      </c>
      <c r="AO294" s="5">
        <f t="shared" si="229"/>
        <v>0</v>
      </c>
      <c r="AP294" s="5">
        <f t="shared" si="229"/>
        <v>0</v>
      </c>
      <c r="AQ294" s="5">
        <f t="shared" si="229"/>
        <v>0</v>
      </c>
      <c r="AR294" s="5">
        <f t="shared" si="229"/>
        <v>0</v>
      </c>
      <c r="AS294" s="5">
        <f t="shared" si="229"/>
        <v>0</v>
      </c>
      <c r="AT294" s="5">
        <f t="shared" si="229"/>
        <v>0</v>
      </c>
      <c r="AU294" s="5">
        <f t="shared" si="229"/>
        <v>0</v>
      </c>
      <c r="AV294" s="5">
        <f t="shared" si="229"/>
        <v>0</v>
      </c>
      <c r="AW294" s="5">
        <f t="shared" si="229"/>
        <v>0</v>
      </c>
      <c r="AX294" s="5">
        <f t="shared" si="229"/>
        <v>0</v>
      </c>
      <c r="AY294" s="39">
        <f t="shared" si="229"/>
        <v>1047824.4849507667</v>
      </c>
      <c r="AZ294" s="5">
        <f t="shared" si="229"/>
        <v>1390710.226706242</v>
      </c>
      <c r="BA294" s="5">
        <f t="shared" si="229"/>
        <v>1351542.0584526761</v>
      </c>
      <c r="BB294" s="5">
        <f t="shared" si="229"/>
        <v>239281.81323120068</v>
      </c>
      <c r="BC294" s="5">
        <f t="shared" si="229"/>
        <v>836844.92473491735</v>
      </c>
      <c r="BD294" s="5">
        <f t="shared" si="229"/>
        <v>-1723176.7690875786</v>
      </c>
      <c r="BE294" s="5">
        <f t="shared" si="229"/>
        <v>-1723176.7690875786</v>
      </c>
      <c r="BF294" s="5">
        <f t="shared" si="229"/>
        <v>-1723176.7690875786</v>
      </c>
      <c r="BG294" s="5">
        <f t="shared" si="229"/>
        <v>-1723176.7690875786</v>
      </c>
      <c r="BH294" s="5">
        <f t="shared" si="229"/>
        <v>-1723176.7690875786</v>
      </c>
      <c r="BI294" s="5">
        <f t="shared" si="229"/>
        <v>-1723176.7690875786</v>
      </c>
      <c r="BJ294" s="5">
        <f t="shared" si="229"/>
        <v>-1723176.7690875786</v>
      </c>
      <c r="BK294" s="39">
        <f t="shared" si="229"/>
        <v>-1723176.7690875786</v>
      </c>
      <c r="BL294" s="5">
        <f t="shared" si="229"/>
        <v>-1723176.7690875786</v>
      </c>
      <c r="BM294" s="5">
        <f t="shared" si="229"/>
        <v>-1723176.7690875786</v>
      </c>
      <c r="BN294" s="5">
        <f t="shared" si="229"/>
        <v>-1723176.7690875786</v>
      </c>
      <c r="BO294" s="5">
        <f t="shared" si="229"/>
        <v>-1723176.7690875786</v>
      </c>
      <c r="BP294" s="5">
        <f t="shared" si="229"/>
        <v>-1723176.7690875786</v>
      </c>
      <c r="BQ294" s="5">
        <f t="shared" si="229"/>
        <v>-1723176.7690875786</v>
      </c>
      <c r="BR294" s="5">
        <f t="shared" si="229"/>
        <v>-1723176.7690875786</v>
      </c>
      <c r="BS294" s="5">
        <f t="shared" si="229"/>
        <v>0</v>
      </c>
      <c r="BT294" s="5">
        <f t="shared" si="229"/>
        <v>0</v>
      </c>
      <c r="BU294" s="5">
        <f t="shared" si="229"/>
        <v>0</v>
      </c>
      <c r="BV294" s="5">
        <f t="shared" si="229"/>
        <v>0</v>
      </c>
      <c r="BW294" s="5">
        <f t="shared" si="229"/>
        <v>0</v>
      </c>
      <c r="BX294" s="5">
        <f t="shared" si="229"/>
        <v>0</v>
      </c>
      <c r="BY294" s="5">
        <f t="shared" si="229"/>
        <v>0</v>
      </c>
      <c r="BZ294" s="5">
        <f t="shared" si="229"/>
        <v>0</v>
      </c>
      <c r="CA294" s="5">
        <f t="shared" si="229"/>
        <v>0</v>
      </c>
      <c r="CB294" s="5">
        <f t="shared" ref="CB294" si="230">CB36+CB141+CB246+CB281</f>
        <v>0</v>
      </c>
    </row>
    <row r="295" spans="1:80" ht="15.75" customHeight="1">
      <c r="A295" s="23"/>
      <c r="B295" s="23"/>
      <c r="C295" s="23"/>
      <c r="D295" s="43"/>
      <c r="E295" s="39"/>
      <c r="F295" s="5"/>
      <c r="G295" s="5"/>
      <c r="H295" s="5"/>
      <c r="I295" s="5"/>
      <c r="J295" s="5"/>
      <c r="K295" s="5"/>
      <c r="L295" s="5"/>
      <c r="M295" s="5"/>
      <c r="N295" s="5"/>
      <c r="O295" s="3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39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39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39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39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</row>
    <row r="296" spans="1:80" ht="15.75" customHeight="1">
      <c r="A296" s="23" t="s">
        <v>49</v>
      </c>
      <c r="B296" s="23" t="s">
        <v>49</v>
      </c>
      <c r="C296" s="23"/>
      <c r="D296" s="43" t="s">
        <v>39</v>
      </c>
      <c r="E296" s="39">
        <f t="shared" ref="E296:BP298" si="231">E41+E146+E251+E286</f>
        <v>0</v>
      </c>
      <c r="F296" s="5">
        <f t="shared" si="231"/>
        <v>0</v>
      </c>
      <c r="G296" s="5">
        <f t="shared" si="231"/>
        <v>0</v>
      </c>
      <c r="H296" s="5">
        <f t="shared" si="231"/>
        <v>0</v>
      </c>
      <c r="I296" s="5">
        <f t="shared" si="231"/>
        <v>0</v>
      </c>
      <c r="J296" s="5">
        <f t="shared" si="231"/>
        <v>0</v>
      </c>
      <c r="K296" s="5">
        <f t="shared" si="231"/>
        <v>0</v>
      </c>
      <c r="L296" s="5">
        <f t="shared" si="231"/>
        <v>0</v>
      </c>
      <c r="M296" s="5">
        <f t="shared" si="231"/>
        <v>0</v>
      </c>
      <c r="N296" s="5">
        <f t="shared" si="231"/>
        <v>0</v>
      </c>
      <c r="O296" s="39">
        <f t="shared" si="231"/>
        <v>0</v>
      </c>
      <c r="P296" s="5">
        <f t="shared" si="231"/>
        <v>0</v>
      </c>
      <c r="Q296" s="5">
        <f t="shared" si="231"/>
        <v>0</v>
      </c>
      <c r="R296" s="5">
        <f t="shared" si="231"/>
        <v>0</v>
      </c>
      <c r="S296" s="5">
        <f t="shared" si="231"/>
        <v>0</v>
      </c>
      <c r="T296" s="5">
        <f t="shared" si="231"/>
        <v>0</v>
      </c>
      <c r="U296" s="5">
        <f t="shared" si="231"/>
        <v>0</v>
      </c>
      <c r="V296" s="5">
        <f t="shared" si="231"/>
        <v>0</v>
      </c>
      <c r="W296" s="5">
        <f t="shared" si="231"/>
        <v>0</v>
      </c>
      <c r="X296" s="5">
        <f t="shared" si="231"/>
        <v>-102439</v>
      </c>
      <c r="Y296" s="5">
        <f t="shared" si="231"/>
        <v>-165267</v>
      </c>
      <c r="Z296" s="5">
        <f t="shared" si="231"/>
        <v>-123721</v>
      </c>
      <c r="AA296" s="39">
        <f t="shared" si="231"/>
        <v>-133091</v>
      </c>
      <c r="AB296" s="5">
        <f t="shared" si="231"/>
        <v>-177330</v>
      </c>
      <c r="AC296" s="5">
        <f t="shared" si="231"/>
        <v>-124170</v>
      </c>
      <c r="AD296" s="5">
        <f t="shared" si="231"/>
        <v>-130493</v>
      </c>
      <c r="AE296" s="5">
        <f t="shared" si="231"/>
        <v>-239182.98241000003</v>
      </c>
      <c r="AF296" s="5">
        <f t="shared" si="231"/>
        <v>-390382.45045999996</v>
      </c>
      <c r="AG296" s="5">
        <f t="shared" si="231"/>
        <v>-398949.94124000001</v>
      </c>
      <c r="AH296" s="5">
        <f t="shared" si="231"/>
        <v>-302079.60299501731</v>
      </c>
      <c r="AI296" s="5">
        <f t="shared" si="231"/>
        <v>-224690.66425468726</v>
      </c>
      <c r="AJ296" s="5">
        <f t="shared" si="231"/>
        <v>-210325.65015</v>
      </c>
      <c r="AK296" s="5">
        <f t="shared" si="231"/>
        <v>-233141.42775999999</v>
      </c>
      <c r="AL296" s="5">
        <f t="shared" si="231"/>
        <v>-269375.82081</v>
      </c>
      <c r="AM296" s="39">
        <f t="shared" si="231"/>
        <v>-337467.96364999999</v>
      </c>
      <c r="AN296" s="5">
        <f t="shared" si="231"/>
        <v>-339547.62670000002</v>
      </c>
      <c r="AO296" s="5">
        <f t="shared" si="231"/>
        <v>-346685.96928999998</v>
      </c>
      <c r="AP296" s="5">
        <f t="shared" si="231"/>
        <v>-274724.64604999998</v>
      </c>
      <c r="AQ296" s="5">
        <f t="shared" si="231"/>
        <v>-254660.32994000003</v>
      </c>
      <c r="AR296" s="5">
        <f t="shared" si="231"/>
        <v>-260101.78399</v>
      </c>
      <c r="AS296" s="5">
        <f t="shared" si="231"/>
        <v>-245587.97789000001</v>
      </c>
      <c r="AT296" s="5">
        <f t="shared" si="231"/>
        <v>-637649.44097074342</v>
      </c>
      <c r="AU296" s="5">
        <f t="shared" si="231"/>
        <v>-921632.44692886481</v>
      </c>
      <c r="AV296" s="5">
        <f t="shared" si="231"/>
        <v>-835401.48712838499</v>
      </c>
      <c r="AW296" s="5">
        <f t="shared" si="231"/>
        <v>-762183.09285999998</v>
      </c>
      <c r="AX296" s="5">
        <f t="shared" si="231"/>
        <v>-827136.00769</v>
      </c>
      <c r="AY296" s="39">
        <f t="shared" si="231"/>
        <v>-974450.37067999993</v>
      </c>
      <c r="AZ296" s="5">
        <f t="shared" si="231"/>
        <v>-1096572.93139</v>
      </c>
      <c r="BA296" s="5">
        <f t="shared" si="231"/>
        <v>-1080767.0041099999</v>
      </c>
      <c r="BB296" s="5">
        <f t="shared" si="231"/>
        <v>-885875.67267</v>
      </c>
      <c r="BC296" s="5">
        <f t="shared" si="231"/>
        <v>-994153.23892000003</v>
      </c>
      <c r="BD296" s="5">
        <f t="shared" si="231"/>
        <v>-1155378.4225900001</v>
      </c>
      <c r="BE296" s="5">
        <f t="shared" si="231"/>
        <v>0</v>
      </c>
      <c r="BF296" s="5">
        <f t="shared" si="231"/>
        <v>0</v>
      </c>
      <c r="BG296" s="5">
        <f t="shared" si="231"/>
        <v>0</v>
      </c>
      <c r="BH296" s="5">
        <f t="shared" si="231"/>
        <v>0</v>
      </c>
      <c r="BI296" s="5">
        <f t="shared" si="231"/>
        <v>0</v>
      </c>
      <c r="BJ296" s="5">
        <f t="shared" si="231"/>
        <v>0</v>
      </c>
      <c r="BK296" s="39">
        <f t="shared" si="231"/>
        <v>0</v>
      </c>
      <c r="BL296" s="5">
        <f t="shared" si="231"/>
        <v>0</v>
      </c>
      <c r="BM296" s="5">
        <f t="shared" si="231"/>
        <v>0</v>
      </c>
      <c r="BN296" s="5">
        <f t="shared" si="231"/>
        <v>0</v>
      </c>
      <c r="BO296" s="5">
        <f t="shared" si="231"/>
        <v>0</v>
      </c>
      <c r="BP296" s="5">
        <f t="shared" si="231"/>
        <v>0</v>
      </c>
      <c r="BQ296" s="5">
        <f t="shared" ref="BQ296:CB298" si="232">BQ41+BQ146+BQ251+BQ286</f>
        <v>0</v>
      </c>
      <c r="BR296" s="5">
        <f t="shared" si="232"/>
        <v>0</v>
      </c>
      <c r="BS296" s="5">
        <f t="shared" si="232"/>
        <v>0</v>
      </c>
      <c r="BT296" s="5">
        <f t="shared" si="232"/>
        <v>0</v>
      </c>
      <c r="BU296" s="5">
        <f t="shared" si="232"/>
        <v>0</v>
      </c>
      <c r="BV296" s="5">
        <f t="shared" si="232"/>
        <v>0</v>
      </c>
      <c r="BW296" s="5">
        <f t="shared" si="232"/>
        <v>0</v>
      </c>
      <c r="BX296" s="5">
        <f t="shared" si="232"/>
        <v>0</v>
      </c>
      <c r="BY296" s="5">
        <f t="shared" si="232"/>
        <v>0</v>
      </c>
      <c r="BZ296" s="5">
        <f t="shared" si="232"/>
        <v>0</v>
      </c>
      <c r="CA296" s="5">
        <f t="shared" si="232"/>
        <v>0</v>
      </c>
      <c r="CB296" s="5">
        <f t="shared" si="232"/>
        <v>0</v>
      </c>
    </row>
    <row r="297" spans="1:80" ht="15.75" customHeight="1">
      <c r="A297" s="23" t="s">
        <v>49</v>
      </c>
      <c r="B297" s="23" t="s">
        <v>49</v>
      </c>
      <c r="C297" s="23"/>
      <c r="D297" s="43" t="s">
        <v>40</v>
      </c>
      <c r="E297" s="39">
        <f t="shared" si="231"/>
        <v>0</v>
      </c>
      <c r="F297" s="5">
        <f t="shared" si="231"/>
        <v>0</v>
      </c>
      <c r="G297" s="5">
        <f t="shared" si="231"/>
        <v>0</v>
      </c>
      <c r="H297" s="5">
        <f t="shared" si="231"/>
        <v>0</v>
      </c>
      <c r="I297" s="5">
        <f t="shared" si="231"/>
        <v>0</v>
      </c>
      <c r="J297" s="5">
        <f t="shared" si="231"/>
        <v>0</v>
      </c>
      <c r="K297" s="5">
        <f t="shared" si="231"/>
        <v>0</v>
      </c>
      <c r="L297" s="5">
        <f t="shared" si="231"/>
        <v>0</v>
      </c>
      <c r="M297" s="5">
        <f t="shared" si="231"/>
        <v>0</v>
      </c>
      <c r="N297" s="5">
        <f t="shared" si="231"/>
        <v>0</v>
      </c>
      <c r="O297" s="39">
        <f t="shared" si="231"/>
        <v>10930.605284269484</v>
      </c>
      <c r="P297" s="5">
        <f t="shared" si="231"/>
        <v>10967.769342235999</v>
      </c>
      <c r="Q297" s="5">
        <f t="shared" si="231"/>
        <v>10681.381529823142</v>
      </c>
      <c r="R297" s="5">
        <f t="shared" si="231"/>
        <v>11690.869187859882</v>
      </c>
      <c r="S297" s="5">
        <f t="shared" si="231"/>
        <v>11407.040863687951</v>
      </c>
      <c r="T297" s="5">
        <f t="shared" si="231"/>
        <v>11774.021664045455</v>
      </c>
      <c r="U297" s="5">
        <f t="shared" si="231"/>
        <v>11816.408142036018</v>
      </c>
      <c r="V297" s="5">
        <f t="shared" si="231"/>
        <v>10870.701610401733</v>
      </c>
      <c r="W297" s="5">
        <f t="shared" si="231"/>
        <v>11898.081737144794</v>
      </c>
      <c r="X297" s="5">
        <f t="shared" si="231"/>
        <v>12083.094760048474</v>
      </c>
      <c r="Y297" s="5">
        <f t="shared" si="231"/>
        <v>11946.939248786619</v>
      </c>
      <c r="Z297" s="5">
        <f t="shared" si="231"/>
        <v>11142.121985881164</v>
      </c>
      <c r="AA297" s="39">
        <f t="shared" si="231"/>
        <v>11576.481769977214</v>
      </c>
      <c r="AB297" s="5">
        <f t="shared" si="231"/>
        <v>11001.945697057125</v>
      </c>
      <c r="AC297" s="5">
        <f t="shared" si="231"/>
        <v>10181.879642849219</v>
      </c>
      <c r="AD297" s="5">
        <f t="shared" si="231"/>
        <v>10473.072748337585</v>
      </c>
      <c r="AE297" s="5">
        <f t="shared" si="231"/>
        <v>9508.8177077048513</v>
      </c>
      <c r="AF297" s="5">
        <f t="shared" si="231"/>
        <v>8458.5897161649627</v>
      </c>
      <c r="AG297" s="5">
        <f t="shared" si="231"/>
        <v>7162.0662356601342</v>
      </c>
      <c r="AH297" s="5">
        <f t="shared" si="231"/>
        <v>11015.004857879492</v>
      </c>
      <c r="AI297" s="5">
        <f t="shared" si="231"/>
        <v>11006.076777092761</v>
      </c>
      <c r="AJ297" s="5">
        <f t="shared" si="231"/>
        <v>10326.955523749422</v>
      </c>
      <c r="AK297" s="5">
        <f t="shared" si="231"/>
        <v>9583.9731404934355</v>
      </c>
      <c r="AL297" s="5">
        <f t="shared" si="231"/>
        <v>8288.0899681585161</v>
      </c>
      <c r="AM297" s="39">
        <f t="shared" si="231"/>
        <v>7269.3206516682403</v>
      </c>
      <c r="AN297" s="5">
        <f t="shared" si="231"/>
        <v>5712.4998214085808</v>
      </c>
      <c r="AO297" s="5">
        <f t="shared" si="231"/>
        <v>3951.0953808440745</v>
      </c>
      <c r="AP297" s="5">
        <f t="shared" si="231"/>
        <v>2627.8281238882705</v>
      </c>
      <c r="AQ297" s="5">
        <f t="shared" si="231"/>
        <v>1391.4104561228703</v>
      </c>
      <c r="AR297" s="5">
        <f t="shared" si="231"/>
        <v>244.77831454032113</v>
      </c>
      <c r="AS297" s="5">
        <f t="shared" si="231"/>
        <v>-837.42718731620221</v>
      </c>
      <c r="AT297" s="5">
        <f t="shared" si="231"/>
        <v>45139.809183293968</v>
      </c>
      <c r="AU297" s="5">
        <f t="shared" si="231"/>
        <v>45527.197431374145</v>
      </c>
      <c r="AV297" s="5">
        <f t="shared" si="231"/>
        <v>39026.594656275294</v>
      </c>
      <c r="AW297" s="5">
        <f t="shared" si="231"/>
        <v>36988.213789187095</v>
      </c>
      <c r="AX297" s="5">
        <f t="shared" si="231"/>
        <v>33108.590232162736</v>
      </c>
      <c r="AY297" s="39">
        <f t="shared" si="231"/>
        <v>22102.922784388553</v>
      </c>
      <c r="AZ297" s="5">
        <f t="shared" si="231"/>
        <v>19164.03747246178</v>
      </c>
      <c r="BA297" s="5">
        <f t="shared" si="231"/>
        <v>15508.591989323922</v>
      </c>
      <c r="BB297" s="5">
        <f t="shared" si="231"/>
        <v>12798.716299402025</v>
      </c>
      <c r="BC297" s="5">
        <f t="shared" si="231"/>
        <v>9838.1367920709818</v>
      </c>
      <c r="BD297" s="5">
        <f t="shared" si="231"/>
        <v>7220.7146857181524</v>
      </c>
      <c r="BE297" s="5">
        <f t="shared" si="231"/>
        <v>0</v>
      </c>
      <c r="BF297" s="5">
        <f t="shared" si="231"/>
        <v>0</v>
      </c>
      <c r="BG297" s="5">
        <f t="shared" si="231"/>
        <v>0</v>
      </c>
      <c r="BH297" s="5">
        <f t="shared" si="231"/>
        <v>0</v>
      </c>
      <c r="BI297" s="5">
        <f t="shared" si="231"/>
        <v>0</v>
      </c>
      <c r="BJ297" s="5">
        <f t="shared" si="231"/>
        <v>0</v>
      </c>
      <c r="BK297" s="39">
        <f t="shared" si="231"/>
        <v>0</v>
      </c>
      <c r="BL297" s="5">
        <f t="shared" si="231"/>
        <v>0</v>
      </c>
      <c r="BM297" s="5">
        <f t="shared" si="231"/>
        <v>0</v>
      </c>
      <c r="BN297" s="5">
        <f t="shared" si="231"/>
        <v>0</v>
      </c>
      <c r="BO297" s="5">
        <f t="shared" si="231"/>
        <v>0</v>
      </c>
      <c r="BP297" s="5">
        <f t="shared" si="231"/>
        <v>0</v>
      </c>
      <c r="BQ297" s="5">
        <f t="shared" si="232"/>
        <v>0</v>
      </c>
      <c r="BR297" s="5">
        <f t="shared" si="232"/>
        <v>0</v>
      </c>
      <c r="BS297" s="5">
        <f t="shared" si="232"/>
        <v>0</v>
      </c>
      <c r="BT297" s="5">
        <f t="shared" si="232"/>
        <v>0</v>
      </c>
      <c r="BU297" s="5">
        <f t="shared" si="232"/>
        <v>0</v>
      </c>
      <c r="BV297" s="5">
        <f t="shared" si="232"/>
        <v>0</v>
      </c>
      <c r="BW297" s="5">
        <f t="shared" si="232"/>
        <v>0</v>
      </c>
      <c r="BX297" s="5">
        <f t="shared" si="232"/>
        <v>0</v>
      </c>
      <c r="BY297" s="5">
        <f t="shared" si="232"/>
        <v>0</v>
      </c>
      <c r="BZ297" s="5">
        <f t="shared" si="232"/>
        <v>0</v>
      </c>
      <c r="CA297" s="5">
        <f t="shared" si="232"/>
        <v>0</v>
      </c>
      <c r="CB297" s="5">
        <f t="shared" si="232"/>
        <v>0</v>
      </c>
    </row>
    <row r="298" spans="1:80" ht="15.75" customHeight="1">
      <c r="A298" s="33" t="s">
        <v>49</v>
      </c>
      <c r="B298" s="33" t="s">
        <v>49</v>
      </c>
      <c r="C298" s="49"/>
      <c r="D298" s="48" t="s">
        <v>41</v>
      </c>
      <c r="E298" s="44">
        <f t="shared" si="231"/>
        <v>0</v>
      </c>
      <c r="F298" s="45">
        <f t="shared" si="231"/>
        <v>0</v>
      </c>
      <c r="G298" s="45">
        <f t="shared" si="231"/>
        <v>0</v>
      </c>
      <c r="H298" s="45">
        <f t="shared" si="231"/>
        <v>0</v>
      </c>
      <c r="I298" s="45">
        <f t="shared" si="231"/>
        <v>0</v>
      </c>
      <c r="J298" s="45">
        <f t="shared" si="231"/>
        <v>0</v>
      </c>
      <c r="K298" s="45">
        <f t="shared" si="231"/>
        <v>0</v>
      </c>
      <c r="L298" s="45">
        <f t="shared" si="231"/>
        <v>0</v>
      </c>
      <c r="M298" s="45">
        <f t="shared" si="231"/>
        <v>0</v>
      </c>
      <c r="N298" s="45">
        <f t="shared" si="231"/>
        <v>0</v>
      </c>
      <c r="O298" s="44">
        <f t="shared" si="231"/>
        <v>3225814.512422353</v>
      </c>
      <c r="P298" s="45">
        <f t="shared" si="231"/>
        <v>3236782.2817645888</v>
      </c>
      <c r="Q298" s="45">
        <f t="shared" si="231"/>
        <v>3247463.6632944117</v>
      </c>
      <c r="R298" s="45">
        <f t="shared" si="231"/>
        <v>3259154.5324822715</v>
      </c>
      <c r="S298" s="45">
        <f t="shared" si="231"/>
        <v>3270561.5733459597</v>
      </c>
      <c r="T298" s="45">
        <f t="shared" si="231"/>
        <v>3282335.5950100049</v>
      </c>
      <c r="U298" s="45">
        <f t="shared" si="231"/>
        <v>3294152.0031520408</v>
      </c>
      <c r="V298" s="45">
        <f t="shared" si="231"/>
        <v>3305022.7047624425</v>
      </c>
      <c r="W298" s="45">
        <f t="shared" si="231"/>
        <v>3316920.7864995874</v>
      </c>
      <c r="X298" s="45">
        <f t="shared" si="231"/>
        <v>3226564.881259636</v>
      </c>
      <c r="Y298" s="45">
        <f t="shared" si="231"/>
        <v>3073244.8205084228</v>
      </c>
      <c r="Z298" s="45">
        <f t="shared" si="231"/>
        <v>2960665.9424943035</v>
      </c>
      <c r="AA298" s="44">
        <f t="shared" si="231"/>
        <v>2839151.4242642806</v>
      </c>
      <c r="AB298" s="45">
        <f t="shared" si="231"/>
        <v>2672823.3699613377</v>
      </c>
      <c r="AC298" s="45">
        <f t="shared" si="231"/>
        <v>2558835.2496041865</v>
      </c>
      <c r="AD298" s="45">
        <f t="shared" si="231"/>
        <v>2438815.3223525244</v>
      </c>
      <c r="AE298" s="45">
        <f t="shared" si="231"/>
        <v>2209141.1576502295</v>
      </c>
      <c r="AF298" s="45">
        <f t="shared" si="231"/>
        <v>1827217.2969063942</v>
      </c>
      <c r="AG298" s="45">
        <f t="shared" si="231"/>
        <v>1435429.4219020542</v>
      </c>
      <c r="AH298" s="45">
        <f t="shared" si="231"/>
        <v>2613726.4178302442</v>
      </c>
      <c r="AI298" s="45">
        <f t="shared" si="231"/>
        <v>2400041.8303526496</v>
      </c>
      <c r="AJ298" s="45">
        <f t="shared" si="231"/>
        <v>2200043.1357263993</v>
      </c>
      <c r="AK298" s="45">
        <f t="shared" si="231"/>
        <v>1976485.6811068926</v>
      </c>
      <c r="AL298" s="45">
        <f t="shared" si="231"/>
        <v>1715397.9502650511</v>
      </c>
      <c r="AM298" s="44">
        <f t="shared" si="231"/>
        <v>1385199.3072667192</v>
      </c>
      <c r="AN298" s="45">
        <f t="shared" si="231"/>
        <v>1051364.1803881277</v>
      </c>
      <c r="AO298" s="45">
        <f t="shared" si="231"/>
        <v>708629.30647897185</v>
      </c>
      <c r="AP298" s="45">
        <f t="shared" si="231"/>
        <v>436532.48855286004</v>
      </c>
      <c r="AQ298" s="45">
        <f t="shared" si="231"/>
        <v>183263.56906898291</v>
      </c>
      <c r="AR298" s="45">
        <f t="shared" si="231"/>
        <v>-76593.436606476811</v>
      </c>
      <c r="AS298" s="45">
        <f t="shared" si="231"/>
        <v>-323018.841683793</v>
      </c>
      <c r="AT298" s="45">
        <f t="shared" si="231"/>
        <v>11300625.135696372</v>
      </c>
      <c r="AU298" s="45">
        <f t="shared" si="231"/>
        <v>10424519.886198882</v>
      </c>
      <c r="AV298" s="45">
        <f t="shared" si="231"/>
        <v>9628144.9937267732</v>
      </c>
      <c r="AW298" s="45">
        <f t="shared" si="231"/>
        <v>8902950.1146559585</v>
      </c>
      <c r="AX298" s="45">
        <f t="shared" si="231"/>
        <v>8108922.6971981209</v>
      </c>
      <c r="AY298" s="44">
        <f t="shared" si="231"/>
        <v>7156575.2493025111</v>
      </c>
      <c r="AZ298" s="45">
        <f t="shared" si="231"/>
        <v>6079166.3553849719</v>
      </c>
      <c r="BA298" s="45">
        <f t="shared" si="231"/>
        <v>5013907.9432642953</v>
      </c>
      <c r="BB298" s="45">
        <f t="shared" si="231"/>
        <v>4140830.9868936976</v>
      </c>
      <c r="BC298" s="45">
        <f t="shared" si="231"/>
        <v>3156515.8847657684</v>
      </c>
      <c r="BD298" s="45">
        <f t="shared" si="231"/>
        <v>2008358.1768614866</v>
      </c>
      <c r="BE298" s="45">
        <f t="shared" si="231"/>
        <v>2008358.1768614866</v>
      </c>
      <c r="BF298" s="45">
        <f t="shared" si="231"/>
        <v>-3732596.968578882</v>
      </c>
      <c r="BG298" s="45">
        <f t="shared" si="231"/>
        <v>-3732596.968578882</v>
      </c>
      <c r="BH298" s="45">
        <f t="shared" si="231"/>
        <v>-3732596.968578882</v>
      </c>
      <c r="BI298" s="45">
        <f t="shared" si="231"/>
        <v>-3732596.968578882</v>
      </c>
      <c r="BJ298" s="45">
        <f t="shared" si="231"/>
        <v>-3732596.968578882</v>
      </c>
      <c r="BK298" s="44">
        <f t="shared" si="231"/>
        <v>-3732596.968578882</v>
      </c>
      <c r="BL298" s="45">
        <f t="shared" si="231"/>
        <v>-3732596.968578882</v>
      </c>
      <c r="BM298" s="45">
        <f t="shared" si="231"/>
        <v>-3732596.968578882</v>
      </c>
      <c r="BN298" s="45">
        <f t="shared" si="231"/>
        <v>-3732596.968578882</v>
      </c>
      <c r="BO298" s="45">
        <f t="shared" si="231"/>
        <v>-3732596.968578882</v>
      </c>
      <c r="BP298" s="45">
        <f t="shared" si="231"/>
        <v>-3732596.968578882</v>
      </c>
      <c r="BQ298" s="45">
        <f t="shared" si="232"/>
        <v>-3732596.968578882</v>
      </c>
      <c r="BR298" s="45">
        <f t="shared" si="232"/>
        <v>-5455773.7376664625</v>
      </c>
      <c r="BS298" s="45">
        <f t="shared" si="232"/>
        <v>-5455773.7376664625</v>
      </c>
      <c r="BT298" s="45">
        <f t="shared" si="232"/>
        <v>-5455773.7376664625</v>
      </c>
      <c r="BU298" s="45">
        <f t="shared" si="232"/>
        <v>-5455773.7376664625</v>
      </c>
      <c r="BV298" s="45">
        <f t="shared" si="232"/>
        <v>-5455773.7376664625</v>
      </c>
      <c r="BW298" s="45">
        <f t="shared" si="232"/>
        <v>-5455773.7376664625</v>
      </c>
      <c r="BX298" s="45">
        <f t="shared" si="232"/>
        <v>-5455773.7376664625</v>
      </c>
      <c r="BY298" s="45">
        <f t="shared" si="232"/>
        <v>-5455773.7376664625</v>
      </c>
      <c r="BZ298" s="45">
        <f t="shared" si="232"/>
        <v>-5455773.7376664625</v>
      </c>
      <c r="CA298" s="45">
        <f t="shared" si="232"/>
        <v>-5455773.7376664625</v>
      </c>
      <c r="CB298" s="45">
        <f t="shared" si="232"/>
        <v>-5455773.7376664625</v>
      </c>
    </row>
    <row r="299" spans="1:80" ht="15.75" customHeight="1">
      <c r="C299" s="37"/>
      <c r="D299" s="43"/>
      <c r="E299" s="50"/>
      <c r="F299" s="43"/>
      <c r="G299" s="43"/>
      <c r="H299" s="43"/>
      <c r="I299" s="43"/>
      <c r="J299" s="43"/>
      <c r="K299" s="43"/>
      <c r="L299" s="43"/>
      <c r="M299" s="43"/>
      <c r="N299" s="43"/>
      <c r="O299" s="39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39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39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39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39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</row>
    <row r="300" spans="1:80" ht="15.75" customHeight="1">
      <c r="A300" s="1" t="s">
        <v>50</v>
      </c>
      <c r="C300" s="37"/>
      <c r="D300" s="43"/>
      <c r="E300" s="50"/>
      <c r="F300" s="43"/>
      <c r="G300" s="43"/>
      <c r="H300" s="43"/>
      <c r="I300" s="43"/>
      <c r="J300" s="43"/>
      <c r="K300" s="43"/>
      <c r="L300" s="43"/>
      <c r="M300" s="43"/>
      <c r="N300" s="43"/>
      <c r="O300" s="3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39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39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39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39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</row>
    <row r="301" spans="1:80" ht="15.75" customHeight="1">
      <c r="C301" s="37"/>
      <c r="D301" s="43"/>
      <c r="E301" s="50"/>
      <c r="F301" s="43"/>
      <c r="G301" s="43"/>
      <c r="H301" s="43"/>
      <c r="I301" s="43"/>
      <c r="J301" s="43"/>
      <c r="K301" s="43"/>
      <c r="L301" s="43"/>
      <c r="M301" s="43"/>
      <c r="N301" s="43"/>
      <c r="O301" s="39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39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39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39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39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</row>
    <row r="302" spans="1:80" ht="15.75" customHeight="1">
      <c r="A302" s="32"/>
      <c r="B302" s="32"/>
      <c r="C302" s="49"/>
      <c r="D302" s="48" t="s">
        <v>51</v>
      </c>
      <c r="E302" s="51">
        <f>0.035/12</f>
        <v>2.9166666666666668E-3</v>
      </c>
      <c r="F302" s="52">
        <f t="shared" ref="F302:H302" si="233">0.035/12</f>
        <v>2.9166666666666668E-3</v>
      </c>
      <c r="G302" s="52">
        <f t="shared" si="233"/>
        <v>2.9166666666666668E-3</v>
      </c>
      <c r="H302" s="52">
        <f t="shared" si="233"/>
        <v>2.9166666666666668E-3</v>
      </c>
      <c r="I302" s="52">
        <v>3.0000000000000001E-3</v>
      </c>
      <c r="J302" s="52">
        <v>2.7000000000000001E-3</v>
      </c>
      <c r="K302" s="52">
        <v>3.0000000000000001E-3</v>
      </c>
      <c r="L302" s="52">
        <v>3.0000000000000001E-3</v>
      </c>
      <c r="M302" s="52">
        <v>3.2000000000000002E-3</v>
      </c>
      <c r="N302" s="52">
        <v>3.0000000000000001E-3</v>
      </c>
      <c r="O302" s="51">
        <v>3.3999999999999998E-3</v>
      </c>
      <c r="P302" s="52">
        <v>3.3999999999999998E-3</v>
      </c>
      <c r="Q302" s="52">
        <v>3.3E-3</v>
      </c>
      <c r="R302" s="52">
        <v>3.5999999999999999E-3</v>
      </c>
      <c r="S302" s="52">
        <v>3.5000000000000001E-3</v>
      </c>
      <c r="T302" s="52">
        <v>3.5999999999999999E-3</v>
      </c>
      <c r="U302" s="52">
        <v>3.5999999999999999E-3</v>
      </c>
      <c r="V302" s="52">
        <v>3.3E-3</v>
      </c>
      <c r="W302" s="52">
        <v>3.5999999999999999E-3</v>
      </c>
      <c r="X302" s="52">
        <v>3.7000000000000002E-3</v>
      </c>
      <c r="Y302" s="52">
        <v>3.8E-3</v>
      </c>
      <c r="Z302" s="52">
        <v>3.7000000000000002E-3</v>
      </c>
      <c r="AA302" s="51">
        <v>4.0000000000000001E-3</v>
      </c>
      <c r="AB302" s="52">
        <v>4.0000000000000001E-3</v>
      </c>
      <c r="AC302" s="52">
        <v>3.8999999999999998E-3</v>
      </c>
      <c r="AD302" s="52">
        <v>4.1999999999999997E-3</v>
      </c>
      <c r="AE302" s="52">
        <v>4.1000000000000003E-3</v>
      </c>
      <c r="AF302" s="52">
        <v>4.1999999999999997E-3</v>
      </c>
      <c r="AG302" s="52">
        <v>4.4000000000000003E-3</v>
      </c>
      <c r="AH302" s="52">
        <v>4.0000000000000001E-3</v>
      </c>
      <c r="AI302" s="52">
        <v>4.4000000000000003E-3</v>
      </c>
      <c r="AJ302" s="52">
        <v>4.4999999999999997E-3</v>
      </c>
      <c r="AK302" s="52">
        <v>4.5999999999999999E-3</v>
      </c>
      <c r="AL302" s="52">
        <v>4.4999999999999997E-3</v>
      </c>
      <c r="AM302" s="51">
        <v>4.7000000000000002E-3</v>
      </c>
      <c r="AN302" s="52">
        <v>4.7000000000000002E-3</v>
      </c>
      <c r="AO302" s="52">
        <v>4.4999999999999997E-3</v>
      </c>
      <c r="AP302" s="52">
        <v>4.5999999999999999E-3</v>
      </c>
      <c r="AQ302" s="52">
        <v>4.4999999999999997E-3</v>
      </c>
      <c r="AR302" s="52">
        <v>4.5999999999999999E-3</v>
      </c>
      <c r="AS302" s="52">
        <v>4.1999999999999997E-3</v>
      </c>
      <c r="AT302" s="52">
        <v>3.8999999999999998E-3</v>
      </c>
      <c r="AU302" s="52">
        <v>4.1999999999999997E-3</v>
      </c>
      <c r="AV302" s="52">
        <v>3.8999999999999998E-3</v>
      </c>
      <c r="AW302" s="52">
        <v>4.0000000000000001E-3</v>
      </c>
      <c r="AX302" s="52">
        <v>3.8999999999999998E-3</v>
      </c>
      <c r="AY302" s="51">
        <v>2.8999999999999998E-3</v>
      </c>
      <c r="AZ302" s="52">
        <v>2.8999999999999998E-3</v>
      </c>
      <c r="BA302" s="52">
        <v>2.8E-3</v>
      </c>
      <c r="BB302" s="52">
        <v>2.8E-3</v>
      </c>
      <c r="BC302" s="52">
        <v>2.7000000000000001E-3</v>
      </c>
      <c r="BD302" s="52">
        <v>2.8E-3</v>
      </c>
      <c r="BE302" s="52"/>
      <c r="BF302" s="52"/>
      <c r="BG302" s="52"/>
      <c r="BH302" s="52"/>
      <c r="BI302" s="52"/>
      <c r="BJ302" s="52"/>
      <c r="BK302" s="51"/>
      <c r="BL302" s="52"/>
      <c r="BM302" s="52"/>
      <c r="BN302" s="52"/>
      <c r="BO302" s="52"/>
      <c r="BP302" s="52"/>
      <c r="BQ302" s="52"/>
      <c r="BR302" s="52"/>
      <c r="BS302" s="52"/>
      <c r="BT302" s="52"/>
      <c r="BU302" s="52"/>
      <c r="BV302" s="52"/>
      <c r="BW302" s="52"/>
      <c r="BX302" s="52"/>
      <c r="BY302" s="52"/>
      <c r="BZ302" s="52"/>
      <c r="CA302" s="52"/>
      <c r="CB302" s="52"/>
    </row>
    <row r="303" spans="1:80" ht="15.75" hidden="1" customHeight="1" outlineLevel="1">
      <c r="C303" s="37"/>
      <c r="D303" s="43"/>
      <c r="E303" s="50"/>
      <c r="F303" s="43"/>
      <c r="G303" s="43"/>
      <c r="H303" s="43"/>
      <c r="I303" s="43"/>
      <c r="J303" s="43"/>
      <c r="K303" s="43"/>
      <c r="L303" s="43"/>
      <c r="M303" s="43"/>
      <c r="N303" s="43"/>
      <c r="O303" s="53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3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3"/>
      <c r="AN303" s="54"/>
      <c r="AO303" s="54"/>
      <c r="AP303" s="54"/>
      <c r="AQ303" s="54"/>
      <c r="AR303" s="54"/>
      <c r="AS303" s="5"/>
      <c r="AT303" s="5"/>
      <c r="AU303" s="5"/>
      <c r="AV303" s="5"/>
      <c r="AW303" s="5"/>
      <c r="AX303" s="5"/>
      <c r="AY303" s="39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39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</row>
    <row r="304" spans="1:80" ht="15.75" hidden="1" customHeight="1" outlineLevel="1">
      <c r="A304" s="1" t="s">
        <v>52</v>
      </c>
      <c r="B304" s="23"/>
      <c r="C304" s="23"/>
      <c r="D304" s="43"/>
      <c r="E304" s="50"/>
      <c r="F304" s="43"/>
      <c r="G304" s="43"/>
      <c r="H304" s="43"/>
      <c r="I304" s="43"/>
      <c r="J304" s="43"/>
      <c r="K304" s="43"/>
      <c r="L304" s="43"/>
      <c r="M304" s="43"/>
      <c r="N304" s="43"/>
      <c r="O304" s="39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39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39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39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39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</row>
    <row r="305" spans="1:80" ht="15.75" hidden="1" customHeight="1" outlineLevel="1">
      <c r="C305" s="37"/>
      <c r="D305" s="43"/>
      <c r="E305" s="50"/>
      <c r="F305" s="43"/>
      <c r="G305" s="43"/>
      <c r="H305" s="43"/>
      <c r="I305" s="43"/>
      <c r="J305" s="43"/>
      <c r="K305" s="43"/>
      <c r="L305" s="43"/>
      <c r="M305" s="43"/>
      <c r="N305" s="43"/>
      <c r="O305" s="3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39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39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39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39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</row>
    <row r="306" spans="1:80" ht="15.75" hidden="1" customHeight="1" outlineLevel="1">
      <c r="A306" s="2" t="s">
        <v>49</v>
      </c>
      <c r="B306" s="2" t="s">
        <v>49</v>
      </c>
      <c r="C306" s="23">
        <v>1</v>
      </c>
      <c r="D306" s="43" t="s">
        <v>53</v>
      </c>
      <c r="E306" s="50"/>
      <c r="F306" s="43"/>
      <c r="G306" s="43"/>
      <c r="H306" s="43"/>
      <c r="I306" s="43"/>
      <c r="J306" s="43"/>
      <c r="K306" s="43"/>
      <c r="L306" s="43"/>
      <c r="M306" s="43"/>
      <c r="N306" s="43"/>
      <c r="O306" s="55">
        <v>2575330</v>
      </c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39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39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39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39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</row>
    <row r="307" spans="1:80" ht="15.75" hidden="1" customHeight="1" outlineLevel="1">
      <c r="A307" s="2" t="s">
        <v>27</v>
      </c>
      <c r="B307" s="23" t="s">
        <v>28</v>
      </c>
      <c r="C307" s="23">
        <v>1</v>
      </c>
      <c r="D307" s="43" t="s">
        <v>54</v>
      </c>
      <c r="E307" s="39">
        <f>16/30*5734666.21211064</f>
        <v>3058488.6464590076</v>
      </c>
      <c r="F307" s="5">
        <v>5457085.4618635727</v>
      </c>
      <c r="G307" s="5">
        <v>5913035.3021426145</v>
      </c>
      <c r="H307" s="5">
        <v>10916768.735029623</v>
      </c>
      <c r="I307" s="5">
        <v>10547590.187298032</v>
      </c>
      <c r="J307" s="5">
        <v>9206059.6258682217</v>
      </c>
      <c r="K307" s="5">
        <v>7423943.9575112415</v>
      </c>
      <c r="L307" s="5">
        <v>5543227.5546470406</v>
      </c>
      <c r="M307" s="5">
        <v>4483483.6947267968</v>
      </c>
      <c r="N307" s="5">
        <v>3676418.5653191446</v>
      </c>
      <c r="O307" s="56">
        <f>IFERROR(SUM(E307:N307)/SUM($E$307:$N$312)*$O$306,0)</f>
        <v>1320717.2954872788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39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39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39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39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</row>
    <row r="308" spans="1:80" ht="15.75" hidden="1" customHeight="1" outlineLevel="1">
      <c r="A308" s="2" t="s">
        <v>42</v>
      </c>
      <c r="B308" s="23" t="s">
        <v>43</v>
      </c>
      <c r="C308" s="23">
        <v>1</v>
      </c>
      <c r="D308" s="43" t="s">
        <v>54</v>
      </c>
      <c r="E308" s="39">
        <f>16/30*O47/O117*2582473.28710364</f>
        <v>-1069339.5064803499</v>
      </c>
      <c r="F308" s="5">
        <f>O47/O117*2336727.58520276</f>
        <v>-1814216.5801031911</v>
      </c>
      <c r="G308" s="5">
        <f>O47/O117*2270477.74010844</f>
        <v>-1762780.7310292588</v>
      </c>
      <c r="H308" s="5">
        <f>O47/O117*2927149.17530098</f>
        <v>-2272615.1734138168</v>
      </c>
      <c r="I308" s="5">
        <f>O47/O117*2828442.75110993</f>
        <v>-2195980.2963044415</v>
      </c>
      <c r="J308" s="5">
        <f>O47/O117*2545977.69098353</f>
        <v>-1976676.6861505457</v>
      </c>
      <c r="K308" s="5">
        <f>O47/O117*2290217.15082451</f>
        <v>-1778106.2513977159</v>
      </c>
      <c r="L308" s="5">
        <f>O47/O117*2138449.06643133</f>
        <v>-1660274.726328132</v>
      </c>
      <c r="M308" s="5">
        <f>O47/O117*2057495.88919707</f>
        <v>-1597423.3279535614</v>
      </c>
      <c r="N308" s="5">
        <f>O47/O117*2251586.29361557</f>
        <v>-1748113.5632915511</v>
      </c>
      <c r="O308" s="57">
        <f>IFERROR(SUM(E308:N308)/SUM($E$307:$N$312)*$O$306,0)</f>
        <v>-356483.57444797689</v>
      </c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39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39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39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39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</row>
    <row r="309" spans="1:80" ht="15.75" hidden="1" customHeight="1" outlineLevel="1">
      <c r="A309" s="2" t="s">
        <v>44</v>
      </c>
      <c r="B309" s="23" t="s">
        <v>43</v>
      </c>
      <c r="C309" s="23">
        <v>1</v>
      </c>
      <c r="D309" s="43" t="s">
        <v>54</v>
      </c>
      <c r="E309" s="39">
        <f>16/30*O82/O117*2582473.28710364</f>
        <v>2446658.5929356241</v>
      </c>
      <c r="F309" s="5">
        <f>O82/O117*2336727.58520276</f>
        <v>4150944.1653059497</v>
      </c>
      <c r="G309" s="5">
        <f>O82/O117*2270477.74010844</f>
        <v>4033258.4711376978</v>
      </c>
      <c r="H309" s="5">
        <f>O82/O117*2927149.17530098</f>
        <v>5199764.348714795</v>
      </c>
      <c r="I309" s="5">
        <f>O82/O117*2828442.75110993</f>
        <v>5024423.0474143699</v>
      </c>
      <c r="J309" s="5">
        <f>O82/O117*2545977.69098353</f>
        <v>4522654.3771340745</v>
      </c>
      <c r="K309" s="5">
        <f>O82/O117*2290217.15082451</f>
        <v>4068323.4022222245</v>
      </c>
      <c r="L309" s="5">
        <f>O82/O117*2138449.06643133</f>
        <v>3798723.7927594609</v>
      </c>
      <c r="M309" s="5">
        <f>O82/O117*2057495.88919707</f>
        <v>3654919.2171506304</v>
      </c>
      <c r="N309" s="5">
        <f>O82/O117*2251586.29361557</f>
        <v>3999699.8569071195</v>
      </c>
      <c r="O309" s="57">
        <f t="shared" ref="O309:O312" si="234">IFERROR(SUM(E309:N309)/SUM($E$307:$N$312)*$O$306,0)</f>
        <v>815637.68604632211</v>
      </c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39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39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39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39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</row>
    <row r="310" spans="1:80" ht="15.75" hidden="1" customHeight="1" outlineLevel="1">
      <c r="A310" s="2" t="s">
        <v>42</v>
      </c>
      <c r="B310" s="23" t="s">
        <v>46</v>
      </c>
      <c r="C310" s="23">
        <v>1</v>
      </c>
      <c r="D310" s="43" t="s">
        <v>54</v>
      </c>
      <c r="E310" s="39">
        <f>16/30*O152/O222*3983762.64401195</f>
        <v>5102411.546419573</v>
      </c>
      <c r="F310" s="5">
        <f>O152/O222*4272450.05555019</f>
        <v>10260305.603159403</v>
      </c>
      <c r="G310" s="5">
        <f>O152/O222*4069702.25983481</f>
        <v>9773405.9747589882</v>
      </c>
      <c r="H310" s="5">
        <f>O152/O222*4214418.39037479</f>
        <v>10120942.331121542</v>
      </c>
      <c r="I310" s="5">
        <f>O152/O222*3837303.81744823</f>
        <v>9215300.2018226944</v>
      </c>
      <c r="J310" s="5">
        <f>O152/O222*3533601.29161025</f>
        <v>8485957.3921856098</v>
      </c>
      <c r="K310" s="5">
        <f>O152/O222*3336342.57930374</f>
        <v>8012239.8191688657</v>
      </c>
      <c r="L310" s="5">
        <f>O152/O222*3248962.43959021</f>
        <v>7802396.0701605165</v>
      </c>
      <c r="M310" s="5">
        <f>O152/O222*3126708.08394358</f>
        <v>7508801.7545002876</v>
      </c>
      <c r="N310" s="5">
        <f>O152/O222*3322794.3583527</f>
        <v>7979703.7132976651</v>
      </c>
      <c r="O310" s="57">
        <f t="shared" si="234"/>
        <v>1680388.4039125058</v>
      </c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39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39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39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39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</row>
    <row r="311" spans="1:80" ht="15.75" hidden="1" customHeight="1" outlineLevel="1">
      <c r="A311" s="2" t="s">
        <v>44</v>
      </c>
      <c r="B311" s="23" t="s">
        <v>46</v>
      </c>
      <c r="C311" s="23">
        <v>1</v>
      </c>
      <c r="D311" s="43" t="s">
        <v>54</v>
      </c>
      <c r="E311" s="39">
        <f>16/30*O187/O222*3983762.64401195</f>
        <v>-2977738.1362798698</v>
      </c>
      <c r="F311" s="5">
        <f>O187/O222*4272450.05555019</f>
        <v>-5987855.5476092231</v>
      </c>
      <c r="G311" s="5">
        <f>O187/O222*4069702.25983481</f>
        <v>-5703703.7149241855</v>
      </c>
      <c r="H311" s="5">
        <f>O187/O222*4214418.39037479</f>
        <v>-5906523.9407467591</v>
      </c>
      <c r="I311" s="5">
        <f>O187/O222*3837303.81744823</f>
        <v>-5377996.3843744723</v>
      </c>
      <c r="J311" s="5">
        <f>O187/O222*3533601.29161025</f>
        <v>-4952356.1005753679</v>
      </c>
      <c r="K311" s="5">
        <f>O187/O222*3336342.57930374</f>
        <v>-4675897.2398651326</v>
      </c>
      <c r="L311" s="5">
        <f>O187/O222*3248962.43959021</f>
        <v>-4553433.630570313</v>
      </c>
      <c r="M311" s="5">
        <f>O187/O222*3126708.08394358</f>
        <v>-4382093.6705567138</v>
      </c>
      <c r="N311" s="5">
        <f>O187/O222*3322794.3583527</f>
        <v>-4656909.3549449714</v>
      </c>
      <c r="O311" s="57">
        <f t="shared" si="234"/>
        <v>-980665.04212188278</v>
      </c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39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39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39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39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</row>
    <row r="312" spans="1:80" ht="15.75" hidden="1" customHeight="1" outlineLevel="1">
      <c r="A312" s="2" t="s">
        <v>47</v>
      </c>
      <c r="B312" s="23" t="s">
        <v>48</v>
      </c>
      <c r="C312" s="23">
        <v>1</v>
      </c>
      <c r="D312" s="43" t="s">
        <v>54</v>
      </c>
      <c r="E312" s="39">
        <f>16/30*1533083.44276186</f>
        <v>817644.50280632533</v>
      </c>
      <c r="F312" s="5">
        <v>910303.71751652018</v>
      </c>
      <c r="G312" s="5">
        <v>270371.23214025679</v>
      </c>
      <c r="H312" s="5">
        <v>42758.620516066796</v>
      </c>
      <c r="I312" s="5">
        <v>24224.429315567133</v>
      </c>
      <c r="J312" s="5">
        <v>25062.384149354155</v>
      </c>
      <c r="K312" s="5">
        <v>181931.49642857208</v>
      </c>
      <c r="L312" s="5">
        <v>585248.51145322924</v>
      </c>
      <c r="M312" s="5">
        <v>896240.92220179294</v>
      </c>
      <c r="N312" s="5">
        <v>1046765.5030416335</v>
      </c>
      <c r="O312" s="58">
        <f t="shared" si="234"/>
        <v>95735.231123751641</v>
      </c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39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39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39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39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</row>
    <row r="313" spans="1:80" ht="15.75" hidden="1" customHeight="1" outlineLevel="1">
      <c r="C313" s="37"/>
      <c r="D313" s="43"/>
      <c r="E313" s="50"/>
      <c r="F313" s="43"/>
      <c r="G313" s="43"/>
      <c r="H313" s="43"/>
      <c r="I313" s="43"/>
      <c r="J313" s="43"/>
      <c r="K313" s="43"/>
      <c r="L313" s="43"/>
      <c r="M313" s="43"/>
      <c r="N313" s="43"/>
      <c r="O313" s="39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39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39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39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39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</row>
    <row r="314" spans="1:80" ht="15.75" hidden="1" customHeight="1" outlineLevel="1">
      <c r="A314" s="2" t="s">
        <v>49</v>
      </c>
      <c r="B314" s="2" t="s">
        <v>49</v>
      </c>
      <c r="C314" s="23">
        <v>2</v>
      </c>
      <c r="D314" s="43" t="s">
        <v>53</v>
      </c>
      <c r="E314" s="50"/>
      <c r="F314" s="43"/>
      <c r="G314" s="43"/>
      <c r="H314" s="43"/>
      <c r="I314" s="43"/>
      <c r="J314" s="43"/>
      <c r="K314" s="43"/>
      <c r="L314" s="43"/>
      <c r="M314" s="43"/>
      <c r="N314" s="43"/>
      <c r="O314" s="39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39"/>
      <c r="AB314" s="5"/>
      <c r="AC314" s="5"/>
      <c r="AD314" s="5"/>
      <c r="AE314" s="5"/>
      <c r="AF314" s="5"/>
      <c r="AG314" s="5"/>
      <c r="AH314" s="59">
        <v>3495984</v>
      </c>
      <c r="AI314" s="5"/>
      <c r="AJ314" s="5"/>
      <c r="AK314" s="5"/>
      <c r="AL314" s="5"/>
      <c r="AM314" s="39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39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39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</row>
    <row r="315" spans="1:80" ht="15.75" hidden="1" customHeight="1" outlineLevel="1">
      <c r="A315" s="2" t="s">
        <v>27</v>
      </c>
      <c r="B315" s="23" t="s">
        <v>28</v>
      </c>
      <c r="C315" s="23">
        <v>2</v>
      </c>
      <c r="D315" s="43" t="s">
        <v>54</v>
      </c>
      <c r="E315" s="60"/>
      <c r="O315" s="39">
        <f>Deferral!N12</f>
        <v>4736375.3174852161</v>
      </c>
      <c r="P315" s="5">
        <f>Deferral!O12</f>
        <v>6327143.0038342765</v>
      </c>
      <c r="Q315" s="5">
        <f>Deferral!P12+Deferral!Q12</f>
        <v>5862525.5450030183</v>
      </c>
      <c r="R315" s="5">
        <f>Deferral!R12+Deferral!S12</f>
        <v>5760157.7235420905</v>
      </c>
      <c r="S315" s="5">
        <f>Deferral!T12</f>
        <v>6289736.8248805879</v>
      </c>
      <c r="T315" s="5">
        <f>Deferral!U12</f>
        <v>11623166.033157386</v>
      </c>
      <c r="U315" s="5">
        <f>Deferral!V12</f>
        <v>11236577.369522873</v>
      </c>
      <c r="V315" s="5">
        <f>Deferral!W12</f>
        <v>9818451.1189114172</v>
      </c>
      <c r="W315" s="5">
        <f>Deferral!X12</f>
        <v>7927864.2180569135</v>
      </c>
      <c r="X315" s="5">
        <f>Deferral!Y12</f>
        <v>5917292.4928541845</v>
      </c>
      <c r="Y315" s="5">
        <f>Deferral!Z12</f>
        <v>4781149.7587885167</v>
      </c>
      <c r="Z315" s="5">
        <f>Deferral!AA12</f>
        <v>3918244.0876651104</v>
      </c>
      <c r="AA315" s="39"/>
      <c r="AB315" s="5"/>
      <c r="AC315" s="5"/>
      <c r="AD315" s="5"/>
      <c r="AE315" s="5"/>
      <c r="AF315" s="5"/>
      <c r="AG315" s="5"/>
      <c r="AH315" s="56">
        <f t="shared" ref="AH315:AH320" si="235">IFERROR(SUM(O315:Z315)/SUM($O$315:$Z$320)*$AH$314,0)</f>
        <v>1735141.9813699524</v>
      </c>
      <c r="AI315" s="5"/>
      <c r="AJ315" s="5"/>
      <c r="AK315" s="5"/>
      <c r="AL315" s="5"/>
      <c r="AM315" s="39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39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39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</row>
    <row r="316" spans="1:80" ht="15.75" hidden="1" customHeight="1" outlineLevel="1">
      <c r="A316" s="2" t="s">
        <v>42</v>
      </c>
      <c r="B316" s="23" t="s">
        <v>43</v>
      </c>
      <c r="C316" s="23">
        <v>2</v>
      </c>
      <c r="D316" s="43" t="s">
        <v>54</v>
      </c>
      <c r="E316" s="60"/>
      <c r="O316" s="39">
        <f>Deferral!N20</f>
        <v>2426240.3340154542</v>
      </c>
      <c r="P316" s="5">
        <f>Deferral!O20</f>
        <v>2798613.848917156</v>
      </c>
      <c r="Q316" s="5">
        <f>Deferral!P20+Deferral!Q20</f>
        <v>2612063.0410845899</v>
      </c>
      <c r="R316" s="5">
        <f>Deferral!R20+Deferral!S20</f>
        <v>2434546.7312299721</v>
      </c>
      <c r="S316" s="5">
        <f>Deferral!T20</f>
        <v>2383102.0238387552</v>
      </c>
      <c r="T316" s="5">
        <f>Deferral!U20</f>
        <v>3078086.2724166862</v>
      </c>
      <c r="U316" s="5">
        <f>Deferral!V20</f>
        <v>2976600.8833079399</v>
      </c>
      <c r="V316" s="5">
        <f>Deferral!W20</f>
        <v>2686827.9368140963</v>
      </c>
      <c r="W316" s="5">
        <f>Deferral!X20</f>
        <v>2417666.4708039644</v>
      </c>
      <c r="X316" s="5">
        <f>Deferral!Y20</f>
        <v>2263276.1563725565</v>
      </c>
      <c r="Y316" s="5">
        <f>Deferral!Z20</f>
        <v>2181743.8325769994</v>
      </c>
      <c r="Z316" s="5">
        <f>Deferral!AA20</f>
        <v>2388781.2938890927</v>
      </c>
      <c r="AA316" s="39"/>
      <c r="AB316" s="5"/>
      <c r="AC316" s="5"/>
      <c r="AD316" s="5"/>
      <c r="AE316" s="5"/>
      <c r="AF316" s="5"/>
      <c r="AG316" s="5"/>
      <c r="AH316" s="57">
        <f t="shared" si="235"/>
        <v>631575.77275878098</v>
      </c>
      <c r="AI316" s="5"/>
      <c r="AJ316" s="5"/>
      <c r="AK316" s="5"/>
      <c r="AL316" s="5"/>
      <c r="AM316" s="39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39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39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</row>
    <row r="317" spans="1:80" ht="15.75" hidden="1" customHeight="1" outlineLevel="1">
      <c r="A317" s="2" t="s">
        <v>44</v>
      </c>
      <c r="B317" s="23" t="s">
        <v>43</v>
      </c>
      <c r="C317" s="23">
        <v>2</v>
      </c>
      <c r="D317" s="43" t="s">
        <v>54</v>
      </c>
      <c r="E317" s="60"/>
      <c r="O317" s="39">
        <f>Deferral!N28</f>
        <v>47737.206091739798</v>
      </c>
      <c r="P317" s="5">
        <f>Deferral!O28</f>
        <v>55052.304776507575</v>
      </c>
      <c r="Q317" s="5">
        <f>Deferral!P28+Deferral!Q28</f>
        <v>51535.039904482226</v>
      </c>
      <c r="R317" s="5">
        <f>Deferral!R28+Deferral!S28</f>
        <v>47763.536515075946</v>
      </c>
      <c r="S317" s="5">
        <f>Deferral!T28</f>
        <v>46620.801358892153</v>
      </c>
      <c r="T317" s="5">
        <f>Deferral!U28</f>
        <v>59626.263318166501</v>
      </c>
      <c r="U317" s="5">
        <f>Deferral!V28</f>
        <v>57769.657967108862</v>
      </c>
      <c r="V317" s="5">
        <f>Deferral!W28</f>
        <v>52139.105297383372</v>
      </c>
      <c r="W317" s="5">
        <f>Deferral!X28</f>
        <v>46651.906928112818</v>
      </c>
      <c r="X317" s="5">
        <f>Deferral!Y28</f>
        <v>43443.907283190798</v>
      </c>
      <c r="Y317" s="5">
        <f>Deferral!Z28</f>
        <v>41687.231276318445</v>
      </c>
      <c r="Z317" s="5">
        <f>Deferral!AA28</f>
        <v>45742.359598574447</v>
      </c>
      <c r="AA317" s="39"/>
      <c r="AB317" s="5"/>
      <c r="AC317" s="5"/>
      <c r="AD317" s="5"/>
      <c r="AE317" s="5"/>
      <c r="AF317" s="5"/>
      <c r="AG317" s="5"/>
      <c r="AH317" s="57">
        <f t="shared" si="235"/>
        <v>12277.440881472774</v>
      </c>
      <c r="AI317" s="5"/>
      <c r="AJ317" s="5"/>
      <c r="AK317" s="5"/>
      <c r="AL317" s="5"/>
      <c r="AM317" s="39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39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39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</row>
    <row r="318" spans="1:80" ht="15.75" hidden="1" customHeight="1" outlineLevel="1">
      <c r="A318" s="2" t="s">
        <v>42</v>
      </c>
      <c r="B318" s="23" t="s">
        <v>46</v>
      </c>
      <c r="C318" s="23">
        <v>2</v>
      </c>
      <c r="D318" s="43" t="s">
        <v>54</v>
      </c>
      <c r="E318" s="60"/>
      <c r="O318" s="39">
        <f>Deferral!N44</f>
        <v>2986090.9606339568</v>
      </c>
      <c r="P318" s="5">
        <f>Deferral!O44</f>
        <v>3254671.0207381593</v>
      </c>
      <c r="Q318" s="5">
        <f>Deferral!P44+Deferral!Q44</f>
        <v>3653720.0594186578</v>
      </c>
      <c r="R318" s="5">
        <f>Deferral!R44+Deferral!S44</f>
        <v>4016258.7901340849</v>
      </c>
      <c r="S318" s="5">
        <f>Deferral!T44</f>
        <v>3853056.0761418794</v>
      </c>
      <c r="T318" s="5">
        <f>Deferral!U44</f>
        <v>3986038.0283849891</v>
      </c>
      <c r="U318" s="5">
        <f>Deferral!V44</f>
        <v>3622019.9335266254</v>
      </c>
      <c r="V318" s="5">
        <f>Deferral!W44</f>
        <v>3284666.7001144178</v>
      </c>
      <c r="W318" s="5">
        <f>Deferral!X44</f>
        <v>3094923.1538879182</v>
      </c>
      <c r="X318" s="5">
        <f>Deferral!Y44</f>
        <v>2992116.3373654187</v>
      </c>
      <c r="Y318" s="5">
        <f>Deferral!Z44</f>
        <v>2879526.7763452823</v>
      </c>
      <c r="Z318" s="5">
        <f>Deferral!AA44</f>
        <v>3060111.4879575986</v>
      </c>
      <c r="AA318" s="39"/>
      <c r="AB318" s="5"/>
      <c r="AC318" s="5"/>
      <c r="AD318" s="5"/>
      <c r="AE318" s="5"/>
      <c r="AF318" s="5"/>
      <c r="AG318" s="5"/>
      <c r="AH318" s="57">
        <f t="shared" si="235"/>
        <v>838387.53951444721</v>
      </c>
      <c r="AI318" s="5"/>
      <c r="AJ318" s="5"/>
      <c r="AK318" s="5"/>
      <c r="AL318" s="5"/>
      <c r="AM318" s="39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39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39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</row>
    <row r="319" spans="1:80" ht="15.75" hidden="1" customHeight="1" outlineLevel="1">
      <c r="A319" s="2" t="s">
        <v>44</v>
      </c>
      <c r="B319" s="23" t="s">
        <v>46</v>
      </c>
      <c r="C319" s="23">
        <v>2</v>
      </c>
      <c r="D319" s="43" t="s">
        <v>54</v>
      </c>
      <c r="E319" s="60"/>
      <c r="O319" s="39">
        <f>Deferral!N52</f>
        <v>317478.07605536556</v>
      </c>
      <c r="P319" s="5">
        <f>Deferral!O52</f>
        <v>344496.4286063576</v>
      </c>
      <c r="Q319" s="5">
        <f>Deferral!P52+Deferral!Q52</f>
        <v>387515.7638777364</v>
      </c>
      <c r="R319" s="5">
        <f>Deferral!R52+Deferral!S52</f>
        <v>430023.66843859898</v>
      </c>
      <c r="S319" s="5">
        <f>Deferral!T52</f>
        <v>408657.4626211084</v>
      </c>
      <c r="T319" s="5">
        <f>Deferral!U52</f>
        <v>427219.44490273896</v>
      </c>
      <c r="U319" s="5">
        <f>Deferral!V52</f>
        <v>392660.72227694927</v>
      </c>
      <c r="V319" s="5">
        <f>Deferral!W52</f>
        <v>354825.10649384139</v>
      </c>
      <c r="W319" s="5">
        <f>Deferral!X52</f>
        <v>338208.09722898901</v>
      </c>
      <c r="X319" s="5">
        <f>Deferral!Y52</f>
        <v>326243.21435448487</v>
      </c>
      <c r="Y319" s="5">
        <f>Deferral!Z52</f>
        <v>313967.09399403387</v>
      </c>
      <c r="Z319" s="5">
        <f>Deferral!AA52</f>
        <v>336834.70168588316</v>
      </c>
      <c r="AA319" s="39"/>
      <c r="AB319" s="5"/>
      <c r="AC319" s="5"/>
      <c r="AD319" s="5"/>
      <c r="AE319" s="5"/>
      <c r="AF319" s="5"/>
      <c r="AG319" s="5"/>
      <c r="AH319" s="57">
        <f t="shared" si="235"/>
        <v>90223.225196418251</v>
      </c>
      <c r="AI319" s="5"/>
      <c r="AJ319" s="5"/>
      <c r="AK319" s="5"/>
      <c r="AL319" s="5"/>
      <c r="AM319" s="39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39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39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</row>
    <row r="320" spans="1:80" ht="15.75" hidden="1" customHeight="1" outlineLevel="1">
      <c r="A320" s="2" t="s">
        <v>47</v>
      </c>
      <c r="B320" s="23" t="s">
        <v>48</v>
      </c>
      <c r="C320" s="23">
        <v>2</v>
      </c>
      <c r="D320" s="43" t="s">
        <v>54</v>
      </c>
      <c r="E320" s="60"/>
      <c r="O320" s="39">
        <f>Deferral!N68</f>
        <v>1656622.2870433235</v>
      </c>
      <c r="P320" s="5">
        <f>Deferral!O68</f>
        <v>1874232.4897627519</v>
      </c>
      <c r="Q320" s="5">
        <f>Deferral!P68+Deferral!Q68</f>
        <v>1529367.4854615147</v>
      </c>
      <c r="R320" s="5">
        <f>Deferral!R68+Deferral!S68</f>
        <v>930960.09463873017</v>
      </c>
      <c r="S320" s="5">
        <f>Deferral!T68</f>
        <v>276969.36414541584</v>
      </c>
      <c r="T320" s="5">
        <f>Deferral!U68</f>
        <v>43734.321818851728</v>
      </c>
      <c r="U320" s="5">
        <f>Deferral!V68</f>
        <v>24738.802845585997</v>
      </c>
      <c r="V320" s="5">
        <f>Deferral!W68</f>
        <v>25604.482452677119</v>
      </c>
      <c r="W320" s="5">
        <f>Deferral!X68</f>
        <v>185578.27802688186</v>
      </c>
      <c r="X320" s="5">
        <f>Deferral!Y68</f>
        <v>599298.97294981033</v>
      </c>
      <c r="Y320" s="5">
        <f>Deferral!Z68</f>
        <v>918823.0993529479</v>
      </c>
      <c r="Z320" s="5">
        <f>Deferral!AA68</f>
        <v>1075214.4819846498</v>
      </c>
      <c r="AA320" s="39"/>
      <c r="AB320" s="5"/>
      <c r="AC320" s="5"/>
      <c r="AD320" s="5"/>
      <c r="AE320" s="5"/>
      <c r="AF320" s="5"/>
      <c r="AG320" s="5"/>
      <c r="AH320" s="58">
        <f t="shared" si="235"/>
        <v>188378.04027892635</v>
      </c>
      <c r="AI320" s="5"/>
      <c r="AJ320" s="5"/>
      <c r="AK320" s="5"/>
      <c r="AL320" s="5"/>
      <c r="AM320" s="39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39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39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</row>
    <row r="321" spans="1:80" ht="15.75" hidden="1" customHeight="1" outlineLevel="1">
      <c r="C321" s="23"/>
      <c r="D321" s="43"/>
      <c r="E321" s="50"/>
      <c r="F321" s="43"/>
      <c r="G321" s="43"/>
      <c r="H321" s="43"/>
      <c r="I321" s="43"/>
      <c r="J321" s="43"/>
      <c r="K321" s="43"/>
      <c r="L321" s="43"/>
      <c r="M321" s="43"/>
      <c r="N321" s="43"/>
      <c r="O321" s="39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39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39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39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39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</row>
    <row r="322" spans="1:80" ht="15.75" hidden="1" customHeight="1" outlineLevel="1">
      <c r="A322" s="2" t="s">
        <v>49</v>
      </c>
      <c r="B322" s="2" t="s">
        <v>49</v>
      </c>
      <c r="C322" s="23">
        <v>3</v>
      </c>
      <c r="D322" s="43" t="s">
        <v>53</v>
      </c>
      <c r="E322" s="50"/>
      <c r="F322" s="43"/>
      <c r="G322" s="43"/>
      <c r="H322" s="43"/>
      <c r="I322" s="43"/>
      <c r="J322" s="43"/>
      <c r="K322" s="43"/>
      <c r="L322" s="43"/>
      <c r="M322" s="43"/>
      <c r="N322" s="43"/>
      <c r="O322" s="3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39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39"/>
      <c r="AN322" s="5"/>
      <c r="AO322" s="5"/>
      <c r="AP322" s="5"/>
      <c r="AQ322" s="5"/>
      <c r="AR322" s="5"/>
      <c r="AS322" s="5"/>
      <c r="AT322" s="59">
        <v>11745596.5</v>
      </c>
      <c r="AU322" s="5"/>
      <c r="AV322" s="5"/>
      <c r="AW322" s="5"/>
      <c r="AX322" s="5"/>
      <c r="AY322" s="39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39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</row>
    <row r="323" spans="1:80" ht="15.75" hidden="1" customHeight="1" outlineLevel="1">
      <c r="A323" s="2" t="s">
        <v>27</v>
      </c>
      <c r="B323" s="23" t="s">
        <v>28</v>
      </c>
      <c r="C323" s="23">
        <v>3</v>
      </c>
      <c r="D323" s="43" t="s">
        <v>54</v>
      </c>
      <c r="E323" s="50"/>
      <c r="F323" s="43"/>
      <c r="G323" s="43"/>
      <c r="H323" s="43"/>
      <c r="I323" s="43"/>
      <c r="J323" s="43"/>
      <c r="K323" s="43"/>
      <c r="L323" s="43"/>
      <c r="M323" s="43"/>
      <c r="N323" s="43"/>
      <c r="O323" s="39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39">
        <f>Deferral!AB12</f>
        <v>4967982.7898944234</v>
      </c>
      <c r="AB323" s="5">
        <f>Deferral!AC12</f>
        <v>6646763.66831074</v>
      </c>
      <c r="AC323" s="5">
        <f>Deferral!AD12</f>
        <v>6125456.1006957386</v>
      </c>
      <c r="AD323" s="5">
        <f>Deferral!AE12</f>
        <v>5826256.4613851244</v>
      </c>
      <c r="AE323" s="5">
        <f>Deferral!AF12</f>
        <v>6320783.6575481985</v>
      </c>
      <c r="AF323" s="5">
        <f>Deferral!AG12</f>
        <v>11671725.220570855</v>
      </c>
      <c r="AG323" s="5">
        <f>Deferral!AH12</f>
        <v>11293107.693202715</v>
      </c>
      <c r="AH323" s="5">
        <f>Deferral!AI12</f>
        <v>9864690.5734451916</v>
      </c>
      <c r="AI323" s="5">
        <f>Deferral!AJ12</f>
        <v>7963755.2104071751</v>
      </c>
      <c r="AJ323" s="5">
        <f>Deferral!AK12</f>
        <v>5949088.4739717646</v>
      </c>
      <c r="AK323" s="5">
        <f>Deferral!AL12</f>
        <v>4815128.5550453402</v>
      </c>
      <c r="AL323" s="5">
        <f>Deferral!AM12</f>
        <v>3949602.8606778141</v>
      </c>
      <c r="AM323" s="39"/>
      <c r="AN323" s="5"/>
      <c r="AO323" s="5"/>
      <c r="AP323" s="5"/>
      <c r="AQ323" s="5"/>
      <c r="AR323" s="5"/>
      <c r="AS323" s="5"/>
      <c r="AT323" s="56">
        <f t="shared" ref="AT323:AT328" si="236">IFERROR(SUM(AA323:AL323)/SUM($AA$323:$AL$328)*$AT$322,0)</f>
        <v>5836328.8654791005</v>
      </c>
      <c r="AU323" s="5"/>
      <c r="AV323" s="5"/>
      <c r="AW323" s="5"/>
      <c r="AX323" s="5"/>
      <c r="AY323" s="39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39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</row>
    <row r="324" spans="1:80" ht="15.75" hidden="1" customHeight="1" outlineLevel="1">
      <c r="A324" s="2" t="s">
        <v>42</v>
      </c>
      <c r="B324" s="23" t="s">
        <v>43</v>
      </c>
      <c r="C324" s="23">
        <v>3</v>
      </c>
      <c r="D324" s="43" t="s">
        <v>54</v>
      </c>
      <c r="E324" s="50"/>
      <c r="F324" s="43"/>
      <c r="G324" s="43"/>
      <c r="H324" s="43"/>
      <c r="I324" s="43"/>
      <c r="J324" s="43"/>
      <c r="K324" s="43"/>
      <c r="L324" s="43"/>
      <c r="M324" s="43"/>
      <c r="N324" s="43"/>
      <c r="O324" s="39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39">
        <f>Deferral!AB20</f>
        <v>2561523.8167274394</v>
      </c>
      <c r="AB324" s="5">
        <f>Deferral!AC20</f>
        <v>2959042.530310926</v>
      </c>
      <c r="AC324" s="5">
        <f>Deferral!AD20</f>
        <v>2749816.6375652812</v>
      </c>
      <c r="AD324" s="5">
        <f>Deferral!AE20</f>
        <v>2488273.9725198923</v>
      </c>
      <c r="AE324" s="5">
        <f>Deferral!AF20</f>
        <v>2420942.7803793945</v>
      </c>
      <c r="AF324" s="5">
        <f>Deferral!AG20</f>
        <v>3125914.8258804563</v>
      </c>
      <c r="AG324" s="5">
        <f>Deferral!AH20</f>
        <v>3017732.8797805212</v>
      </c>
      <c r="AH324" s="5">
        <f>Deferral!AI20</f>
        <v>2718305.5349590592</v>
      </c>
      <c r="AI324" s="5">
        <f>Deferral!AJ20</f>
        <v>2448726.1628496866</v>
      </c>
      <c r="AJ324" s="5">
        <f>Deferral!AK20</f>
        <v>2284357.5162070272</v>
      </c>
      <c r="AK324" s="5">
        <f>Deferral!AL20</f>
        <v>2201018.5739198131</v>
      </c>
      <c r="AL324" s="5">
        <f>Deferral!AM20</f>
        <v>2414043.8302893778</v>
      </c>
      <c r="AM324" s="39"/>
      <c r="AN324" s="5"/>
      <c r="AO324" s="5"/>
      <c r="AP324" s="5"/>
      <c r="AQ324" s="5"/>
      <c r="AR324" s="5"/>
      <c r="AS324" s="5"/>
      <c r="AT324" s="57">
        <f t="shared" si="236"/>
        <v>2145348.3216392077</v>
      </c>
      <c r="AU324" s="5"/>
      <c r="AV324" s="5"/>
      <c r="AW324" s="5"/>
      <c r="AX324" s="5"/>
      <c r="AY324" s="39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39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</row>
    <row r="325" spans="1:80" ht="15.75" hidden="1" customHeight="1" outlineLevel="1">
      <c r="A325" s="2" t="s">
        <v>44</v>
      </c>
      <c r="B325" s="23" t="s">
        <v>43</v>
      </c>
      <c r="C325" s="23">
        <v>3</v>
      </c>
      <c r="D325" s="43" t="s">
        <v>54</v>
      </c>
      <c r="E325" s="50"/>
      <c r="F325" s="43"/>
      <c r="G325" s="43"/>
      <c r="H325" s="43"/>
      <c r="I325" s="43"/>
      <c r="J325" s="43"/>
      <c r="K325" s="43"/>
      <c r="L325" s="43"/>
      <c r="M325" s="43"/>
      <c r="N325" s="43"/>
      <c r="O325" s="3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39">
        <f>Deferral!AB28</f>
        <v>49257.547370534317</v>
      </c>
      <c r="AB325" s="5">
        <f>Deferral!AC28</f>
        <v>56654.136701970223</v>
      </c>
      <c r="AC325" s="5">
        <f>Deferral!AD28</f>
        <v>52745.8434315591</v>
      </c>
      <c r="AD325" s="5">
        <f>Deferral!AE28</f>
        <v>47853.870066363837</v>
      </c>
      <c r="AE325" s="5">
        <f>Deferral!AF28</f>
        <v>46744.463961966139</v>
      </c>
      <c r="AF325" s="5">
        <f>Deferral!AG28</f>
        <v>60263.977364350103</v>
      </c>
      <c r="AG325" s="5">
        <f>Deferral!AH28</f>
        <v>58385.867652091358</v>
      </c>
      <c r="AH325" s="5">
        <f>Deferral!AI28</f>
        <v>52277.773130621092</v>
      </c>
      <c r="AI325" s="5">
        <f>Deferral!AJ28</f>
        <v>47275.595523408447</v>
      </c>
      <c r="AJ325" s="5">
        <f>Deferral!AK28</f>
        <v>44142.736890963301</v>
      </c>
      <c r="AK325" s="5">
        <f>Deferral!AL28</f>
        <v>42583.730873658627</v>
      </c>
      <c r="AL325" s="5">
        <f>Deferral!AM28</f>
        <v>46600.795301496757</v>
      </c>
      <c r="AM325" s="39"/>
      <c r="AN325" s="5"/>
      <c r="AO325" s="5"/>
      <c r="AP325" s="5"/>
      <c r="AQ325" s="5"/>
      <c r="AR325" s="5"/>
      <c r="AS325" s="5"/>
      <c r="AT325" s="57">
        <f t="shared" si="236"/>
        <v>41334.494899686899</v>
      </c>
      <c r="AU325" s="5"/>
      <c r="AV325" s="5"/>
      <c r="AW325" s="5"/>
      <c r="AX325" s="5"/>
      <c r="AY325" s="39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39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</row>
    <row r="326" spans="1:80" ht="15.75" hidden="1" customHeight="1" outlineLevel="1">
      <c r="A326" s="2" t="s">
        <v>42</v>
      </c>
      <c r="B326" s="23" t="s">
        <v>46</v>
      </c>
      <c r="C326" s="23">
        <v>3</v>
      </c>
      <c r="D326" s="43" t="s">
        <v>54</v>
      </c>
      <c r="E326" s="50"/>
      <c r="F326" s="43"/>
      <c r="G326" s="43"/>
      <c r="H326" s="43"/>
      <c r="I326" s="43"/>
      <c r="J326" s="43"/>
      <c r="K326" s="43"/>
      <c r="L326" s="43"/>
      <c r="M326" s="43"/>
      <c r="N326" s="43"/>
      <c r="O326" s="39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39">
        <f>Deferral!AB44</f>
        <v>3007549.5626977175</v>
      </c>
      <c r="AB326" s="5">
        <f>Deferral!AC44</f>
        <v>3297989.1806871607</v>
      </c>
      <c r="AC326" s="5">
        <f>Deferral!AD44</f>
        <v>3691685.7881563413</v>
      </c>
      <c r="AD326" s="5">
        <f>Deferral!AE44</f>
        <v>3987808.6398452041</v>
      </c>
      <c r="AE326" s="5">
        <f>Deferral!AF44</f>
        <v>3794676.4386245781</v>
      </c>
      <c r="AF326" s="5">
        <f>Deferral!AG44</f>
        <v>3937673.5629243017</v>
      </c>
      <c r="AG326" s="5">
        <f>Deferral!AH44</f>
        <v>3581652.9433860043</v>
      </c>
      <c r="AH326" s="5">
        <f>Deferral!AI44</f>
        <v>3315080.2806710326</v>
      </c>
      <c r="AI326" s="5">
        <f>Deferral!AJ44</f>
        <v>3142782.7902882472</v>
      </c>
      <c r="AJ326" s="5">
        <f>Deferral!AK44</f>
        <v>3038722.5108446307</v>
      </c>
      <c r="AK326" s="5">
        <f>Deferral!AL44</f>
        <v>2927369.3811443732</v>
      </c>
      <c r="AL326" s="5">
        <f>Deferral!AM44</f>
        <v>3126842.8911217833</v>
      </c>
      <c r="AM326" s="39"/>
      <c r="AN326" s="5"/>
      <c r="AO326" s="5"/>
      <c r="AP326" s="5"/>
      <c r="AQ326" s="5"/>
      <c r="AR326" s="5"/>
      <c r="AS326" s="5"/>
      <c r="AT326" s="57">
        <f t="shared" si="236"/>
        <v>2791907.0704127294</v>
      </c>
      <c r="AU326" s="5"/>
      <c r="AV326" s="5"/>
      <c r="AW326" s="5"/>
      <c r="AX326" s="5"/>
      <c r="AY326" s="39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39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</row>
    <row r="327" spans="1:80" ht="15.75" hidden="1" customHeight="1" outlineLevel="1">
      <c r="A327" s="2" t="s">
        <v>44</v>
      </c>
      <c r="B327" s="23" t="s">
        <v>46</v>
      </c>
      <c r="C327" s="23">
        <v>3</v>
      </c>
      <c r="D327" s="43" t="s">
        <v>54</v>
      </c>
      <c r="E327" s="50"/>
      <c r="F327" s="43"/>
      <c r="G327" s="43"/>
      <c r="H327" s="43"/>
      <c r="I327" s="43"/>
      <c r="J327" s="43"/>
      <c r="K327" s="43"/>
      <c r="L327" s="43"/>
      <c r="M327" s="43"/>
      <c r="N327" s="43"/>
      <c r="O327" s="39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39">
        <f>Deferral!AB52</f>
        <v>326569.49750078632</v>
      </c>
      <c r="AB327" s="5">
        <f>Deferral!AC52</f>
        <v>357736.42972329736</v>
      </c>
      <c r="AC327" s="5">
        <f>Deferral!AD52</f>
        <v>392408.29327152029</v>
      </c>
      <c r="AD327" s="5">
        <f>Deferral!AE52</f>
        <v>420844.55932792625</v>
      </c>
      <c r="AE327" s="5">
        <f>Deferral!AF52</f>
        <v>400873.51095213491</v>
      </c>
      <c r="AF327" s="5">
        <f>Deferral!AG52</f>
        <v>411097.95641584316</v>
      </c>
      <c r="AG327" s="5">
        <f>Deferral!AH52</f>
        <v>370642.36401842872</v>
      </c>
      <c r="AH327" s="5">
        <f>Deferral!AI52</f>
        <v>344687.24630830309</v>
      </c>
      <c r="AI327" s="5">
        <f>Deferral!AJ52</f>
        <v>328636.16994892329</v>
      </c>
      <c r="AJ327" s="5">
        <f>Deferral!AK52</f>
        <v>316921.97965864249</v>
      </c>
      <c r="AK327" s="5">
        <f>Deferral!AL52</f>
        <v>310976.93119409069</v>
      </c>
      <c r="AL327" s="5">
        <f>Deferral!AM52</f>
        <v>327301.64409099967</v>
      </c>
      <c r="AM327" s="39"/>
      <c r="AN327" s="5"/>
      <c r="AO327" s="5"/>
      <c r="AP327" s="5"/>
      <c r="AQ327" s="5"/>
      <c r="AR327" s="5"/>
      <c r="AS327" s="5"/>
      <c r="AT327" s="57">
        <f t="shared" si="236"/>
        <v>294480.52252587629</v>
      </c>
      <c r="AU327" s="5"/>
      <c r="AV327" s="5"/>
      <c r="AW327" s="5"/>
      <c r="AX327" s="5"/>
      <c r="AY327" s="39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39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</row>
    <row r="328" spans="1:80" ht="15.75" hidden="1" customHeight="1" outlineLevel="1">
      <c r="A328" s="2" t="s">
        <v>47</v>
      </c>
      <c r="B328" s="23" t="s">
        <v>48</v>
      </c>
      <c r="C328" s="23">
        <v>3</v>
      </c>
      <c r="D328" s="43" t="s">
        <v>54</v>
      </c>
      <c r="E328" s="50"/>
      <c r="F328" s="43"/>
      <c r="G328" s="43"/>
      <c r="H328" s="43"/>
      <c r="I328" s="43"/>
      <c r="J328" s="43"/>
      <c r="K328" s="43"/>
      <c r="L328" s="43"/>
      <c r="M328" s="43"/>
      <c r="N328" s="43"/>
      <c r="O328" s="60"/>
      <c r="AA328" s="39">
        <f>Deferral!AB68</f>
        <v>1716734.3874644546</v>
      </c>
      <c r="AB328" s="5">
        <f>Deferral!AC68</f>
        <v>1940369.6438499813</v>
      </c>
      <c r="AC328" s="5">
        <f>Deferral!AD68</f>
        <v>1575964.6487536938</v>
      </c>
      <c r="AD328" s="5">
        <f>Deferral!AE68</f>
        <v>933600.97082143417</v>
      </c>
      <c r="AE328" s="5">
        <f>Deferral!AF68</f>
        <v>276701.50209111662</v>
      </c>
      <c r="AF328" s="5">
        <f>Deferral!AG68</f>
        <v>43649.598219822568</v>
      </c>
      <c r="AG328" s="5">
        <f>Deferral!AH68</f>
        <v>24681.203770276134</v>
      </c>
      <c r="AH328" s="5">
        <f>Deferral!AI68</f>
        <v>25520.061156770309</v>
      </c>
      <c r="AI328" s="5">
        <f>Deferral!AJ68</f>
        <v>185181.74324477313</v>
      </c>
      <c r="AJ328" s="5">
        <f>Deferral!AK68</f>
        <v>597211.63132575923</v>
      </c>
      <c r="AK328" s="5">
        <f>Deferral!AL68</f>
        <v>915981.74458107958</v>
      </c>
      <c r="AL328" s="5">
        <f>Deferral!AM68</f>
        <v>1072932.9697736483</v>
      </c>
      <c r="AM328" s="39"/>
      <c r="AN328" s="5"/>
      <c r="AO328" s="5"/>
      <c r="AP328" s="5"/>
      <c r="AQ328" s="5"/>
      <c r="AR328" s="5"/>
      <c r="AS328" s="5"/>
      <c r="AT328" s="58">
        <f t="shared" si="236"/>
        <v>636197.2250434017</v>
      </c>
      <c r="AU328" s="5"/>
      <c r="AV328" s="5"/>
      <c r="AW328" s="5"/>
      <c r="AX328" s="5"/>
      <c r="AY328" s="39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39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</row>
    <row r="329" spans="1:80" ht="15.75" hidden="1" customHeight="1" outlineLevel="1">
      <c r="B329" s="23"/>
      <c r="C329" s="23"/>
      <c r="D329" s="43"/>
      <c r="E329" s="50"/>
      <c r="F329" s="43"/>
      <c r="G329" s="43"/>
      <c r="H329" s="43"/>
      <c r="I329" s="43"/>
      <c r="J329" s="43"/>
      <c r="K329" s="43"/>
      <c r="L329" s="43"/>
      <c r="M329" s="43"/>
      <c r="N329" s="43"/>
      <c r="O329" s="39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39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39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39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39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</row>
    <row r="330" spans="1:80" ht="15.75" hidden="1" customHeight="1" outlineLevel="1">
      <c r="A330" s="2" t="s">
        <v>49</v>
      </c>
      <c r="B330" s="2" t="s">
        <v>49</v>
      </c>
      <c r="C330" s="23">
        <v>4</v>
      </c>
      <c r="D330" s="43" t="s">
        <v>55</v>
      </c>
      <c r="E330" s="50"/>
      <c r="F330" s="43"/>
      <c r="G330" s="43"/>
      <c r="H330" s="43"/>
      <c r="I330" s="43"/>
      <c r="J330" s="43"/>
      <c r="K330" s="43"/>
      <c r="L330" s="43"/>
      <c r="M330" s="43"/>
      <c r="N330" s="43"/>
      <c r="O330" s="3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39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39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39"/>
      <c r="AZ330" s="5"/>
      <c r="BA330" s="5"/>
      <c r="BB330" s="5"/>
      <c r="BC330" s="5"/>
      <c r="BD330" s="5"/>
      <c r="BE330" s="5"/>
      <c r="BF330" s="59">
        <v>13198.73</v>
      </c>
      <c r="BG330" s="5"/>
      <c r="BH330" s="5"/>
      <c r="BI330" s="5"/>
      <c r="BJ330" s="5"/>
      <c r="BK330" s="39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</row>
    <row r="331" spans="1:80" ht="15.75" hidden="1" customHeight="1" outlineLevel="1">
      <c r="A331" s="2" t="s">
        <v>27</v>
      </c>
      <c r="B331" s="23" t="s">
        <v>28</v>
      </c>
      <c r="C331" s="23">
        <v>4</v>
      </c>
      <c r="D331" s="43" t="s">
        <v>56</v>
      </c>
      <c r="E331" s="50"/>
      <c r="F331" s="43"/>
      <c r="G331" s="43"/>
      <c r="H331" s="43"/>
      <c r="I331" s="43"/>
      <c r="J331" s="43"/>
      <c r="K331" s="43"/>
      <c r="L331" s="43"/>
      <c r="M331" s="43"/>
      <c r="N331" s="43"/>
      <c r="O331" s="39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39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39">
        <f>Deferral!AN12</f>
        <v>5003658.9265008448</v>
      </c>
      <c r="AN331" s="5">
        <f>Deferral!AO12</f>
        <v>6685276.6684966935</v>
      </c>
      <c r="AO331" s="5">
        <f>Deferral!AP12</f>
        <v>6162270.1941222912</v>
      </c>
      <c r="AP331" s="5">
        <f>Deferral!AQ12</f>
        <v>5865829.8095314903</v>
      </c>
      <c r="AQ331" s="5">
        <f>Deferral!AR12</f>
        <v>6367822.5379861072</v>
      </c>
      <c r="AR331" s="5">
        <f>Deferral!AS12</f>
        <v>11763868.712054763</v>
      </c>
      <c r="AS331" s="5">
        <f>Deferral!AT12</f>
        <v>11389763.052544406</v>
      </c>
      <c r="AT331" s="5">
        <f>Deferral!AU12</f>
        <v>9949143.6994772945</v>
      </c>
      <c r="AU331" s="5">
        <f>Deferral!AV12</f>
        <v>8029874.0672163665</v>
      </c>
      <c r="AV331" s="5">
        <f>Deferral!AW12</f>
        <v>5995327.1891721133</v>
      </c>
      <c r="AW331" s="5">
        <f>Deferral!AX12</f>
        <v>4855903.1105535282</v>
      </c>
      <c r="AX331" s="5">
        <f>Deferral!AY12</f>
        <v>3986169.8851897237</v>
      </c>
      <c r="AY331" s="39"/>
      <c r="AZ331" s="5"/>
      <c r="BA331" s="5"/>
      <c r="BB331" s="5"/>
      <c r="BC331" s="5"/>
      <c r="BD331" s="5"/>
      <c r="BE331" s="5"/>
      <c r="BF331" s="56">
        <f>IFERROR(SUM(AM331:AX331)/SUM($AM$331:$AX$336)*$BF$330,0)</f>
        <v>6576.6311893417242</v>
      </c>
      <c r="BG331" s="5"/>
      <c r="BH331" s="5"/>
      <c r="BI331" s="5"/>
      <c r="BJ331" s="5"/>
      <c r="BK331" s="39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</row>
    <row r="332" spans="1:80" ht="15.75" hidden="1" customHeight="1" outlineLevel="1">
      <c r="A332" s="2" t="s">
        <v>42</v>
      </c>
      <c r="B332" s="23" t="s">
        <v>43</v>
      </c>
      <c r="C332" s="23">
        <v>4</v>
      </c>
      <c r="D332" s="43" t="s">
        <v>56</v>
      </c>
      <c r="E332" s="50"/>
      <c r="F332" s="43"/>
      <c r="G332" s="43"/>
      <c r="H332" s="43"/>
      <c r="I332" s="43"/>
      <c r="J332" s="43"/>
      <c r="K332" s="43"/>
      <c r="L332" s="43"/>
      <c r="M332" s="43"/>
      <c r="N332" s="43"/>
      <c r="O332" s="39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39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39">
        <f>Deferral!AN20</f>
        <v>2586743.6809811527</v>
      </c>
      <c r="AN332" s="5">
        <f>Deferral!AO20</f>
        <v>2984491.4473321321</v>
      </c>
      <c r="AO332" s="5">
        <f>Deferral!AP20</f>
        <v>2777244.4761496917</v>
      </c>
      <c r="AP332" s="5">
        <f>Deferral!AQ20</f>
        <v>2513600.8877943773</v>
      </c>
      <c r="AQ332" s="5">
        <f>Deferral!AR20</f>
        <v>2445798.9635972655</v>
      </c>
      <c r="AR332" s="5">
        <f>Deferral!AS20</f>
        <v>3155727.9575395393</v>
      </c>
      <c r="AS332" s="5">
        <f>Deferral!AT20</f>
        <v>3050237.940663348</v>
      </c>
      <c r="AT332" s="5">
        <f>Deferral!AU20</f>
        <v>2752140.4862690633</v>
      </c>
      <c r="AU332" s="5">
        <f>Deferral!AV20</f>
        <v>2479661.1171763497</v>
      </c>
      <c r="AV332" s="5">
        <f>Deferral!AW20</f>
        <v>2314523.66094254</v>
      </c>
      <c r="AW332" s="5">
        <f>Deferral!AX20</f>
        <v>2228249.7491890215</v>
      </c>
      <c r="AX332" s="5">
        <f>Deferral!AY20</f>
        <v>2435627.3565342817</v>
      </c>
      <c r="AY332" s="39"/>
      <c r="AZ332" s="5"/>
      <c r="BA332" s="5"/>
      <c r="BB332" s="5"/>
      <c r="BC332" s="5"/>
      <c r="BD332" s="5"/>
      <c r="BE332" s="5"/>
      <c r="BF332" s="57">
        <f>IFERROR(SUM(AM332:AX332)/SUM($AM$331:$AX$336)*$BF$330,0)</f>
        <v>2424.4678998634763</v>
      </c>
      <c r="BG332" s="5"/>
      <c r="BH332" s="5"/>
      <c r="BI332" s="5"/>
      <c r="BJ332" s="5"/>
      <c r="BK332" s="39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</row>
    <row r="333" spans="1:80" ht="15.75" hidden="1" customHeight="1" outlineLevel="1">
      <c r="A333" s="2" t="s">
        <v>44</v>
      </c>
      <c r="B333" s="23" t="s">
        <v>43</v>
      </c>
      <c r="C333" s="23">
        <v>4</v>
      </c>
      <c r="D333" s="43" t="s">
        <v>56</v>
      </c>
      <c r="E333" s="50"/>
      <c r="F333" s="43"/>
      <c r="G333" s="43"/>
      <c r="H333" s="43"/>
      <c r="I333" s="43"/>
      <c r="J333" s="43"/>
      <c r="K333" s="43"/>
      <c r="L333" s="43"/>
      <c r="M333" s="43"/>
      <c r="N333" s="43"/>
      <c r="O333" s="39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39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39">
        <f>Deferral!AN28</f>
        <v>49782.961209153349</v>
      </c>
      <c r="AN333" s="5">
        <f>Deferral!AO28</f>
        <v>57260.063297713219</v>
      </c>
      <c r="AO333" s="5">
        <f>Deferral!AP28</f>
        <v>52605.187849074944</v>
      </c>
      <c r="AP333" s="5">
        <f>Deferral!AQ28</f>
        <v>47344.786342253588</v>
      </c>
      <c r="AQ333" s="5">
        <f>Deferral!AR28</f>
        <v>45755.163137374264</v>
      </c>
      <c r="AR333" s="5">
        <f>Deferral!AS28</f>
        <v>59307.406295074703</v>
      </c>
      <c r="AS333" s="5">
        <f>Deferral!AT28</f>
        <v>56999.395860880744</v>
      </c>
      <c r="AT333" s="5">
        <f>Deferral!AU28</f>
        <v>51723.101797670206</v>
      </c>
      <c r="AU333" s="5">
        <f>Deferral!AV28</f>
        <v>46527.169209053696</v>
      </c>
      <c r="AV333" s="5">
        <f>Deferral!AW28</f>
        <v>43327.435681895382</v>
      </c>
      <c r="AW333" s="5">
        <f>Deferral!AX28</f>
        <v>41799.293725985968</v>
      </c>
      <c r="AX333" s="5">
        <f>Deferral!AY28</f>
        <v>45864.993270420491</v>
      </c>
      <c r="AY333" s="39"/>
      <c r="AZ333" s="5"/>
      <c r="BA333" s="5"/>
      <c r="BB333" s="5"/>
      <c r="BC333" s="5"/>
      <c r="BD333" s="5"/>
      <c r="BE333" s="5"/>
      <c r="BF333" s="57">
        <f>IFERROR(SUM(AM333:AX333)/SUM($AM$331:$AX$336)*$BF$330,0)</f>
        <v>45.724044456271564</v>
      </c>
      <c r="BG333" s="5"/>
      <c r="BH333" s="5"/>
      <c r="BI333" s="5"/>
      <c r="BJ333" s="5"/>
      <c r="BK333" s="39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</row>
    <row r="334" spans="1:80" ht="15.75" hidden="1" customHeight="1" outlineLevel="1">
      <c r="A334" s="2" t="s">
        <v>42</v>
      </c>
      <c r="B334" s="23" t="s">
        <v>46</v>
      </c>
      <c r="C334" s="23">
        <v>4</v>
      </c>
      <c r="D334" s="43" t="s">
        <v>56</v>
      </c>
      <c r="E334" s="50"/>
      <c r="F334" s="43"/>
      <c r="G334" s="43"/>
      <c r="H334" s="43"/>
      <c r="I334" s="43"/>
      <c r="J334" s="43"/>
      <c r="K334" s="43"/>
      <c r="L334" s="43"/>
      <c r="M334" s="43"/>
      <c r="N334" s="43"/>
      <c r="O334" s="39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39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39">
        <f>Deferral!AN44</f>
        <v>3047981.9766740054</v>
      </c>
      <c r="AN334" s="5">
        <f>Deferral!AO44</f>
        <v>3321838.2760020471</v>
      </c>
      <c r="AO334" s="5">
        <f>Deferral!AP44</f>
        <v>3714544.523686721</v>
      </c>
      <c r="AP334" s="5">
        <f>Deferral!AQ44</f>
        <v>4012323.8568934328</v>
      </c>
      <c r="AQ334" s="5">
        <f>Deferral!AR44</f>
        <v>3806352.3661280386</v>
      </c>
      <c r="AR334" s="5">
        <f>Deferral!AS44</f>
        <v>3953795.0514111975</v>
      </c>
      <c r="AS334" s="5">
        <f>Deferral!AT44</f>
        <v>3588992.3961388445</v>
      </c>
      <c r="AT334" s="5">
        <f>Deferral!AU44</f>
        <v>3274528.8399288794</v>
      </c>
      <c r="AU334" s="5">
        <f>Deferral!AV44</f>
        <v>3085351.2266078526</v>
      </c>
      <c r="AV334" s="5">
        <f>Deferral!AW44</f>
        <v>2970366.7897417862</v>
      </c>
      <c r="AW334" s="5">
        <f>Deferral!AX44</f>
        <v>2864575.9623455661</v>
      </c>
      <c r="AX334" s="5">
        <f>Deferral!AY44</f>
        <v>3053756.1162276766</v>
      </c>
      <c r="AY334" s="39"/>
      <c r="AZ334" s="5"/>
      <c r="BA334" s="5"/>
      <c r="BB334" s="5"/>
      <c r="BC334" s="5"/>
      <c r="BD334" s="5"/>
      <c r="BE334" s="5"/>
      <c r="BF334" s="57">
        <f>IFERROR(SUM(AM334:AX334)/SUM($AM$331:$AX$336)*$BF$330,0)</f>
        <v>3110.0156341633019</v>
      </c>
      <c r="BG334" s="5"/>
      <c r="BH334" s="5"/>
      <c r="BI334" s="5"/>
      <c r="BJ334" s="5"/>
      <c r="BK334" s="39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</row>
    <row r="335" spans="1:80" ht="15.75" hidden="1" customHeight="1" outlineLevel="1">
      <c r="A335" s="2" t="s">
        <v>44</v>
      </c>
      <c r="B335" s="23" t="s">
        <v>46</v>
      </c>
      <c r="C335" s="23">
        <v>4</v>
      </c>
      <c r="D335" s="43" t="s">
        <v>56</v>
      </c>
      <c r="E335" s="50"/>
      <c r="F335" s="43"/>
      <c r="G335" s="43"/>
      <c r="H335" s="43"/>
      <c r="I335" s="43"/>
      <c r="J335" s="43"/>
      <c r="K335" s="43"/>
      <c r="L335" s="43"/>
      <c r="M335" s="43"/>
      <c r="N335" s="43"/>
      <c r="O335" s="3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39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39">
        <f>Deferral!AN52</f>
        <v>317238.94042933529</v>
      </c>
      <c r="AN335" s="5">
        <f>Deferral!AO52</f>
        <v>347515.3888740603</v>
      </c>
      <c r="AO335" s="5">
        <f>Deferral!AP52</f>
        <v>400027.87178164691</v>
      </c>
      <c r="AP335" s="5">
        <f>Deferral!AQ52</f>
        <v>429016.29834400251</v>
      </c>
      <c r="AQ335" s="5">
        <f>Deferral!AR52</f>
        <v>416441.41429008194</v>
      </c>
      <c r="AR335" s="5">
        <f>Deferral!AS52</f>
        <v>427219.44490273896</v>
      </c>
      <c r="AS335" s="5">
        <f>Deferral!AT52</f>
        <v>388990.9959005292</v>
      </c>
      <c r="AT335" s="5">
        <f>Deferral!AU52</f>
        <v>354825.10649384139</v>
      </c>
      <c r="AU335" s="5">
        <f>Deferral!AV52</f>
        <v>325445.52752223471</v>
      </c>
      <c r="AV335" s="5">
        <f>Deferral!AW52</f>
        <v>316921.97965864249</v>
      </c>
      <c r="AW335" s="5">
        <f>Deferral!AX52</f>
        <v>296026.11719437479</v>
      </c>
      <c r="AX335" s="5">
        <f>Deferral!AY52</f>
        <v>314590.900631155</v>
      </c>
      <c r="AY335" s="39"/>
      <c r="AZ335" s="5"/>
      <c r="BA335" s="5"/>
      <c r="BB335" s="5"/>
      <c r="BC335" s="5"/>
      <c r="BD335" s="5"/>
      <c r="BE335" s="5"/>
      <c r="BF335" s="57">
        <f>IFERROR(SUM(AM335:AX335)/SUM($AM$331:$AX$336)*$BF$330,0)</f>
        <v>331.24002009897856</v>
      </c>
      <c r="BG335" s="5"/>
      <c r="BH335" s="5"/>
      <c r="BI335" s="5"/>
      <c r="BJ335" s="5"/>
      <c r="BK335" s="39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</row>
    <row r="336" spans="1:80" ht="15.75" hidden="1" customHeight="1" outlineLevel="1">
      <c r="A336" s="2" t="s">
        <v>47</v>
      </c>
      <c r="B336" s="23" t="s">
        <v>48</v>
      </c>
      <c r="C336" s="23">
        <v>4</v>
      </c>
      <c r="D336" s="43" t="s">
        <v>56</v>
      </c>
      <c r="E336" s="50"/>
      <c r="F336" s="43"/>
      <c r="G336" s="43"/>
      <c r="H336" s="43"/>
      <c r="I336" s="43"/>
      <c r="J336" s="43"/>
      <c r="K336" s="43"/>
      <c r="L336" s="43"/>
      <c r="M336" s="43"/>
      <c r="N336" s="43"/>
      <c r="O336" s="39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39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39">
        <f>Deferral!AN68</f>
        <v>1713426.6140782032</v>
      </c>
      <c r="AN336" s="5">
        <f>Deferral!AO68</f>
        <v>1937753.5830820787</v>
      </c>
      <c r="AO336" s="5">
        <f>Deferral!AP68</f>
        <v>1571408.0817276132</v>
      </c>
      <c r="AP336" s="5">
        <f>Deferral!AQ68</f>
        <v>934863.56873405969</v>
      </c>
      <c r="AQ336" s="5">
        <f>Deferral!AR68</f>
        <v>276701.50209111662</v>
      </c>
      <c r="AR336" s="5">
        <f>Deferral!AS68</f>
        <v>43675.015299531311</v>
      </c>
      <c r="AS336" s="5">
        <f>Deferral!AT68</f>
        <v>24710.003307931063</v>
      </c>
      <c r="AT336" s="5">
        <f>Deferral!AU68</f>
        <v>25564.754784015091</v>
      </c>
      <c r="AU336" s="5">
        <f>Deferral!AV68</f>
        <v>185289.88909443916</v>
      </c>
      <c r="AV336" s="5">
        <f>Deferral!AW68</f>
        <v>597211.63132575923</v>
      </c>
      <c r="AW336" s="5">
        <f>Deferral!AX68</f>
        <v>916336.91392756312</v>
      </c>
      <c r="AX336" s="5">
        <f>Deferral!AY68</f>
        <v>1071895.9187686478</v>
      </c>
      <c r="AY336" s="39"/>
      <c r="AZ336" s="5"/>
      <c r="BA336" s="5"/>
      <c r="BB336" s="5"/>
      <c r="BC336" s="5"/>
      <c r="BD336" s="5"/>
      <c r="BE336" s="5"/>
      <c r="BF336" s="58">
        <f t="shared" ref="BF336" si="237">IFERROR(SUM(AM336:AX336)/SUM($AM$331:$AX$336)*$BF$330,0)</f>
        <v>710.65121207624645</v>
      </c>
      <c r="BG336" s="5"/>
      <c r="BH336" s="5"/>
      <c r="BI336" s="5"/>
      <c r="BJ336" s="5"/>
      <c r="BK336" s="39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</row>
    <row r="337" spans="1:80" ht="15.75" hidden="1" customHeight="1" outlineLevel="1">
      <c r="C337" s="23"/>
      <c r="D337" s="43"/>
      <c r="E337" s="50"/>
      <c r="F337" s="43"/>
      <c r="G337" s="43"/>
      <c r="H337" s="43"/>
      <c r="I337" s="43"/>
      <c r="J337" s="43"/>
      <c r="K337" s="43"/>
      <c r="L337" s="43"/>
      <c r="M337" s="43"/>
      <c r="N337" s="43"/>
      <c r="O337" s="39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39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39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39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39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</row>
    <row r="338" spans="1:80" ht="15.75" hidden="1" customHeight="1" outlineLevel="1">
      <c r="A338" s="2" t="s">
        <v>49</v>
      </c>
      <c r="B338" s="2" t="s">
        <v>49</v>
      </c>
      <c r="C338" s="23">
        <v>5</v>
      </c>
      <c r="D338" s="43" t="s">
        <v>53</v>
      </c>
      <c r="E338" s="50"/>
      <c r="F338" s="43"/>
      <c r="G338" s="43"/>
      <c r="H338" s="43"/>
      <c r="I338" s="43"/>
      <c r="J338" s="43"/>
      <c r="K338" s="43"/>
      <c r="L338" s="43"/>
      <c r="M338" s="43"/>
      <c r="N338" s="43"/>
      <c r="O338" s="39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39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39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39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39"/>
      <c r="BL338" s="5"/>
      <c r="BM338" s="5"/>
      <c r="BN338" s="5"/>
      <c r="BO338" s="5"/>
      <c r="BP338" s="5"/>
      <c r="BQ338" s="5"/>
      <c r="BR338" s="59"/>
      <c r="BS338" s="5"/>
      <c r="BT338" s="5"/>
      <c r="BU338" s="5"/>
      <c r="BV338" s="5"/>
      <c r="BW338" s="5"/>
      <c r="BX338" s="5"/>
      <c r="BY338" s="5"/>
      <c r="BZ338" s="5"/>
      <c r="CA338" s="5"/>
      <c r="CB338" s="5"/>
    </row>
    <row r="339" spans="1:80" ht="15.75" hidden="1" customHeight="1" outlineLevel="1">
      <c r="A339" s="2" t="s">
        <v>27</v>
      </c>
      <c r="B339" s="23" t="s">
        <v>28</v>
      </c>
      <c r="C339" s="23">
        <v>5</v>
      </c>
      <c r="D339" s="43" t="s">
        <v>54</v>
      </c>
      <c r="E339" s="50"/>
      <c r="F339" s="43"/>
      <c r="G339" s="43"/>
      <c r="H339" s="43"/>
      <c r="I339" s="43"/>
      <c r="J339" s="43"/>
      <c r="K339" s="43"/>
      <c r="L339" s="43"/>
      <c r="M339" s="43"/>
      <c r="N339" s="43"/>
      <c r="O339" s="39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39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39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39">
        <f>Deferral!AZ12</f>
        <v>5052119.3966648057</v>
      </c>
      <c r="AZ339" s="5">
        <f>Deferral!BA12</f>
        <v>6763969.096761262</v>
      </c>
      <c r="BA339" s="5">
        <f>Deferral!BB12</f>
        <v>6230274.0055907825</v>
      </c>
      <c r="BB339" s="5">
        <f>Deferral!BC12</f>
        <v>5933245.0624529645</v>
      </c>
      <c r="BC339" s="5">
        <f>Deferral!BD12</f>
        <v>6446962.6718237344</v>
      </c>
      <c r="BD339" s="5">
        <f>Deferral!BE12</f>
        <v>11916684.150396034</v>
      </c>
      <c r="BE339" s="5">
        <f>Deferral!BF12</f>
        <v>0</v>
      </c>
      <c r="BF339" s="5">
        <f>Deferral!BG12</f>
        <v>0</v>
      </c>
      <c r="BG339" s="5">
        <f>Deferral!BH12</f>
        <v>0</v>
      </c>
      <c r="BH339" s="5">
        <f>Deferral!BI12</f>
        <v>0</v>
      </c>
      <c r="BI339" s="5">
        <f>Deferral!BJ12</f>
        <v>0</v>
      </c>
      <c r="BJ339" s="5">
        <f>Deferral!BK12</f>
        <v>0</v>
      </c>
      <c r="BK339" s="39"/>
      <c r="BL339" s="5"/>
      <c r="BM339" s="5"/>
      <c r="BN339" s="5"/>
      <c r="BO339" s="5"/>
      <c r="BP339" s="5"/>
      <c r="BQ339" s="5"/>
      <c r="BR339" s="56">
        <f>IFERROR(SUM(AY339:BJ339)/SUM($AY$339:$BJ$344)*$BR$338,0)</f>
        <v>0</v>
      </c>
      <c r="BS339" s="5"/>
      <c r="BT339" s="5"/>
      <c r="BU339" s="5"/>
      <c r="BV339" s="5"/>
      <c r="BW339" s="5"/>
      <c r="BX339" s="5"/>
      <c r="BY339" s="5"/>
      <c r="BZ339" s="5"/>
      <c r="CA339" s="5"/>
      <c r="CB339" s="5"/>
    </row>
    <row r="340" spans="1:80" ht="15.75" hidden="1" customHeight="1" outlineLevel="1">
      <c r="A340" s="2" t="s">
        <v>42</v>
      </c>
      <c r="B340" s="23" t="s">
        <v>43</v>
      </c>
      <c r="C340" s="23">
        <v>5</v>
      </c>
      <c r="D340" s="43" t="s">
        <v>54</v>
      </c>
      <c r="E340" s="50"/>
      <c r="F340" s="43"/>
      <c r="G340" s="43"/>
      <c r="H340" s="43"/>
      <c r="I340" s="43"/>
      <c r="J340" s="43"/>
      <c r="K340" s="43"/>
      <c r="L340" s="43"/>
      <c r="M340" s="43"/>
      <c r="N340" s="43"/>
      <c r="O340" s="3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39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39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39">
        <f>Deferral!AZ20</f>
        <v>2615510.0886455448</v>
      </c>
      <c r="AZ340" s="5">
        <f>Deferral!BA20</f>
        <v>3020392.5981299044</v>
      </c>
      <c r="BA340" s="5">
        <f>Deferral!BB20</f>
        <v>2805656.9038114916</v>
      </c>
      <c r="BB340" s="5">
        <f>Deferral!BC20</f>
        <v>2540964.1379653034</v>
      </c>
      <c r="BC340" s="5">
        <f>Deferral!BD20</f>
        <v>2474612.3501135036</v>
      </c>
      <c r="BD340" s="5">
        <f>Deferral!BE20</f>
        <v>3197657.6560761109</v>
      </c>
      <c r="BE340" s="5">
        <f>Deferral!BF20</f>
        <v>0</v>
      </c>
      <c r="BF340" s="5">
        <f>Deferral!BG20</f>
        <v>0</v>
      </c>
      <c r="BG340" s="5">
        <f>Deferral!BH20</f>
        <v>0</v>
      </c>
      <c r="BH340" s="5">
        <f>Deferral!BI20</f>
        <v>0</v>
      </c>
      <c r="BI340" s="5">
        <f>Deferral!BJ20</f>
        <v>0</v>
      </c>
      <c r="BJ340" s="5">
        <f>Deferral!BK20</f>
        <v>0</v>
      </c>
      <c r="BK340" s="39"/>
      <c r="BL340" s="5"/>
      <c r="BM340" s="5"/>
      <c r="BN340" s="5"/>
      <c r="BO340" s="5"/>
      <c r="BP340" s="5"/>
      <c r="BQ340" s="5"/>
      <c r="BR340" s="57">
        <f>IFERROR(SUM(AY340:BJ340)/SUM($AY$339:$BJ$344)*$BR$338,0)</f>
        <v>0</v>
      </c>
      <c r="BS340" s="5"/>
      <c r="BT340" s="5"/>
      <c r="BU340" s="5"/>
      <c r="BV340" s="5"/>
      <c r="BW340" s="5"/>
      <c r="BX340" s="5"/>
      <c r="BY340" s="5"/>
      <c r="BZ340" s="5"/>
      <c r="CA340" s="5"/>
      <c r="CB340" s="5"/>
    </row>
    <row r="341" spans="1:80" ht="15.75" hidden="1" customHeight="1" outlineLevel="1">
      <c r="A341" s="2" t="s">
        <v>44</v>
      </c>
      <c r="B341" s="23" t="s">
        <v>43</v>
      </c>
      <c r="C341" s="23">
        <v>5</v>
      </c>
      <c r="D341" s="43" t="s">
        <v>54</v>
      </c>
      <c r="E341" s="50"/>
      <c r="F341" s="43"/>
      <c r="G341" s="43"/>
      <c r="H341" s="43"/>
      <c r="I341" s="43"/>
      <c r="J341" s="43"/>
      <c r="K341" s="43"/>
      <c r="L341" s="43"/>
      <c r="M341" s="43"/>
      <c r="N341" s="43"/>
      <c r="O341" s="39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39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39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39">
        <f>Deferral!AZ28</f>
        <v>48863.486991570047</v>
      </c>
      <c r="AZ341" s="5">
        <f>Deferral!BA28</f>
        <v>56199.691755162974</v>
      </c>
      <c r="BA341" s="5">
        <f>Deferral!BB28</f>
        <v>52183.221101622468</v>
      </c>
      <c r="BB341" s="5">
        <f>Deferral!BC28</f>
        <v>47090.24448019846</v>
      </c>
      <c r="BC341" s="5">
        <f>Deferral!BD28</f>
        <v>46002.488343522236</v>
      </c>
      <c r="BD341" s="5">
        <f>Deferral!BE28</f>
        <v>58988.549271982905</v>
      </c>
      <c r="BE341" s="5">
        <f>Deferral!BF28</f>
        <v>0</v>
      </c>
      <c r="BF341" s="5">
        <f>Deferral!BG28</f>
        <v>0</v>
      </c>
      <c r="BG341" s="5">
        <f>Deferral!BH28</f>
        <v>0</v>
      </c>
      <c r="BH341" s="5">
        <f>Deferral!BI28</f>
        <v>0</v>
      </c>
      <c r="BI341" s="5">
        <f>Deferral!BJ28</f>
        <v>0</v>
      </c>
      <c r="BJ341" s="5">
        <f>Deferral!BK28</f>
        <v>0</v>
      </c>
      <c r="BK341" s="39"/>
      <c r="BL341" s="5"/>
      <c r="BM341" s="5"/>
      <c r="BN341" s="5"/>
      <c r="BO341" s="5"/>
      <c r="BP341" s="5"/>
      <c r="BQ341" s="5"/>
      <c r="BR341" s="57">
        <f>IFERROR(SUM(AY341:BJ341)/SUM($AY$339:$BJ$344)*$BR$338,0)</f>
        <v>0</v>
      </c>
      <c r="BS341" s="5"/>
      <c r="BT341" s="5"/>
      <c r="BU341" s="5"/>
      <c r="BV341" s="5"/>
      <c r="BW341" s="5"/>
      <c r="BX341" s="5"/>
      <c r="BY341" s="5"/>
      <c r="BZ341" s="5"/>
      <c r="CA341" s="5"/>
      <c r="CB341" s="5"/>
    </row>
    <row r="342" spans="1:80" ht="15.75" hidden="1" customHeight="1" outlineLevel="1">
      <c r="A342" s="2" t="s">
        <v>42</v>
      </c>
      <c r="B342" s="23" t="s">
        <v>46</v>
      </c>
      <c r="C342" s="23">
        <v>5</v>
      </c>
      <c r="D342" s="43" t="s">
        <v>54</v>
      </c>
      <c r="E342" s="50"/>
      <c r="F342" s="43"/>
      <c r="G342" s="43"/>
      <c r="H342" s="43"/>
      <c r="I342" s="43"/>
      <c r="J342" s="43"/>
      <c r="K342" s="43"/>
      <c r="L342" s="43"/>
      <c r="M342" s="43"/>
      <c r="N342" s="43"/>
      <c r="O342" s="39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39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39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39">
        <f>Deferral!AZ44</f>
        <v>2988888.4485548157</v>
      </c>
      <c r="AZ342" s="5">
        <f>Deferral!BA44</f>
        <v>3250290.9900573874</v>
      </c>
      <c r="BA342" s="5">
        <f>Deferral!BB44</f>
        <v>3607870.4245449486</v>
      </c>
      <c r="BB342" s="5">
        <f>Deferral!BC44</f>
        <v>3840717.3375558318</v>
      </c>
      <c r="BC342" s="5">
        <f>Deferral!BD44</f>
        <v>3658457.2844175422</v>
      </c>
      <c r="BD342" s="5">
        <f>Deferral!BE44</f>
        <v>3792580.1665422395</v>
      </c>
      <c r="BE342" s="5">
        <f>Deferral!BF44</f>
        <v>0</v>
      </c>
      <c r="BF342" s="5">
        <f>Deferral!BG44</f>
        <v>0</v>
      </c>
      <c r="BG342" s="5">
        <f>Deferral!BH44</f>
        <v>0</v>
      </c>
      <c r="BH342" s="5">
        <f>Deferral!BI44</f>
        <v>0</v>
      </c>
      <c r="BI342" s="5">
        <f>Deferral!BJ44</f>
        <v>0</v>
      </c>
      <c r="BJ342" s="5">
        <f>Deferral!BK44</f>
        <v>0</v>
      </c>
      <c r="BK342" s="39"/>
      <c r="BL342" s="5"/>
      <c r="BM342" s="5"/>
      <c r="BN342" s="5"/>
      <c r="BO342" s="5"/>
      <c r="BP342" s="5"/>
      <c r="BQ342" s="5"/>
      <c r="BR342" s="57">
        <f>IFERROR(SUM(AY342:BJ342)/SUM($AY$339:$BJ$344)*$BR$338,0)</f>
        <v>0</v>
      </c>
      <c r="BS342" s="5"/>
      <c r="BT342" s="5"/>
      <c r="BU342" s="5"/>
      <c r="BV342" s="5"/>
      <c r="BW342" s="5"/>
      <c r="BX342" s="5"/>
      <c r="BY342" s="5"/>
      <c r="BZ342" s="5"/>
      <c r="CA342" s="5"/>
      <c r="CB342" s="5"/>
    </row>
    <row r="343" spans="1:80" ht="15.75" hidden="1" customHeight="1" outlineLevel="1">
      <c r="A343" s="2" t="s">
        <v>44</v>
      </c>
      <c r="B343" s="23" t="s">
        <v>46</v>
      </c>
      <c r="C343" s="23">
        <v>5</v>
      </c>
      <c r="D343" s="43" t="s">
        <v>54</v>
      </c>
      <c r="E343" s="50"/>
      <c r="F343" s="43"/>
      <c r="G343" s="43"/>
      <c r="H343" s="43"/>
      <c r="I343" s="43"/>
      <c r="J343" s="43"/>
      <c r="K343" s="43"/>
      <c r="L343" s="43"/>
      <c r="M343" s="43"/>
      <c r="N343" s="43"/>
      <c r="O343" s="39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39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39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39">
        <f>Deferral!AZ52</f>
        <v>304798.19766740053</v>
      </c>
      <c r="AZ343" s="5">
        <f>Deferral!BA52</f>
        <v>333887.33440841088</v>
      </c>
      <c r="BA343" s="5">
        <f>Deferral!BB52</f>
        <v>373359.34699620376</v>
      </c>
      <c r="BB343" s="5">
        <f>Deferral!BC52</f>
        <v>404501.08129577379</v>
      </c>
      <c r="BC343" s="5">
        <f>Deferral!BD52</f>
        <v>381413.63177970122</v>
      </c>
      <c r="BD343" s="5">
        <f>Deferral!BE52</f>
        <v>394976.46792894736</v>
      </c>
      <c r="BE343" s="5">
        <f>Deferral!BF52</f>
        <v>0</v>
      </c>
      <c r="BF343" s="5">
        <f>Deferral!BG52</f>
        <v>0</v>
      </c>
      <c r="BG343" s="5">
        <f>Deferral!BH52</f>
        <v>0</v>
      </c>
      <c r="BH343" s="5">
        <f>Deferral!BI52</f>
        <v>0</v>
      </c>
      <c r="BI343" s="5">
        <f>Deferral!BJ52</f>
        <v>0</v>
      </c>
      <c r="BJ343" s="5">
        <f>Deferral!BK52</f>
        <v>0</v>
      </c>
      <c r="BK343" s="39"/>
      <c r="BL343" s="5"/>
      <c r="BM343" s="5"/>
      <c r="BN343" s="5"/>
      <c r="BO343" s="5"/>
      <c r="BP343" s="5"/>
      <c r="BQ343" s="5"/>
      <c r="BR343" s="57">
        <f>IFERROR(SUM(AY343:BJ343)/SUM($AY$339:$BJ$344)*$BR$338,0)</f>
        <v>0</v>
      </c>
      <c r="BS343" s="5"/>
      <c r="BT343" s="5"/>
      <c r="BU343" s="5"/>
      <c r="BV343" s="5"/>
      <c r="BW343" s="5"/>
      <c r="BX343" s="5"/>
      <c r="BY343" s="5"/>
      <c r="BZ343" s="5"/>
      <c r="CA343" s="5"/>
      <c r="CB343" s="5"/>
    </row>
    <row r="344" spans="1:80" ht="15.75" hidden="1" customHeight="1" outlineLevel="1">
      <c r="A344" s="2" t="s">
        <v>47</v>
      </c>
      <c r="B344" s="23" t="s">
        <v>48</v>
      </c>
      <c r="C344" s="23">
        <v>5</v>
      </c>
      <c r="D344" s="43" t="s">
        <v>54</v>
      </c>
      <c r="E344" s="50"/>
      <c r="F344" s="43"/>
      <c r="G344" s="43"/>
      <c r="H344" s="43"/>
      <c r="I344" s="43"/>
      <c r="J344" s="43"/>
      <c r="K344" s="43"/>
      <c r="L344" s="43"/>
      <c r="M344" s="43"/>
      <c r="N344" s="43"/>
      <c r="O344" s="39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39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39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39">
        <f>Deferral!AZ68</f>
        <v>1710449.618030577</v>
      </c>
      <c r="AZ344" s="5">
        <f>Deferral!BA68</f>
        <v>1933268.9074799602</v>
      </c>
      <c r="BA344" s="5">
        <f>Deferral!BB68</f>
        <v>1571104.3105925412</v>
      </c>
      <c r="BB344" s="5">
        <f>Deferral!BC68</f>
        <v>932518.7440391836</v>
      </c>
      <c r="BC344" s="5">
        <f>Deferral!BD68</f>
        <v>276380.06762595748</v>
      </c>
      <c r="BD344" s="5">
        <f>Deferral!BE68</f>
        <v>43564.874620793409</v>
      </c>
      <c r="BE344" s="5">
        <f>Deferral!BF68</f>
        <v>0</v>
      </c>
      <c r="BF344" s="5">
        <f>Deferral!BG68</f>
        <v>0</v>
      </c>
      <c r="BG344" s="5">
        <f>Deferral!BH68</f>
        <v>0</v>
      </c>
      <c r="BH344" s="5">
        <f>Deferral!BI68</f>
        <v>0</v>
      </c>
      <c r="BI344" s="5">
        <f>Deferral!BJ68</f>
        <v>0</v>
      </c>
      <c r="BJ344" s="5">
        <f>Deferral!BK68</f>
        <v>0</v>
      </c>
      <c r="BK344" s="39"/>
      <c r="BL344" s="5"/>
      <c r="BM344" s="5"/>
      <c r="BN344" s="5"/>
      <c r="BO344" s="5"/>
      <c r="BP344" s="5"/>
      <c r="BQ344" s="5"/>
      <c r="BR344" s="58">
        <f t="shared" ref="BR344" si="238">IFERROR(SUM(AY344:BJ344)/SUM($AY$339:$BJ$344)*$BR$338,0)</f>
        <v>0</v>
      </c>
      <c r="BS344" s="5"/>
      <c r="BT344" s="5"/>
      <c r="BU344" s="5"/>
      <c r="BV344" s="5"/>
      <c r="BW344" s="5"/>
      <c r="BX344" s="5"/>
      <c r="BY344" s="5"/>
      <c r="BZ344" s="5"/>
      <c r="CA344" s="5"/>
      <c r="CB344" s="5"/>
    </row>
    <row r="345" spans="1:80" ht="15.75" hidden="1" customHeight="1" outlineLevel="1">
      <c r="A345" s="61"/>
      <c r="C345" s="37"/>
      <c r="D345" s="43"/>
      <c r="E345" s="50"/>
      <c r="F345" s="43"/>
      <c r="G345" s="43"/>
      <c r="H345" s="43"/>
      <c r="I345" s="43"/>
      <c r="J345" s="43"/>
      <c r="K345" s="43"/>
      <c r="L345" s="43"/>
      <c r="M345" s="43"/>
      <c r="N345" s="43"/>
      <c r="O345" s="3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39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39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39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39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</row>
    <row r="346" spans="1:80" ht="15.75" hidden="1" customHeight="1" outlineLevel="1">
      <c r="B346" s="62"/>
      <c r="C346" s="63"/>
      <c r="D346" s="64"/>
      <c r="E346" s="65"/>
      <c r="F346" s="64"/>
      <c r="G346" s="64"/>
      <c r="H346" s="64"/>
      <c r="I346" s="64"/>
      <c r="J346" s="64"/>
      <c r="K346" s="64"/>
      <c r="L346" s="64"/>
      <c r="M346" s="64"/>
      <c r="N346" s="64"/>
      <c r="O346" s="66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6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6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6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6"/>
      <c r="BL346" s="67"/>
      <c r="BM346" s="67"/>
      <c r="BN346" s="67"/>
      <c r="BO346" s="67"/>
      <c r="BP346" s="67"/>
      <c r="BQ346" s="67"/>
      <c r="BR346" s="67"/>
      <c r="BS346" s="5"/>
      <c r="BT346" s="5"/>
      <c r="BU346" s="5"/>
      <c r="BV346" s="5"/>
      <c r="BW346" s="5"/>
      <c r="BX346" s="5"/>
      <c r="BY346" s="5"/>
      <c r="BZ346" s="5"/>
      <c r="CA346" s="5"/>
      <c r="CB346" s="5"/>
    </row>
    <row r="347" spans="1:80" ht="15.75" customHeight="1" collapsed="1">
      <c r="B347" s="4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</row>
    <row r="348" spans="1:80" ht="15.75" customHeight="1">
      <c r="C348" s="37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</row>
    <row r="349" spans="1:80" ht="15.75" customHeight="1"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</row>
    <row r="350" spans="1:80" ht="15.75" customHeight="1"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</row>
    <row r="351" spans="1:80" ht="15.75" customHeight="1"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 t="s">
        <v>11</v>
      </c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 t="s">
        <v>11</v>
      </c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</row>
    <row r="352" spans="1:80" ht="15.75" customHeight="1"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</row>
    <row r="353" spans="16:80" ht="15.75" customHeight="1"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</row>
    <row r="354" spans="16:80" ht="15.75" customHeight="1"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</row>
    <row r="355" spans="16:80" ht="15.75" customHeight="1"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</row>
    <row r="356" spans="16:80" ht="15.75" customHeight="1"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</row>
    <row r="357" spans="16:80" ht="15.75" customHeight="1"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</row>
    <row r="358" spans="16:80" ht="15.75" customHeight="1"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 t="s">
        <v>11</v>
      </c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</row>
    <row r="359" spans="16:80" ht="15.75" customHeight="1"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</row>
    <row r="360" spans="16:80" ht="15.75" customHeight="1"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</row>
    <row r="361" spans="16:80" ht="15.75" customHeight="1"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</row>
    <row r="362" spans="16:80" ht="15.75" customHeight="1"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</row>
    <row r="363" spans="16:80" ht="15.75" customHeight="1"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 t="s">
        <v>11</v>
      </c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</row>
    <row r="364" spans="16:80" ht="15.75" customHeight="1"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 t="s">
        <v>11</v>
      </c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</row>
    <row r="365" spans="16:80" ht="15.75" customHeight="1"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 t="s">
        <v>11</v>
      </c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</row>
    <row r="366" spans="16:80" ht="15.75" customHeight="1"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 t="s">
        <v>11</v>
      </c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</row>
    <row r="367" spans="16:80" ht="15.75" customHeight="1"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 t="s">
        <v>11</v>
      </c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</row>
    <row r="368" spans="16:80" ht="15.75" customHeight="1"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</row>
    <row r="369" spans="16:80" ht="15.75" customHeight="1"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</row>
    <row r="370" spans="16:80" ht="15.75" customHeight="1"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</row>
    <row r="371" spans="16:80" ht="15.75" customHeight="1"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</row>
    <row r="372" spans="16:80" ht="15.75" customHeight="1"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</row>
    <row r="373" spans="16:80" ht="15.75" customHeight="1"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</row>
    <row r="374" spans="16:80" ht="15.75" customHeight="1"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</row>
    <row r="375" spans="16:80" ht="15.75" customHeight="1"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</row>
    <row r="376" spans="16:80" ht="15.75" customHeight="1"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</row>
    <row r="377" spans="16:80" ht="15.75" customHeight="1"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</row>
    <row r="378" spans="16:80" ht="15.75" customHeight="1"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</row>
    <row r="379" spans="16:80" ht="15.75" customHeight="1"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</row>
    <row r="380" spans="16:80" ht="15.75" customHeight="1"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</row>
    <row r="381" spans="16:80" ht="15.75" customHeight="1"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</row>
    <row r="382" spans="16:80" ht="15.75" customHeight="1"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</row>
    <row r="383" spans="16:80" ht="15.75" customHeight="1"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</row>
    <row r="384" spans="16:80" ht="15.75" customHeight="1"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</row>
    <row r="385" spans="16:80" ht="15.75" customHeight="1"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</row>
    <row r="386" spans="16:80" ht="15.75" customHeight="1"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</row>
    <row r="387" spans="16:80" ht="15.75" customHeight="1"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</row>
    <row r="388" spans="16:80" ht="15.75" customHeight="1"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</row>
    <row r="389" spans="16:80" ht="15.75" customHeight="1"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</row>
    <row r="390" spans="16:80" ht="15.75" customHeight="1"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</row>
    <row r="391" spans="16:80" ht="15.75" customHeight="1"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</row>
    <row r="392" spans="16:80" ht="15.75" customHeight="1"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</row>
    <row r="393" spans="16:80" ht="15.75" customHeight="1"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</row>
    <row r="394" spans="16:80" ht="15.75" customHeight="1"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</row>
    <row r="395" spans="16:80" ht="15.75" customHeight="1"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</row>
    <row r="396" spans="16:80" ht="15.75" customHeight="1"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</row>
    <row r="397" spans="16:80" ht="15.75" customHeight="1"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</row>
    <row r="398" spans="16:80" ht="15.75" customHeight="1"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</row>
    <row r="399" spans="16:80" ht="15.75" customHeight="1"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</row>
    <row r="400" spans="16:80" ht="15.75" customHeight="1"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</row>
    <row r="401" spans="16:80" ht="15.75" customHeight="1"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</row>
    <row r="402" spans="16:80" ht="15.75" customHeight="1"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</row>
    <row r="403" spans="16:80" ht="15.75" customHeight="1"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</row>
    <row r="404" spans="16:80" ht="15.75" customHeight="1"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</row>
    <row r="405" spans="16:80" ht="15.75" customHeight="1"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</row>
    <row r="406" spans="16:80" ht="15.75" customHeight="1"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</row>
    <row r="407" spans="16:80" ht="15.75" customHeight="1"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</row>
    <row r="408" spans="16:80" ht="15.75" customHeight="1"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</row>
    <row r="409" spans="16:80" ht="15.75" customHeight="1"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</row>
    <row r="410" spans="16:80" ht="15.75" customHeight="1"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</row>
    <row r="411" spans="16:80" ht="15.75" customHeight="1"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</row>
    <row r="412" spans="16:80" ht="15.75" customHeight="1"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</row>
    <row r="413" spans="16:80" ht="15.75" customHeight="1"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</row>
    <row r="414" spans="16:80" ht="15.75" customHeight="1"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</row>
    <row r="415" spans="16:80" ht="15.75" customHeight="1"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</row>
    <row r="416" spans="16:80" ht="15.75" customHeight="1"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</row>
    <row r="417" spans="16:80" ht="15.75" customHeight="1"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</row>
    <row r="418" spans="16:80" ht="15.75" customHeight="1"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</row>
    <row r="419" spans="16:80" ht="15.75" customHeight="1"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</row>
    <row r="420" spans="16:80" ht="15.75" customHeight="1"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</row>
    <row r="421" spans="16:80" ht="15.75" customHeight="1"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</row>
    <row r="422" spans="16:80" ht="15.75" customHeight="1"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</row>
    <row r="423" spans="16:80" ht="15.75" customHeight="1"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</row>
    <row r="424" spans="16:80" ht="15.75" customHeight="1"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</row>
    <row r="425" spans="16:80" ht="15.75" customHeight="1"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</row>
    <row r="426" spans="16:80" ht="15.75" customHeight="1"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</row>
    <row r="427" spans="16:80" ht="15.75" customHeight="1"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</row>
    <row r="428" spans="16:80" ht="15.75" customHeight="1"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</row>
    <row r="429" spans="16:80"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</row>
    <row r="430" spans="16:80"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</row>
    <row r="431" spans="16:80"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</row>
    <row r="432" spans="16:80"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</row>
    <row r="433" spans="16:80"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</row>
    <row r="434" spans="16:80"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</row>
    <row r="435" spans="16:80"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</row>
    <row r="436" spans="16:80"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</row>
    <row r="437" spans="16:80"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</row>
    <row r="438" spans="16:80"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</row>
    <row r="439" spans="16:80"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</row>
    <row r="440" spans="16:80"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</row>
    <row r="441" spans="16:80"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</row>
    <row r="442" spans="16:80"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</row>
    <row r="443" spans="16:80"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</row>
    <row r="444" spans="16:80"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</row>
    <row r="445" spans="16:80"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</row>
    <row r="446" spans="16:80"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</row>
    <row r="447" spans="16:80"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</row>
    <row r="448" spans="16:80"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</row>
    <row r="449" spans="16:80"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</row>
    <row r="450" spans="16:80"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</row>
    <row r="451" spans="16:80"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</row>
    <row r="452" spans="16:80"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</row>
    <row r="453" spans="16:80"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</row>
    <row r="454" spans="16:80"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</row>
    <row r="455" spans="16:80"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</row>
    <row r="456" spans="16:80"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</row>
    <row r="457" spans="16:80"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</row>
    <row r="458" spans="16:80"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</row>
    <row r="459" spans="16:80"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</row>
    <row r="460" spans="16:80"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</row>
    <row r="461" spans="16:80"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</row>
    <row r="462" spans="16:80"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</row>
    <row r="463" spans="16:80"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</row>
    <row r="464" spans="16:80"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</row>
    <row r="465" spans="16:80"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</row>
    <row r="466" spans="16:80"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</row>
    <row r="467" spans="16:80"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</row>
    <row r="468" spans="16:80"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</row>
    <row r="469" spans="16:80"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</row>
    <row r="470" spans="16:80"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</row>
    <row r="471" spans="16:80"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</row>
    <row r="472" spans="16:80"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</row>
    <row r="473" spans="16:80"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</row>
    <row r="474" spans="16:80"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</row>
    <row r="475" spans="16:80"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</row>
    <row r="476" spans="16:80"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</row>
    <row r="477" spans="16:80"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</row>
    <row r="478" spans="16:80"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</row>
    <row r="479" spans="16:80"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</row>
    <row r="480" spans="16:80"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</row>
    <row r="481" spans="16:80"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</row>
    <row r="482" spans="16:80"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</row>
    <row r="483" spans="16:80"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</row>
    <row r="484" spans="16:80"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</row>
    <row r="485" spans="16:80"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</row>
    <row r="486" spans="16:80"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</row>
    <row r="487" spans="16:80"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</row>
    <row r="488" spans="16:80"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</row>
    <row r="489" spans="16:80"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</row>
    <row r="490" spans="16:80"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</row>
    <row r="491" spans="16:80"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</row>
    <row r="492" spans="16:80"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</row>
    <row r="493" spans="16:80"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</row>
    <row r="494" spans="16:80"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</row>
    <row r="495" spans="16:80"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</row>
    <row r="496" spans="16:80"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</row>
    <row r="497" spans="16:80"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</row>
    <row r="498" spans="16:80"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</row>
    <row r="499" spans="16:80"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</row>
    <row r="500" spans="16:80"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</row>
    <row r="501" spans="16:80"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</row>
    <row r="502" spans="16:80"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</row>
    <row r="503" spans="16:80"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</row>
    <row r="504" spans="16:80"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</row>
    <row r="505" spans="16:80"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</row>
    <row r="506" spans="16:80"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</row>
    <row r="507" spans="16:80"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</row>
    <row r="508" spans="16:80"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</row>
    <row r="509" spans="16:80"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</row>
    <row r="510" spans="16:80"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</row>
    <row r="511" spans="16:80"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</row>
    <row r="512" spans="16:80"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</row>
    <row r="513" spans="16:80"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</row>
    <row r="514" spans="16:80"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</row>
    <row r="515" spans="16:80"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</row>
    <row r="516" spans="16:80"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</row>
  </sheetData>
  <conditionalFormatting sqref="O324:Z327 AM324:CB328 P329:CB516 O329:O348 AS303:CB303 O302:AR303 Q307:CB312 O313:CB319 O321:CB323 AA320:CB320 O121:AH121 E115:N115 O86:AH86 E80:N80 E45:N45 O154:CB180 E150:N150 O191:AH191 E185:N185 O226:AH226 E220:N220 E255:N255 O254:CB285 O304:CB306 E312:N312 E307:N310 O291:CB301 E291:N298 O9:CB40 E286:AP286 O288:CB289 F288:N288 O79:CB83 E181:AP181 AS302:AU302 O44:CB75 E76:AR76 E287:AR287 E41:BB41">
    <cfRule type="cellIs" dxfId="116" priority="94" operator="lessThan">
      <formula>0</formula>
    </cfRule>
  </conditionalFormatting>
  <conditionalFormatting sqref="AM351:AM355">
    <cfRule type="cellIs" dxfId="115" priority="93" operator="lessThan">
      <formula>0</formula>
    </cfRule>
  </conditionalFormatting>
  <conditionalFormatting sqref="AM350">
    <cfRule type="cellIs" dxfId="114" priority="92" operator="lessThan">
      <formula>0</formula>
    </cfRule>
  </conditionalFormatting>
  <conditionalFormatting sqref="Z365:Z367">
    <cfRule type="cellIs" dxfId="113" priority="90" operator="lessThan">
      <formula>0</formula>
    </cfRule>
  </conditionalFormatting>
  <conditionalFormatting sqref="Z363:Z364">
    <cfRule type="cellIs" dxfId="112" priority="91" operator="lessThan">
      <formula>0</formula>
    </cfRule>
  </conditionalFormatting>
  <conditionalFormatting sqref="O56:CB56 AI51:CB55 AI156:CB160 AI261:CB265 O345:CB348 O298:CB301 E298:N298">
    <cfRule type="cellIs" dxfId="111" priority="89" operator="lessThan">
      <formula>0</formula>
    </cfRule>
  </conditionalFormatting>
  <conditionalFormatting sqref="O52:AH55">
    <cfRule type="cellIs" dxfId="110" priority="88" operator="lessThan">
      <formula>0</formula>
    </cfRule>
  </conditionalFormatting>
  <conditionalFormatting sqref="O157:AH160">
    <cfRule type="cellIs" dxfId="109" priority="87" operator="lessThan">
      <formula>0</formula>
    </cfRule>
  </conditionalFormatting>
  <conditionalFormatting sqref="O262:AH265">
    <cfRule type="cellIs" dxfId="108" priority="86" operator="lessThan">
      <formula>0</formula>
    </cfRule>
  </conditionalFormatting>
  <conditionalFormatting sqref="O157:AH158">
    <cfRule type="cellIs" dxfId="107" priority="85" operator="lessThan">
      <formula>0</formula>
    </cfRule>
  </conditionalFormatting>
  <conditionalFormatting sqref="O262:AH263">
    <cfRule type="cellIs" dxfId="106" priority="84" operator="lessThan">
      <formula>0</formula>
    </cfRule>
  </conditionalFormatting>
  <conditionalFormatting sqref="O262:AH263">
    <cfRule type="cellIs" dxfId="105" priority="83" operator="lessThan">
      <formula>0</formula>
    </cfRule>
  </conditionalFormatting>
  <conditionalFormatting sqref="O149:CB151 O85:CB110 P84:CB84 E80:N80 O153:CB153 P152:CB152 E111:AP111">
    <cfRule type="cellIs" dxfId="104" priority="82" operator="lessThan">
      <formula>0</formula>
    </cfRule>
  </conditionalFormatting>
  <conditionalFormatting sqref="O91:CB91 AI86:CB90">
    <cfRule type="cellIs" dxfId="103" priority="81" operator="lessThan">
      <formula>0</formula>
    </cfRule>
  </conditionalFormatting>
  <conditionalFormatting sqref="O87:AH90">
    <cfRule type="cellIs" dxfId="102" priority="80" operator="lessThan">
      <formula>0</formula>
    </cfRule>
  </conditionalFormatting>
  <conditionalFormatting sqref="O149:CB151 O153:CB153 P152:CB152">
    <cfRule type="cellIs" dxfId="101" priority="79" operator="lessThan">
      <formula>0</formula>
    </cfRule>
  </conditionalFormatting>
  <conditionalFormatting sqref="O114:CB116 O118:CB118 P117:CB117">
    <cfRule type="cellIs" dxfId="100" priority="78" operator="lessThan">
      <formula>0</formula>
    </cfRule>
  </conditionalFormatting>
  <conditionalFormatting sqref="O119:CB145 E115:N115 E146:AR146">
    <cfRule type="cellIs" dxfId="99" priority="77" operator="lessThan">
      <formula>0</formula>
    </cfRule>
  </conditionalFormatting>
  <conditionalFormatting sqref="O126:CB126 AI121:CB125">
    <cfRule type="cellIs" dxfId="98" priority="76" operator="lessThan">
      <formula>0</formula>
    </cfRule>
  </conditionalFormatting>
  <conditionalFormatting sqref="O122:AH125">
    <cfRule type="cellIs" dxfId="97" priority="75" operator="lessThan">
      <formula>0</formula>
    </cfRule>
  </conditionalFormatting>
  <conditionalFormatting sqref="O189:CB215 E185:N185 E216:AP216">
    <cfRule type="cellIs" dxfId="96" priority="74" operator="lessThan">
      <formula>0</formula>
    </cfRule>
  </conditionalFormatting>
  <conditionalFormatting sqref="AI191:CB195">
    <cfRule type="cellIs" dxfId="95" priority="73" operator="lessThan">
      <formula>0</formula>
    </cfRule>
  </conditionalFormatting>
  <conditionalFormatting sqref="O192:AH195">
    <cfRule type="cellIs" dxfId="94" priority="72" operator="lessThan">
      <formula>0</formula>
    </cfRule>
  </conditionalFormatting>
  <conditionalFormatting sqref="O192:AH193">
    <cfRule type="cellIs" dxfId="93" priority="71" operator="lessThan">
      <formula>0</formula>
    </cfRule>
  </conditionalFormatting>
  <conditionalFormatting sqref="O184:CB186 O188:CB188 P187:CB187">
    <cfRule type="cellIs" dxfId="92" priority="70" operator="lessThan">
      <formula>0</formula>
    </cfRule>
  </conditionalFormatting>
  <conditionalFormatting sqref="O184:CB186 O188:CB188 P187:CB187">
    <cfRule type="cellIs" dxfId="91" priority="69" operator="lessThan">
      <formula>0</formula>
    </cfRule>
  </conditionalFormatting>
  <conditionalFormatting sqref="O224:CB250 E220:N220 E251:AR251">
    <cfRule type="cellIs" dxfId="90" priority="68" operator="lessThan">
      <formula>0</formula>
    </cfRule>
  </conditionalFormatting>
  <conditionalFormatting sqref="AI226:CB230">
    <cfRule type="cellIs" dxfId="89" priority="67" operator="lessThan">
      <formula>0</formula>
    </cfRule>
  </conditionalFormatting>
  <conditionalFormatting sqref="O227:AH230">
    <cfRule type="cellIs" dxfId="88" priority="66" operator="lessThan">
      <formula>0</formula>
    </cfRule>
  </conditionalFormatting>
  <conditionalFormatting sqref="O227:AH228">
    <cfRule type="cellIs" dxfId="87" priority="65" operator="lessThan">
      <formula>0</formula>
    </cfRule>
  </conditionalFormatting>
  <conditionalFormatting sqref="O219:CB221 O223:CB223 P222:CB222">
    <cfRule type="cellIs" dxfId="86" priority="64" operator="lessThan">
      <formula>0</formula>
    </cfRule>
  </conditionalFormatting>
  <conditionalFormatting sqref="O219:CB221 O223:CB223 P222:CB222">
    <cfRule type="cellIs" dxfId="85" priority="63" operator="lessThan">
      <formula>0</formula>
    </cfRule>
  </conditionalFormatting>
  <conditionalFormatting sqref="AA324:AL328 O320:Z320">
    <cfRule type="cellIs" dxfId="84" priority="62" operator="lessThan">
      <formula>0</formula>
    </cfRule>
  </conditionalFormatting>
  <conditionalFormatting sqref="BE302:CB302">
    <cfRule type="cellIs" dxfId="83" priority="61" operator="lessThan">
      <formula>0</formula>
    </cfRule>
  </conditionalFormatting>
  <conditionalFormatting sqref="O84">
    <cfRule type="cellIs" dxfId="82" priority="60" operator="lessThan">
      <formula>0</formula>
    </cfRule>
  </conditionalFormatting>
  <conditionalFormatting sqref="O154">
    <cfRule type="cellIs" dxfId="81" priority="59" operator="lessThan">
      <formula>0</formula>
    </cfRule>
  </conditionalFormatting>
  <conditionalFormatting sqref="P307">
    <cfRule type="cellIs" dxfId="80" priority="58" operator="lessThan">
      <formula>0</formula>
    </cfRule>
  </conditionalFormatting>
  <conditionalFormatting sqref="P308:P312">
    <cfRule type="cellIs" dxfId="79" priority="57" operator="lessThan">
      <formula>0</formula>
    </cfRule>
  </conditionalFormatting>
  <conditionalFormatting sqref="O307:O312">
    <cfRule type="cellIs" dxfId="78" priority="56" operator="lessThan">
      <formula>0</formula>
    </cfRule>
  </conditionalFormatting>
  <conditionalFormatting sqref="E44:N44 E10:N40 E79:N79 E114:N114 E149:N149 E184:N184 E219:N219 E289:N289 E122:N145 E121:M121 E87:N110 E86:M86 E52:N75 E51:M51 E157:N180 E156:M156 E192:N215 E191:M191 E227:N250 E226:M226 E262:N285 E261:M261 E46:N50 E81:N85 E116:N120 E151:N155 E186:N190 E221:N225 E256:N260 E254:N254">
    <cfRule type="cellIs" dxfId="77" priority="55" operator="lessThan">
      <formula>0</formula>
    </cfRule>
  </conditionalFormatting>
  <conditionalFormatting sqref="E290:CB290">
    <cfRule type="cellIs" dxfId="76" priority="54" operator="lessThan">
      <formula>0</formula>
    </cfRule>
  </conditionalFormatting>
  <conditionalFormatting sqref="E302:N302">
    <cfRule type="cellIs" dxfId="75" priority="53" operator="lessThan">
      <formula>0</formula>
    </cfRule>
  </conditionalFormatting>
  <conditionalFormatting sqref="E288">
    <cfRule type="cellIs" dxfId="74" priority="52" operator="lessThan">
      <formula>0</formula>
    </cfRule>
  </conditionalFormatting>
  <conditionalFormatting sqref="O117">
    <cfRule type="cellIs" dxfId="73" priority="51" operator="lessThan">
      <formula>0</formula>
    </cfRule>
  </conditionalFormatting>
  <conditionalFormatting sqref="O152">
    <cfRule type="cellIs" dxfId="72" priority="50" operator="lessThan">
      <formula>0</formula>
    </cfRule>
  </conditionalFormatting>
  <conditionalFormatting sqref="O187">
    <cfRule type="cellIs" dxfId="71" priority="49" operator="lessThan">
      <formula>0</formula>
    </cfRule>
  </conditionalFormatting>
  <conditionalFormatting sqref="O222">
    <cfRule type="cellIs" dxfId="70" priority="48" operator="lessThan">
      <formula>0</formula>
    </cfRule>
  </conditionalFormatting>
  <conditionalFormatting sqref="E311:N311">
    <cfRule type="cellIs" dxfId="69" priority="47" operator="lessThan">
      <formula>0</formula>
    </cfRule>
  </conditionalFormatting>
  <conditionalFormatting sqref="F253:CB253 E252:AR252">
    <cfRule type="cellIs" dxfId="68" priority="46" operator="lessThan">
      <formula>0</formula>
    </cfRule>
  </conditionalFormatting>
  <conditionalFormatting sqref="E253">
    <cfRule type="cellIs" dxfId="67" priority="45" operator="lessThan">
      <formula>0</formula>
    </cfRule>
  </conditionalFormatting>
  <conditionalFormatting sqref="F218:CB218 E217:AR217">
    <cfRule type="cellIs" dxfId="66" priority="44" operator="lessThan">
      <formula>0</formula>
    </cfRule>
  </conditionalFormatting>
  <conditionalFormatting sqref="E218">
    <cfRule type="cellIs" dxfId="65" priority="43" operator="lessThan">
      <formula>0</formula>
    </cfRule>
  </conditionalFormatting>
  <conditionalFormatting sqref="F183:CB183 E182:AR182">
    <cfRule type="cellIs" dxfId="64" priority="42" operator="lessThan">
      <formula>0</formula>
    </cfRule>
  </conditionalFormatting>
  <conditionalFormatting sqref="E183">
    <cfRule type="cellIs" dxfId="63" priority="41" operator="lessThan">
      <formula>0</formula>
    </cfRule>
  </conditionalFormatting>
  <conditionalFormatting sqref="F148:CB148 E147:AR147">
    <cfRule type="cellIs" dxfId="62" priority="40" operator="lessThan">
      <formula>0</formula>
    </cfRule>
  </conditionalFormatting>
  <conditionalFormatting sqref="E148">
    <cfRule type="cellIs" dxfId="61" priority="39" operator="lessThan">
      <formula>0</formula>
    </cfRule>
  </conditionalFormatting>
  <conditionalFormatting sqref="F113:CB113 E112:AR112">
    <cfRule type="cellIs" dxfId="60" priority="38" operator="lessThan">
      <formula>0</formula>
    </cfRule>
  </conditionalFormatting>
  <conditionalFormatting sqref="E113">
    <cfRule type="cellIs" dxfId="59" priority="37" operator="lessThan">
      <formula>0</formula>
    </cfRule>
  </conditionalFormatting>
  <conditionalFormatting sqref="F78:CB78 E77:AR77">
    <cfRule type="cellIs" dxfId="58" priority="36" operator="lessThan">
      <formula>0</formula>
    </cfRule>
  </conditionalFormatting>
  <conditionalFormatting sqref="E78">
    <cfRule type="cellIs" dxfId="57" priority="35" operator="lessThan">
      <formula>0</formula>
    </cfRule>
  </conditionalFormatting>
  <conditionalFormatting sqref="F43:CB43 E42:AT42">
    <cfRule type="cellIs" dxfId="56" priority="34" operator="lessThan">
      <formula>0</formula>
    </cfRule>
  </conditionalFormatting>
  <conditionalFormatting sqref="E43">
    <cfRule type="cellIs" dxfId="55" priority="33" operator="lessThan">
      <formula>0</formula>
    </cfRule>
  </conditionalFormatting>
  <conditionalFormatting sqref="AQ111">
    <cfRule type="cellIs" dxfId="54" priority="32" operator="lessThan">
      <formula>0</formula>
    </cfRule>
  </conditionalFormatting>
  <conditionalFormatting sqref="AQ181:AR181">
    <cfRule type="cellIs" dxfId="53" priority="31" operator="lessThan">
      <formula>0</formula>
    </cfRule>
  </conditionalFormatting>
  <conditionalFormatting sqref="AQ216:AR216">
    <cfRule type="cellIs" dxfId="52" priority="30" operator="lessThan">
      <formula>0</formula>
    </cfRule>
  </conditionalFormatting>
  <conditionalFormatting sqref="AQ286:AR286">
    <cfRule type="cellIs" dxfId="51" priority="29" operator="lessThan">
      <formula>0</formula>
    </cfRule>
  </conditionalFormatting>
  <conditionalFormatting sqref="AR111">
    <cfRule type="cellIs" dxfId="50" priority="28" operator="lessThan">
      <formula>0</formula>
    </cfRule>
  </conditionalFormatting>
  <conditionalFormatting sqref="AU42:CB42 AU41:BB41">
    <cfRule type="cellIs" dxfId="49" priority="27" operator="lessThan">
      <formula>0</formula>
    </cfRule>
  </conditionalFormatting>
  <conditionalFormatting sqref="AS76:AX76 AS77:CB77">
    <cfRule type="cellIs" dxfId="48" priority="26" operator="lessThan">
      <formula>0</formula>
    </cfRule>
  </conditionalFormatting>
  <conditionalFormatting sqref="AS112:CB112 AS111:AU111 AW111:CB111">
    <cfRule type="cellIs" dxfId="47" priority="25" operator="lessThan">
      <formula>0</formula>
    </cfRule>
  </conditionalFormatting>
  <conditionalFormatting sqref="AS146:CB147">
    <cfRule type="cellIs" dxfId="46" priority="24" operator="lessThan">
      <formula>0</formula>
    </cfRule>
  </conditionalFormatting>
  <conditionalFormatting sqref="AS182:CB182 AS181:AU181 AW181:BB181">
    <cfRule type="cellIs" dxfId="45" priority="23" operator="lessThan">
      <formula>0</formula>
    </cfRule>
  </conditionalFormatting>
  <conditionalFormatting sqref="AS217:CB217 AS216:AU216 AW216:BB216">
    <cfRule type="cellIs" dxfId="44" priority="22" operator="lessThan">
      <formula>0</formula>
    </cfRule>
  </conditionalFormatting>
  <conditionalFormatting sqref="AS251:CB252">
    <cfRule type="cellIs" dxfId="43" priority="21" operator="lessThan">
      <formula>0</formula>
    </cfRule>
  </conditionalFormatting>
  <conditionalFormatting sqref="AS287:CB287 AS286:AU286 AW286:BA286">
    <cfRule type="cellIs" dxfId="42" priority="20" operator="lessThan">
      <formula>0</formula>
    </cfRule>
  </conditionalFormatting>
  <conditionalFormatting sqref="AV302">
    <cfRule type="cellIs" dxfId="41" priority="19" operator="lessThan">
      <formula>0</formula>
    </cfRule>
  </conditionalFormatting>
  <conditionalFormatting sqref="AX302:BA302">
    <cfRule type="cellIs" dxfId="40" priority="18" operator="lessThan">
      <formula>0</formula>
    </cfRule>
  </conditionalFormatting>
  <conditionalFormatting sqref="AW302">
    <cfRule type="cellIs" dxfId="39" priority="17" operator="lessThan">
      <formula>0</formula>
    </cfRule>
  </conditionalFormatting>
  <conditionalFormatting sqref="CC1:CC40 CC42:CC180 CC182:CC215 CC217:CC285 CC287:CC1048576">
    <cfRule type="cellIs" dxfId="38" priority="16" operator="lessThan">
      <formula>0</formula>
    </cfRule>
  </conditionalFormatting>
  <conditionalFormatting sqref="CC1:CC40 CC42:CC180 CC182:CC215 CC217:CC285 CC287:CC1048576">
    <cfRule type="cellIs" dxfId="37" priority="15" operator="lessThan">
      <formula>0</formula>
    </cfRule>
  </conditionalFormatting>
  <conditionalFormatting sqref="CD1:CD40 CD42:CD180 CD182:CD215 CD217:CD285 CD287:CD1048576">
    <cfRule type="cellIs" dxfId="36" priority="14" operator="lessThan">
      <formula>0</formula>
    </cfRule>
  </conditionalFormatting>
  <conditionalFormatting sqref="CD1:CD40 CD42:CD180 CD182:CD215 CD217:CD285 CD287:CD1048576">
    <cfRule type="cellIs" dxfId="35" priority="13" operator="lessThan">
      <formula>0</formula>
    </cfRule>
  </conditionalFormatting>
  <conditionalFormatting sqref="AV111">
    <cfRule type="cellIs" dxfId="34" priority="12" operator="lessThan">
      <formula>0</formula>
    </cfRule>
  </conditionalFormatting>
  <conditionalFormatting sqref="AV181">
    <cfRule type="cellIs" dxfId="33" priority="11" operator="lessThan">
      <formula>0</formula>
    </cfRule>
  </conditionalFormatting>
  <conditionalFormatting sqref="AV216">
    <cfRule type="cellIs" dxfId="32" priority="10" operator="lessThan">
      <formula>0</formula>
    </cfRule>
  </conditionalFormatting>
  <conditionalFormatting sqref="AV286">
    <cfRule type="cellIs" dxfId="31" priority="9" operator="lessThan">
      <formula>0</formula>
    </cfRule>
  </conditionalFormatting>
  <conditionalFormatting sqref="AY76:CB76">
    <cfRule type="cellIs" dxfId="30" priority="8" operator="lessThan">
      <formula>0</formula>
    </cfRule>
  </conditionalFormatting>
  <conditionalFormatting sqref="BB302">
    <cfRule type="cellIs" dxfId="29" priority="7" operator="lessThan">
      <formula>0</formula>
    </cfRule>
  </conditionalFormatting>
  <conditionalFormatting sqref="BC302">
    <cfRule type="cellIs" dxfId="28" priority="6" operator="lessThan">
      <formula>0</formula>
    </cfRule>
  </conditionalFormatting>
  <conditionalFormatting sqref="BD302">
    <cfRule type="cellIs" dxfId="27" priority="5" operator="lessThan">
      <formula>0</formula>
    </cfRule>
  </conditionalFormatting>
  <conditionalFormatting sqref="BC41:CD41">
    <cfRule type="cellIs" dxfId="26" priority="4" operator="lessThan">
      <formula>0</formula>
    </cfRule>
  </conditionalFormatting>
  <conditionalFormatting sqref="BC181:CD181">
    <cfRule type="cellIs" dxfId="25" priority="3" operator="lessThan">
      <formula>0</formula>
    </cfRule>
  </conditionalFormatting>
  <conditionalFormatting sqref="BC216:CD216">
    <cfRule type="cellIs" dxfId="24" priority="2" operator="lessThan">
      <formula>0</formula>
    </cfRule>
  </conditionalFormatting>
  <conditionalFormatting sqref="BB286:CD286">
    <cfRule type="cellIs" dxfId="23" priority="1" operator="lessThan">
      <formula>0</formula>
    </cfRule>
  </conditionalFormatting>
  <pageMargins left="0.25" right="0.25" top="0.75" bottom="0.75" header="0.3" footer="0.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76EE-E01C-4CDB-B690-D471C9B62E10}">
  <sheetPr>
    <pageSetUpPr fitToPage="1"/>
  </sheetPr>
  <dimension ref="A1:BL170"/>
  <sheetViews>
    <sheetView zoomScale="70" zoomScaleNormal="70" workbookViewId="0">
      <pane xSplit="3" ySplit="8" topLeftCell="AZ9" activePane="bottomRight" state="frozen"/>
      <selection activeCell="AY29" sqref="AY29"/>
      <selection pane="topRight" activeCell="AY29" sqref="AY29"/>
      <selection pane="bottomLeft" activeCell="AY29" sqref="AY29"/>
      <selection pane="bottomRight"/>
    </sheetView>
  </sheetViews>
  <sheetFormatPr defaultColWidth="9.08984375" defaultRowHeight="15.5" outlineLevelRow="1"/>
  <cols>
    <col min="1" max="1" width="15.36328125" style="3" customWidth="1"/>
    <col min="2" max="2" width="15.36328125" style="2" customWidth="1"/>
    <col min="3" max="3" width="41.6328125" style="3" customWidth="1"/>
    <col min="4" max="54" width="15.36328125" style="3" hidden="1" customWidth="1"/>
    <col min="55" max="57" width="15.36328125" style="3" customWidth="1"/>
    <col min="58" max="63" width="15.36328125" style="3" hidden="1" customWidth="1"/>
    <col min="64" max="123" width="15.36328125" style="3" customWidth="1"/>
    <col min="124" max="16384" width="9.08984375" style="3"/>
  </cols>
  <sheetData>
    <row r="1" spans="1:63" ht="15.75" customHeight="1">
      <c r="A1" s="1" t="s">
        <v>0</v>
      </c>
    </row>
    <row r="2" spans="1:63" ht="15.75" customHeight="1">
      <c r="A2" s="1" t="s">
        <v>1</v>
      </c>
    </row>
    <row r="3" spans="1:63" ht="15.75" customHeight="1">
      <c r="A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68"/>
      <c r="N3" s="7"/>
      <c r="O3" s="7"/>
      <c r="P3" s="69"/>
      <c r="Q3" s="69"/>
      <c r="R3" s="69"/>
      <c r="S3" s="69"/>
      <c r="T3" s="7"/>
      <c r="U3" s="7"/>
      <c r="V3" s="7"/>
      <c r="W3" s="7"/>
      <c r="X3" s="7"/>
      <c r="Y3" s="7"/>
      <c r="Z3" s="7"/>
      <c r="AA3" s="7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63" ht="15.75" customHeight="1">
      <c r="A4" s="9" t="s">
        <v>57</v>
      </c>
      <c r="C4" s="10"/>
      <c r="D4" s="7" t="s">
        <v>58</v>
      </c>
      <c r="E4" s="7" t="s">
        <v>58</v>
      </c>
      <c r="F4" s="70">
        <v>201611</v>
      </c>
      <c r="G4" s="70">
        <v>201612</v>
      </c>
      <c r="H4" s="70">
        <v>201701</v>
      </c>
      <c r="I4" s="70">
        <v>201702</v>
      </c>
      <c r="J4" s="70">
        <v>201703</v>
      </c>
      <c r="K4" s="70">
        <v>201704</v>
      </c>
      <c r="L4" s="70">
        <v>201705</v>
      </c>
      <c r="M4" s="70">
        <v>201706</v>
      </c>
      <c r="N4" s="70">
        <v>201707</v>
      </c>
      <c r="O4" s="70">
        <v>201708</v>
      </c>
      <c r="P4" s="71" t="s">
        <v>58</v>
      </c>
      <c r="Q4" s="71" t="s">
        <v>58</v>
      </c>
      <c r="R4" s="71" t="s">
        <v>58</v>
      </c>
      <c r="S4" s="71" t="s">
        <v>58</v>
      </c>
      <c r="T4" s="70">
        <v>201711</v>
      </c>
      <c r="U4" s="70">
        <v>201712</v>
      </c>
      <c r="V4" s="70">
        <v>201801</v>
      </c>
      <c r="W4" s="70">
        <v>201802</v>
      </c>
      <c r="X4" s="70">
        <v>201803</v>
      </c>
      <c r="Y4" s="70">
        <v>201804</v>
      </c>
      <c r="Z4" s="70">
        <v>201805</v>
      </c>
      <c r="AA4" s="70">
        <v>201806</v>
      </c>
      <c r="AB4" s="70">
        <v>201807</v>
      </c>
      <c r="AC4" s="70">
        <v>201808</v>
      </c>
      <c r="AD4" s="70">
        <v>201809</v>
      </c>
      <c r="AE4" s="70">
        <v>201810</v>
      </c>
      <c r="AF4" s="70">
        <v>201811</v>
      </c>
      <c r="AG4" s="70">
        <v>201812</v>
      </c>
      <c r="AH4" s="70">
        <v>201901</v>
      </c>
      <c r="AI4" s="70">
        <v>201902</v>
      </c>
      <c r="AJ4" s="70">
        <v>201903</v>
      </c>
      <c r="AK4" s="70">
        <v>201904</v>
      </c>
      <c r="AL4" s="70">
        <v>201905</v>
      </c>
      <c r="AM4" s="70">
        <v>201906</v>
      </c>
      <c r="AN4" s="70">
        <v>201907</v>
      </c>
      <c r="AO4" s="70">
        <v>201908</v>
      </c>
      <c r="AP4" s="70">
        <v>201909</v>
      </c>
      <c r="AQ4" s="70">
        <v>201910</v>
      </c>
      <c r="AR4" s="70">
        <v>201911</v>
      </c>
      <c r="AS4" s="70">
        <v>201912</v>
      </c>
      <c r="AT4" s="70">
        <v>202001</v>
      </c>
      <c r="AU4" s="70">
        <v>202002</v>
      </c>
      <c r="AV4" s="70">
        <v>202003</v>
      </c>
      <c r="AW4" s="70">
        <v>202004</v>
      </c>
      <c r="AX4" s="70">
        <v>202005</v>
      </c>
      <c r="AY4" s="70">
        <v>202006</v>
      </c>
      <c r="AZ4" s="70">
        <v>202007</v>
      </c>
      <c r="BA4" s="70">
        <v>202008</v>
      </c>
      <c r="BB4" s="70">
        <v>202009</v>
      </c>
      <c r="BC4" s="70">
        <v>202010</v>
      </c>
      <c r="BD4" s="70">
        <v>202011</v>
      </c>
      <c r="BE4" s="70">
        <v>202012</v>
      </c>
      <c r="BF4" s="70">
        <v>202101</v>
      </c>
      <c r="BG4" s="70">
        <v>202102</v>
      </c>
      <c r="BH4" s="70">
        <v>202103</v>
      </c>
      <c r="BI4" s="70">
        <v>202104</v>
      </c>
      <c r="BJ4" s="70">
        <v>202105</v>
      </c>
      <c r="BK4" s="70">
        <v>202106</v>
      </c>
    </row>
    <row r="5" spans="1:63" ht="15.75" customHeight="1">
      <c r="C5" s="11"/>
    </row>
    <row r="6" spans="1:63" ht="15.75" customHeight="1">
      <c r="C6" s="13"/>
      <c r="D6" s="14" t="s">
        <v>4</v>
      </c>
      <c r="E6" s="15"/>
      <c r="F6" s="15"/>
      <c r="G6" s="15"/>
      <c r="H6" s="15"/>
      <c r="I6" s="15"/>
      <c r="J6" s="15"/>
      <c r="K6" s="15"/>
      <c r="L6" s="15"/>
      <c r="M6" s="15"/>
      <c r="N6" s="16" t="s">
        <v>5</v>
      </c>
      <c r="O6" s="17"/>
      <c r="P6" s="17"/>
      <c r="Q6" s="17"/>
      <c r="R6" s="17"/>
      <c r="S6" s="17"/>
      <c r="T6" s="17"/>
      <c r="U6" s="17"/>
      <c r="V6" s="17"/>
      <c r="W6" s="17"/>
      <c r="X6" s="18"/>
      <c r="Y6" s="17"/>
      <c r="Z6" s="17"/>
      <c r="AA6" s="18"/>
      <c r="AB6" s="19" t="s">
        <v>6</v>
      </c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19" t="s">
        <v>7</v>
      </c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BA6" s="20"/>
      <c r="BB6" s="20"/>
      <c r="BC6" s="19" t="s">
        <v>70</v>
      </c>
      <c r="BD6" s="20"/>
      <c r="BE6" s="20"/>
      <c r="BF6" s="20"/>
      <c r="BG6" s="20"/>
      <c r="BH6" s="20"/>
      <c r="BI6" s="20"/>
      <c r="BJ6" s="18"/>
      <c r="BK6" s="72"/>
    </row>
    <row r="7" spans="1:63" ht="15.75" customHeight="1">
      <c r="A7" s="2" t="s">
        <v>8</v>
      </c>
      <c r="B7" s="2" t="s">
        <v>9</v>
      </c>
      <c r="C7" s="24" t="s">
        <v>11</v>
      </c>
      <c r="D7" s="25">
        <v>2016</v>
      </c>
      <c r="E7" s="28">
        <v>2016</v>
      </c>
      <c r="F7" s="28">
        <v>2016</v>
      </c>
      <c r="G7" s="28">
        <v>2016</v>
      </c>
      <c r="H7" s="29">
        <v>2017</v>
      </c>
      <c r="I7" s="29">
        <v>2017</v>
      </c>
      <c r="J7" s="29">
        <v>2017</v>
      </c>
      <c r="K7" s="29">
        <v>2017</v>
      </c>
      <c r="L7" s="29">
        <v>2017</v>
      </c>
      <c r="M7" s="29">
        <v>2017</v>
      </c>
      <c r="N7" s="31">
        <v>2017</v>
      </c>
      <c r="O7" s="29">
        <v>2017</v>
      </c>
      <c r="P7" s="29">
        <v>2017</v>
      </c>
      <c r="Q7" s="29">
        <v>2017</v>
      </c>
      <c r="R7" s="29">
        <v>2017</v>
      </c>
      <c r="S7" s="29">
        <v>2017</v>
      </c>
      <c r="T7" s="29">
        <v>2017</v>
      </c>
      <c r="U7" s="28">
        <v>2017</v>
      </c>
      <c r="V7" s="28">
        <v>2018</v>
      </c>
      <c r="W7" s="28">
        <v>2018</v>
      </c>
      <c r="X7" s="28">
        <v>2018</v>
      </c>
      <c r="Y7" s="28">
        <v>2018</v>
      </c>
      <c r="Z7" s="28">
        <v>2018</v>
      </c>
      <c r="AA7" s="28">
        <v>2018</v>
      </c>
      <c r="AB7" s="25">
        <v>2018</v>
      </c>
      <c r="AC7" s="28">
        <v>2018</v>
      </c>
      <c r="AD7" s="28">
        <v>2018</v>
      </c>
      <c r="AE7" s="28">
        <v>2018</v>
      </c>
      <c r="AF7" s="28">
        <v>2018</v>
      </c>
      <c r="AG7" s="29">
        <v>2018</v>
      </c>
      <c r="AH7" s="29">
        <v>2019</v>
      </c>
      <c r="AI7" s="29">
        <v>2019</v>
      </c>
      <c r="AJ7" s="29">
        <v>2019</v>
      </c>
      <c r="AK7" s="29">
        <v>2019</v>
      </c>
      <c r="AL7" s="29">
        <v>2019</v>
      </c>
      <c r="AM7" s="29">
        <v>2019</v>
      </c>
      <c r="AN7" s="31">
        <v>2019</v>
      </c>
      <c r="AO7" s="29">
        <v>2019</v>
      </c>
      <c r="AP7" s="29">
        <v>2019</v>
      </c>
      <c r="AQ7" s="29">
        <v>2019</v>
      </c>
      <c r="AR7" s="29">
        <v>2019</v>
      </c>
      <c r="AS7" s="29">
        <v>2019</v>
      </c>
      <c r="AT7" s="29">
        <v>2020</v>
      </c>
      <c r="AU7" s="29">
        <v>2020</v>
      </c>
      <c r="AV7" s="29">
        <v>2020</v>
      </c>
      <c r="AW7" s="29">
        <v>2020</v>
      </c>
      <c r="AX7" s="29">
        <v>2020</v>
      </c>
      <c r="AY7" s="29">
        <v>2020</v>
      </c>
      <c r="AZ7" s="31">
        <v>2020</v>
      </c>
      <c r="BA7" s="29">
        <v>2020</v>
      </c>
      <c r="BB7" s="29">
        <v>2020</v>
      </c>
      <c r="BC7" s="29">
        <v>2020</v>
      </c>
      <c r="BD7" s="29">
        <v>2020</v>
      </c>
      <c r="BE7" s="29">
        <v>2020</v>
      </c>
      <c r="BF7" s="29">
        <v>2021</v>
      </c>
      <c r="BG7" s="29">
        <v>2021</v>
      </c>
      <c r="BH7" s="29">
        <v>2021</v>
      </c>
      <c r="BI7" s="29">
        <v>2021</v>
      </c>
      <c r="BJ7" s="29">
        <v>2021</v>
      </c>
      <c r="BK7" s="29">
        <v>2021</v>
      </c>
    </row>
    <row r="8" spans="1:63" ht="15.75" customHeight="1">
      <c r="A8" s="32" t="s">
        <v>12</v>
      </c>
      <c r="B8" s="32" t="s">
        <v>12</v>
      </c>
      <c r="C8" s="33" t="s">
        <v>14</v>
      </c>
      <c r="D8" s="73" t="s">
        <v>59</v>
      </c>
      <c r="E8" s="33" t="s">
        <v>60</v>
      </c>
      <c r="F8" s="33" t="s">
        <v>17</v>
      </c>
      <c r="G8" s="33" t="s">
        <v>18</v>
      </c>
      <c r="H8" s="33" t="s">
        <v>19</v>
      </c>
      <c r="I8" s="33" t="s">
        <v>20</v>
      </c>
      <c r="J8" s="33" t="s">
        <v>21</v>
      </c>
      <c r="K8" s="33" t="s">
        <v>22</v>
      </c>
      <c r="L8" s="33" t="s">
        <v>23</v>
      </c>
      <c r="M8" s="33" t="s">
        <v>24</v>
      </c>
      <c r="N8" s="34" t="s">
        <v>25</v>
      </c>
      <c r="O8" s="35" t="s">
        <v>26</v>
      </c>
      <c r="P8" s="74" t="s">
        <v>61</v>
      </c>
      <c r="Q8" s="74" t="s">
        <v>59</v>
      </c>
      <c r="R8" s="75" t="s">
        <v>62</v>
      </c>
      <c r="S8" s="75" t="s">
        <v>60</v>
      </c>
      <c r="T8" s="35" t="s">
        <v>17</v>
      </c>
      <c r="U8" s="35" t="s">
        <v>18</v>
      </c>
      <c r="V8" s="35" t="s">
        <v>19</v>
      </c>
      <c r="W8" s="35" t="s">
        <v>20</v>
      </c>
      <c r="X8" s="35" t="s">
        <v>21</v>
      </c>
      <c r="Y8" s="35" t="s">
        <v>22</v>
      </c>
      <c r="Z8" s="35" t="s">
        <v>23</v>
      </c>
      <c r="AA8" s="35" t="s">
        <v>24</v>
      </c>
      <c r="AB8" s="34" t="s">
        <v>25</v>
      </c>
      <c r="AC8" s="35" t="s">
        <v>26</v>
      </c>
      <c r="AD8" s="36" t="s">
        <v>15</v>
      </c>
      <c r="AE8" s="35" t="s">
        <v>16</v>
      </c>
      <c r="AF8" s="35" t="s">
        <v>17</v>
      </c>
      <c r="AG8" s="35" t="s">
        <v>18</v>
      </c>
      <c r="AH8" s="35" t="s">
        <v>19</v>
      </c>
      <c r="AI8" s="35" t="s">
        <v>20</v>
      </c>
      <c r="AJ8" s="35" t="s">
        <v>21</v>
      </c>
      <c r="AK8" s="35" t="s">
        <v>22</v>
      </c>
      <c r="AL8" s="35" t="s">
        <v>23</v>
      </c>
      <c r="AM8" s="35" t="s">
        <v>24</v>
      </c>
      <c r="AN8" s="34" t="s">
        <v>25</v>
      </c>
      <c r="AO8" s="35" t="s">
        <v>26</v>
      </c>
      <c r="AP8" s="36" t="s">
        <v>15</v>
      </c>
      <c r="AQ8" s="35" t="s">
        <v>16</v>
      </c>
      <c r="AR8" s="35" t="s">
        <v>17</v>
      </c>
      <c r="AS8" s="35" t="s">
        <v>18</v>
      </c>
      <c r="AT8" s="35" t="s">
        <v>19</v>
      </c>
      <c r="AU8" s="35" t="s">
        <v>20</v>
      </c>
      <c r="AV8" s="35" t="s">
        <v>21</v>
      </c>
      <c r="AW8" s="35" t="s">
        <v>22</v>
      </c>
      <c r="AX8" s="35" t="s">
        <v>23</v>
      </c>
      <c r="AY8" s="35" t="s">
        <v>24</v>
      </c>
      <c r="AZ8" s="34" t="s">
        <v>25</v>
      </c>
      <c r="BA8" s="35" t="s">
        <v>26</v>
      </c>
      <c r="BB8" s="36" t="s">
        <v>15</v>
      </c>
      <c r="BC8" s="35" t="s">
        <v>16</v>
      </c>
      <c r="BD8" s="35" t="s">
        <v>17</v>
      </c>
      <c r="BE8" s="35" t="s">
        <v>18</v>
      </c>
      <c r="BF8" s="35" t="s">
        <v>19</v>
      </c>
      <c r="BG8" s="35" t="s">
        <v>20</v>
      </c>
      <c r="BH8" s="35" t="s">
        <v>21</v>
      </c>
      <c r="BI8" s="35" t="s">
        <v>22</v>
      </c>
      <c r="BJ8" s="35" t="s">
        <v>23</v>
      </c>
      <c r="BK8" s="35" t="s">
        <v>24</v>
      </c>
    </row>
    <row r="9" spans="1:63" ht="15.75" customHeight="1">
      <c r="C9" s="43"/>
      <c r="D9" s="50"/>
      <c r="E9" s="43"/>
      <c r="F9" s="43"/>
      <c r="G9" s="43"/>
      <c r="H9" s="43"/>
      <c r="I9" s="43"/>
      <c r="J9" s="43"/>
      <c r="K9" s="43"/>
      <c r="L9" s="43"/>
      <c r="M9" s="43"/>
      <c r="N9" s="50"/>
      <c r="O9" s="43"/>
      <c r="P9" s="76"/>
      <c r="Q9" s="76"/>
      <c r="R9" s="76"/>
      <c r="S9" s="76"/>
      <c r="T9" s="43"/>
      <c r="U9" s="43"/>
      <c r="V9" s="43"/>
      <c r="W9" s="43"/>
      <c r="X9" s="43"/>
      <c r="Y9" s="43"/>
      <c r="Z9" s="43"/>
      <c r="AA9" s="43"/>
      <c r="AB9" s="77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60"/>
      <c r="AZ9" s="60"/>
    </row>
    <row r="10" spans="1:63" ht="15.75" customHeight="1">
      <c r="A10" s="2" t="s">
        <v>27</v>
      </c>
      <c r="B10" s="23" t="s">
        <v>28</v>
      </c>
      <c r="C10" s="76" t="s">
        <v>63</v>
      </c>
      <c r="D10" s="39">
        <v>14079.474248407665</v>
      </c>
      <c r="E10" s="5">
        <v>92894.116525541584</v>
      </c>
      <c r="F10" s="5">
        <v>106787</v>
      </c>
      <c r="G10" s="5">
        <v>107036</v>
      </c>
      <c r="H10" s="5">
        <v>107015</v>
      </c>
      <c r="I10" s="5">
        <v>106964</v>
      </c>
      <c r="J10" s="5">
        <v>107102</v>
      </c>
      <c r="K10" s="5">
        <v>107082</v>
      </c>
      <c r="L10" s="5">
        <v>107063</v>
      </c>
      <c r="M10" s="5">
        <v>106972</v>
      </c>
      <c r="N10" s="39">
        <v>107013</v>
      </c>
      <c r="O10" s="5">
        <v>106899</v>
      </c>
      <c r="P10" s="5">
        <v>92185.200000000012</v>
      </c>
      <c r="Q10" s="5">
        <v>14787.8</v>
      </c>
      <c r="R10" s="5">
        <v>12986.266666666666</v>
      </c>
      <c r="S10" s="5">
        <v>94093.733333333337</v>
      </c>
      <c r="T10" s="5">
        <v>107372</v>
      </c>
      <c r="U10" s="5">
        <v>107473</v>
      </c>
      <c r="V10" s="5">
        <v>107535</v>
      </c>
      <c r="W10" s="5">
        <v>107656</v>
      </c>
      <c r="X10" s="5">
        <v>107793</v>
      </c>
      <c r="Y10" s="5">
        <v>107753</v>
      </c>
      <c r="Z10" s="5">
        <v>107643</v>
      </c>
      <c r="AA10" s="5">
        <v>107581</v>
      </c>
      <c r="AB10" s="39">
        <v>107642</v>
      </c>
      <c r="AC10" s="5">
        <v>107693</v>
      </c>
      <c r="AD10" s="5">
        <v>107820</v>
      </c>
      <c r="AE10" s="5">
        <v>107770</v>
      </c>
      <c r="AF10" s="5">
        <v>107902</v>
      </c>
      <c r="AG10" s="5">
        <v>107922</v>
      </c>
      <c r="AH10" s="5">
        <v>108076</v>
      </c>
      <c r="AI10" s="5">
        <v>108163</v>
      </c>
      <c r="AJ10" s="5">
        <v>108281</v>
      </c>
      <c r="AK10" s="5">
        <v>108332</v>
      </c>
      <c r="AL10" s="5">
        <v>108408</v>
      </c>
      <c r="AM10" s="5">
        <v>108442</v>
      </c>
      <c r="AN10" s="39">
        <v>108415</v>
      </c>
      <c r="AO10" s="5">
        <v>108317</v>
      </c>
      <c r="AP10" s="5">
        <v>108468</v>
      </c>
      <c r="AQ10" s="5">
        <v>108502</v>
      </c>
      <c r="AR10" s="5">
        <v>108705</v>
      </c>
      <c r="AS10" s="5">
        <v>108774</v>
      </c>
      <c r="AT10" s="5">
        <v>109001</v>
      </c>
      <c r="AU10" s="5">
        <v>109089</v>
      </c>
      <c r="AV10" s="5">
        <v>109180</v>
      </c>
      <c r="AW10" s="5">
        <v>109174</v>
      </c>
      <c r="AX10" s="5">
        <v>109326</v>
      </c>
      <c r="AY10" s="5">
        <v>109446</v>
      </c>
      <c r="AZ10" s="39">
        <v>109465</v>
      </c>
      <c r="BA10" s="5">
        <v>109592</v>
      </c>
      <c r="BB10" s="5">
        <v>109665</v>
      </c>
      <c r="BC10" s="5">
        <v>109749</v>
      </c>
      <c r="BD10" s="5">
        <v>110056</v>
      </c>
      <c r="BE10" s="5">
        <v>110187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</row>
    <row r="11" spans="1:63" ht="15.75" customHeight="1">
      <c r="A11" s="2" t="s">
        <v>27</v>
      </c>
      <c r="B11" s="23" t="s">
        <v>28</v>
      </c>
      <c r="C11" s="43" t="s">
        <v>64</v>
      </c>
      <c r="D11" s="79">
        <v>54.481662303549477</v>
      </c>
      <c r="E11" s="80">
        <v>51.844532235719285</v>
      </c>
      <c r="F11" s="80">
        <v>56.176241232657986</v>
      </c>
      <c r="G11" s="80">
        <v>103.71374473579486</v>
      </c>
      <c r="H11" s="80">
        <v>100.20639832306884</v>
      </c>
      <c r="I11" s="80">
        <v>87.46131215513131</v>
      </c>
      <c r="J11" s="80">
        <v>70.530488208613519</v>
      </c>
      <c r="K11" s="80">
        <v>52.662917166168903</v>
      </c>
      <c r="L11" s="80">
        <v>42.594919314348893</v>
      </c>
      <c r="M11" s="80">
        <v>34.927472210888808</v>
      </c>
      <c r="N11" s="79">
        <v>44.259812522639457</v>
      </c>
      <c r="O11" s="80">
        <v>59.188046696735015</v>
      </c>
      <c r="P11" s="81">
        <v>54.481662303549477</v>
      </c>
      <c r="Q11" s="81">
        <v>56.811872571839537</v>
      </c>
      <c r="R11" s="81">
        <v>51.844532235719285</v>
      </c>
      <c r="S11" s="81">
        <v>54.061951019626278</v>
      </c>
      <c r="T11" s="80">
        <v>58.578929561529897</v>
      </c>
      <c r="U11" s="80">
        <v>108.14963789191133</v>
      </c>
      <c r="V11" s="80">
        <v>104.49228036939483</v>
      </c>
      <c r="W11" s="80">
        <v>91.202079948274289</v>
      </c>
      <c r="X11" s="80">
        <v>73.547115471848016</v>
      </c>
      <c r="Y11" s="80">
        <v>54.915338717754352</v>
      </c>
      <c r="Z11" s="80">
        <v>44.416727133102171</v>
      </c>
      <c r="AA11" s="80">
        <v>36.42133915528867</v>
      </c>
      <c r="AB11" s="79">
        <v>46.152828727582389</v>
      </c>
      <c r="AC11" s="80">
        <v>61.719551580053853</v>
      </c>
      <c r="AD11" s="80">
        <v>56.811872571839537</v>
      </c>
      <c r="AE11" s="80">
        <v>54.061951019626278</v>
      </c>
      <c r="AF11" s="80">
        <v>58.578929561529897</v>
      </c>
      <c r="AG11" s="80">
        <v>108.14963789191133</v>
      </c>
      <c r="AH11" s="80">
        <v>104.49228036939483</v>
      </c>
      <c r="AI11" s="80">
        <v>91.202079948274289</v>
      </c>
      <c r="AJ11" s="80">
        <v>73.547115471848016</v>
      </c>
      <c r="AK11" s="80">
        <v>54.915338717754352</v>
      </c>
      <c r="AL11" s="80">
        <v>44.416727133102171</v>
      </c>
      <c r="AM11" s="80">
        <v>36.42133915528867</v>
      </c>
      <c r="AN11" s="79">
        <v>46.152828727582389</v>
      </c>
      <c r="AO11" s="80">
        <v>61.719551580053853</v>
      </c>
      <c r="AP11" s="80">
        <v>56.811872571839537</v>
      </c>
      <c r="AQ11" s="80">
        <v>54.061951019626278</v>
      </c>
      <c r="AR11" s="80">
        <v>58.578929561529897</v>
      </c>
      <c r="AS11" s="80">
        <v>108.14963789191133</v>
      </c>
      <c r="AT11" s="80">
        <v>104.49228036939483</v>
      </c>
      <c r="AU11" s="80">
        <v>91.202079948274289</v>
      </c>
      <c r="AV11" s="80">
        <v>73.547115471848016</v>
      </c>
      <c r="AW11" s="80">
        <v>54.915338717754352</v>
      </c>
      <c r="AX11" s="80">
        <v>44.416727133102171</v>
      </c>
      <c r="AY11" s="80">
        <v>36.42133915528867</v>
      </c>
      <c r="AZ11" s="79">
        <v>46.152828727582389</v>
      </c>
      <c r="BA11" s="80">
        <v>61.719551580053853</v>
      </c>
      <c r="BB11" s="80">
        <v>56.811872571839537</v>
      </c>
      <c r="BC11" s="80">
        <v>54.061951019626278</v>
      </c>
      <c r="BD11" s="80">
        <v>58.578929561529897</v>
      </c>
      <c r="BE11" s="80">
        <v>108.14963789191133</v>
      </c>
      <c r="BF11" s="80">
        <v>104.49228036939483</v>
      </c>
      <c r="BG11" s="80">
        <v>91.202079948274289</v>
      </c>
      <c r="BH11" s="80">
        <v>73.547115471848016</v>
      </c>
      <c r="BI11" s="80">
        <v>54.915338717754352</v>
      </c>
      <c r="BJ11" s="80">
        <v>44.416727133102171</v>
      </c>
      <c r="BK11" s="80">
        <v>36.42133915528867</v>
      </c>
    </row>
    <row r="12" spans="1:63" ht="15.75" customHeight="1">
      <c r="A12" s="2" t="s">
        <v>27</v>
      </c>
      <c r="B12" s="23" t="s">
        <v>28</v>
      </c>
      <c r="C12" s="43" t="s">
        <v>65</v>
      </c>
      <c r="D12" s="82">
        <f t="shared" ref="D12:BK12" si="0">D11*D10</f>
        <v>767073.16141326749</v>
      </c>
      <c r="E12" s="4">
        <f t="shared" si="0"/>
        <v>4816052.0187171046</v>
      </c>
      <c r="F12" s="4">
        <f t="shared" si="0"/>
        <v>5998892.2725118482</v>
      </c>
      <c r="G12" s="4">
        <f t="shared" si="0"/>
        <v>11101104.381540539</v>
      </c>
      <c r="H12" s="4">
        <f t="shared" si="0"/>
        <v>10723587.716543213</v>
      </c>
      <c r="I12" s="4">
        <f t="shared" si="0"/>
        <v>9355211.7933614645</v>
      </c>
      <c r="J12" s="4">
        <f t="shared" si="0"/>
        <v>7553956.3481189255</v>
      </c>
      <c r="K12" s="4">
        <f t="shared" si="0"/>
        <v>5639250.4959876984</v>
      </c>
      <c r="L12" s="4">
        <f t="shared" si="0"/>
        <v>4560339.8465521354</v>
      </c>
      <c r="M12" s="4">
        <f t="shared" si="0"/>
        <v>3736261.5573431975</v>
      </c>
      <c r="N12" s="82">
        <f t="shared" si="0"/>
        <v>4736375.3174852161</v>
      </c>
      <c r="O12" s="4">
        <f t="shared" si="0"/>
        <v>6327143.0038342765</v>
      </c>
      <c r="P12" s="4">
        <f t="shared" si="0"/>
        <v>5022402.9357851697</v>
      </c>
      <c r="Q12" s="4">
        <f t="shared" si="0"/>
        <v>840122.60921784863</v>
      </c>
      <c r="R12" s="4">
        <f t="shared" si="0"/>
        <v>673266.92082164681</v>
      </c>
      <c r="S12" s="4">
        <f t="shared" si="0"/>
        <v>5086890.8027204433</v>
      </c>
      <c r="T12" s="4">
        <f t="shared" si="0"/>
        <v>6289736.8248805879</v>
      </c>
      <c r="U12" s="4">
        <f t="shared" si="0"/>
        <v>11623166.033157386</v>
      </c>
      <c r="V12" s="4">
        <f t="shared" si="0"/>
        <v>11236577.369522873</v>
      </c>
      <c r="W12" s="4">
        <f t="shared" si="0"/>
        <v>9818451.1189114172</v>
      </c>
      <c r="X12" s="4">
        <f t="shared" si="0"/>
        <v>7927864.2180569135</v>
      </c>
      <c r="Y12" s="4">
        <f t="shared" si="0"/>
        <v>5917292.4928541845</v>
      </c>
      <c r="Z12" s="4">
        <f t="shared" si="0"/>
        <v>4781149.7587885167</v>
      </c>
      <c r="AA12" s="4">
        <f t="shared" si="0"/>
        <v>3918244.0876651104</v>
      </c>
      <c r="AB12" s="82">
        <f t="shared" si="0"/>
        <v>4967982.7898944234</v>
      </c>
      <c r="AC12" s="4">
        <f t="shared" si="0"/>
        <v>6646763.66831074</v>
      </c>
      <c r="AD12" s="4">
        <f t="shared" si="0"/>
        <v>6125456.1006957386</v>
      </c>
      <c r="AE12" s="4">
        <f t="shared" si="0"/>
        <v>5826256.4613851244</v>
      </c>
      <c r="AF12" s="4">
        <f t="shared" si="0"/>
        <v>6320783.6575481985</v>
      </c>
      <c r="AG12" s="4">
        <f t="shared" si="0"/>
        <v>11671725.220570855</v>
      </c>
      <c r="AH12" s="4">
        <f t="shared" si="0"/>
        <v>11293107.693202715</v>
      </c>
      <c r="AI12" s="4">
        <f t="shared" si="0"/>
        <v>9864690.5734451916</v>
      </c>
      <c r="AJ12" s="4">
        <f t="shared" si="0"/>
        <v>7963755.2104071751</v>
      </c>
      <c r="AK12" s="4">
        <f t="shared" si="0"/>
        <v>5949088.4739717646</v>
      </c>
      <c r="AL12" s="4">
        <f t="shared" si="0"/>
        <v>4815128.5550453402</v>
      </c>
      <c r="AM12" s="4">
        <f t="shared" si="0"/>
        <v>3949602.8606778141</v>
      </c>
      <c r="AN12" s="82">
        <f t="shared" si="0"/>
        <v>5003658.9265008448</v>
      </c>
      <c r="AO12" s="4">
        <f t="shared" si="0"/>
        <v>6685276.6684966935</v>
      </c>
      <c r="AP12" s="4">
        <f t="shared" si="0"/>
        <v>6162270.1941222912</v>
      </c>
      <c r="AQ12" s="4">
        <f t="shared" si="0"/>
        <v>5865829.8095314903</v>
      </c>
      <c r="AR12" s="4">
        <f t="shared" si="0"/>
        <v>6367822.5379861072</v>
      </c>
      <c r="AS12" s="4">
        <f t="shared" si="0"/>
        <v>11763868.712054763</v>
      </c>
      <c r="AT12" s="4">
        <f t="shared" si="0"/>
        <v>11389763.052544406</v>
      </c>
      <c r="AU12" s="4">
        <f t="shared" si="0"/>
        <v>9949143.6994772945</v>
      </c>
      <c r="AV12" s="4">
        <f t="shared" si="0"/>
        <v>8029874.0672163665</v>
      </c>
      <c r="AW12" s="4">
        <f t="shared" si="0"/>
        <v>5995327.1891721133</v>
      </c>
      <c r="AX12" s="4">
        <f t="shared" si="0"/>
        <v>4855903.1105535282</v>
      </c>
      <c r="AY12" s="4">
        <f t="shared" si="0"/>
        <v>3986169.8851897237</v>
      </c>
      <c r="AZ12" s="82">
        <f t="shared" si="0"/>
        <v>5052119.3966648057</v>
      </c>
      <c r="BA12" s="4">
        <f t="shared" si="0"/>
        <v>6763969.096761262</v>
      </c>
      <c r="BB12" s="4">
        <f t="shared" si="0"/>
        <v>6230274.0055907825</v>
      </c>
      <c r="BC12" s="4">
        <f t="shared" si="0"/>
        <v>5933245.0624529645</v>
      </c>
      <c r="BD12" s="4">
        <f t="shared" si="0"/>
        <v>6446962.6718237344</v>
      </c>
      <c r="BE12" s="4">
        <f t="shared" si="0"/>
        <v>11916684.150396034</v>
      </c>
      <c r="BF12" s="4">
        <f t="shared" si="0"/>
        <v>0</v>
      </c>
      <c r="BG12" s="4">
        <f t="shared" si="0"/>
        <v>0</v>
      </c>
      <c r="BH12" s="4">
        <f t="shared" si="0"/>
        <v>0</v>
      </c>
      <c r="BI12" s="4">
        <f t="shared" si="0"/>
        <v>0</v>
      </c>
      <c r="BJ12" s="4">
        <f t="shared" si="0"/>
        <v>0</v>
      </c>
      <c r="BK12" s="4">
        <f t="shared" si="0"/>
        <v>0</v>
      </c>
    </row>
    <row r="13" spans="1:63" ht="15.75" customHeight="1">
      <c r="A13" s="2" t="s">
        <v>27</v>
      </c>
      <c r="B13" s="23" t="s">
        <v>28</v>
      </c>
      <c r="C13" s="76" t="s">
        <v>66</v>
      </c>
      <c r="D13" s="39">
        <v>12651805.999999998</v>
      </c>
      <c r="E13" s="5">
        <v>77489899.999999985</v>
      </c>
      <c r="F13" s="5">
        <v>109071422</v>
      </c>
      <c r="G13" s="5">
        <v>177328261</v>
      </c>
      <c r="H13" s="5">
        <v>251229307</v>
      </c>
      <c r="I13" s="5">
        <v>206799635</v>
      </c>
      <c r="J13" s="5">
        <v>154940456</v>
      </c>
      <c r="K13" s="5">
        <v>112617962</v>
      </c>
      <c r="L13" s="5">
        <v>93726266</v>
      </c>
      <c r="M13" s="5">
        <v>95715205</v>
      </c>
      <c r="N13" s="39">
        <v>118220473</v>
      </c>
      <c r="O13" s="5">
        <v>133230327</v>
      </c>
      <c r="P13" s="5">
        <v>98832762.100795835</v>
      </c>
      <c r="Q13" s="5">
        <v>14815033.955317538</v>
      </c>
      <c r="R13" s="5">
        <v>10955737.473568499</v>
      </c>
      <c r="S13" s="5">
        <v>82118315.010169148</v>
      </c>
      <c r="T13" s="5">
        <v>125335807</v>
      </c>
      <c r="U13" s="5">
        <v>178754914</v>
      </c>
      <c r="V13" s="5">
        <v>199165773</v>
      </c>
      <c r="W13" s="5">
        <v>151223495</v>
      </c>
      <c r="X13" s="5">
        <v>149596723</v>
      </c>
      <c r="Y13" s="5">
        <v>109928411</v>
      </c>
      <c r="Z13" s="5">
        <v>94419235</v>
      </c>
      <c r="AA13" s="5">
        <v>94495604</v>
      </c>
      <c r="AB13" s="39">
        <v>111536257</v>
      </c>
      <c r="AC13" s="5">
        <v>134299314</v>
      </c>
      <c r="AD13" s="5">
        <v>102120686</v>
      </c>
      <c r="AE13" s="5">
        <v>87570612</v>
      </c>
      <c r="AF13" s="5">
        <v>120580493</v>
      </c>
      <c r="AG13" s="5">
        <v>182647242</v>
      </c>
      <c r="AH13" s="5">
        <v>184635397</v>
      </c>
      <c r="AI13" s="5">
        <v>191104451</v>
      </c>
      <c r="AJ13" s="5">
        <v>194003727</v>
      </c>
      <c r="AK13" s="5">
        <v>112647735</v>
      </c>
      <c r="AL13" s="5">
        <v>88489581</v>
      </c>
      <c r="AM13" s="5">
        <v>95761196</v>
      </c>
      <c r="AN13" s="39">
        <v>106301627</v>
      </c>
      <c r="AO13" s="5">
        <v>119968789</v>
      </c>
      <c r="AP13" s="5">
        <v>108548486</v>
      </c>
      <c r="AQ13" s="5">
        <v>96404374</v>
      </c>
      <c r="AR13" s="5">
        <v>135387498</v>
      </c>
      <c r="AS13" s="5">
        <v>193239456</v>
      </c>
      <c r="AT13" s="5">
        <v>184807655</v>
      </c>
      <c r="AU13" s="5">
        <v>157382966</v>
      </c>
      <c r="AV13" s="5">
        <v>136550190</v>
      </c>
      <c r="AW13" s="5">
        <v>117116197</v>
      </c>
      <c r="AX13" s="5">
        <v>89924240</v>
      </c>
      <c r="AY13" s="5">
        <v>94015672</v>
      </c>
      <c r="AZ13" s="39">
        <v>111837110</v>
      </c>
      <c r="BA13" s="5">
        <v>133115372</v>
      </c>
      <c r="BB13" s="5">
        <v>115353973</v>
      </c>
      <c r="BC13" s="5">
        <v>91727478</v>
      </c>
      <c r="BD13" s="5">
        <v>128948065</v>
      </c>
      <c r="BE13" s="5">
        <v>189034396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</row>
    <row r="14" spans="1:63" ht="15.75" customHeight="1">
      <c r="A14" s="2" t="s">
        <v>27</v>
      </c>
      <c r="B14" s="23" t="s">
        <v>28</v>
      </c>
      <c r="C14" s="43" t="s">
        <v>67</v>
      </c>
      <c r="D14" s="83">
        <v>5.0829239704010987E-2</v>
      </c>
      <c r="E14" s="84">
        <v>5.0829239704010987E-2</v>
      </c>
      <c r="F14" s="84">
        <v>5.0829239704010987E-2</v>
      </c>
      <c r="G14" s="84">
        <v>5.0829239704010987E-2</v>
      </c>
      <c r="H14" s="84">
        <v>5.0829239704010987E-2</v>
      </c>
      <c r="I14" s="84">
        <v>5.0829239704010987E-2</v>
      </c>
      <c r="J14" s="84">
        <v>5.0829239704010987E-2</v>
      </c>
      <c r="K14" s="84">
        <v>5.0829239704010987E-2</v>
      </c>
      <c r="L14" s="84">
        <v>5.0829239704010987E-2</v>
      </c>
      <c r="M14" s="84">
        <v>5.0829239704010987E-2</v>
      </c>
      <c r="N14" s="83">
        <v>5.0829239704010987E-2</v>
      </c>
      <c r="O14" s="84">
        <v>5.0829239704010987E-2</v>
      </c>
      <c r="P14" s="85">
        <v>5.0829239704010987E-2</v>
      </c>
      <c r="Q14" s="85">
        <v>5.3003233875256142E-2</v>
      </c>
      <c r="R14" s="85">
        <v>5.0829239704010987E-2</v>
      </c>
      <c r="S14" s="85">
        <v>5.3003233875256142E-2</v>
      </c>
      <c r="T14" s="84">
        <v>5.3003233875256142E-2</v>
      </c>
      <c r="U14" s="84">
        <v>5.3003233875256142E-2</v>
      </c>
      <c r="V14" s="84">
        <v>5.3003233875256142E-2</v>
      </c>
      <c r="W14" s="84">
        <v>5.3003233875256142E-2</v>
      </c>
      <c r="X14" s="84">
        <v>5.3003233875256142E-2</v>
      </c>
      <c r="Y14" s="84">
        <v>5.3003233875256142E-2</v>
      </c>
      <c r="Z14" s="84">
        <v>5.3003233875256142E-2</v>
      </c>
      <c r="AA14" s="84">
        <v>5.3003233875256142E-2</v>
      </c>
      <c r="AB14" s="83">
        <v>5.3003233875256142E-2</v>
      </c>
      <c r="AC14" s="84">
        <v>5.3003233875256142E-2</v>
      </c>
      <c r="AD14" s="84">
        <v>5.3003233875256142E-2</v>
      </c>
      <c r="AE14" s="84">
        <v>5.3003233875256142E-2</v>
      </c>
      <c r="AF14" s="84">
        <v>5.3003233875256142E-2</v>
      </c>
      <c r="AG14" s="84">
        <v>5.3003233875256142E-2</v>
      </c>
      <c r="AH14" s="84">
        <v>5.3003233875256142E-2</v>
      </c>
      <c r="AI14" s="84">
        <v>5.3003233875256142E-2</v>
      </c>
      <c r="AJ14" s="84">
        <v>5.3003233875256142E-2</v>
      </c>
      <c r="AK14" s="84">
        <v>5.3003233875256142E-2</v>
      </c>
      <c r="AL14" s="84">
        <v>5.3003233875256142E-2</v>
      </c>
      <c r="AM14" s="84">
        <v>5.3003233875256142E-2</v>
      </c>
      <c r="AN14" s="83">
        <v>5.3003233875256142E-2</v>
      </c>
      <c r="AO14" s="84">
        <v>5.3003233875256142E-2</v>
      </c>
      <c r="AP14" s="84">
        <v>5.3003233875256142E-2</v>
      </c>
      <c r="AQ14" s="84">
        <v>5.3003233875256142E-2</v>
      </c>
      <c r="AR14" s="84">
        <v>5.3003233875256142E-2</v>
      </c>
      <c r="AS14" s="84">
        <v>5.3003233875256142E-2</v>
      </c>
      <c r="AT14" s="84">
        <v>5.3003233875256142E-2</v>
      </c>
      <c r="AU14" s="84">
        <v>5.3003233875256142E-2</v>
      </c>
      <c r="AV14" s="84">
        <v>5.3003233875256142E-2</v>
      </c>
      <c r="AW14" s="84">
        <v>5.3003233875256142E-2</v>
      </c>
      <c r="AX14" s="84">
        <v>5.3003233875256142E-2</v>
      </c>
      <c r="AY14" s="84">
        <v>5.3003233875256142E-2</v>
      </c>
      <c r="AZ14" s="83">
        <v>5.3003233875256142E-2</v>
      </c>
      <c r="BA14" s="84">
        <v>5.3003233875256142E-2</v>
      </c>
      <c r="BB14" s="84">
        <v>5.3003233875256142E-2</v>
      </c>
      <c r="BC14" s="84">
        <v>5.3003233875256142E-2</v>
      </c>
      <c r="BD14" s="84">
        <v>5.3003233875256142E-2</v>
      </c>
      <c r="BE14" s="84">
        <v>5.3003233875256142E-2</v>
      </c>
      <c r="BF14" s="84">
        <v>5.3003233875256142E-2</v>
      </c>
      <c r="BG14" s="84">
        <v>5.3003233875256142E-2</v>
      </c>
      <c r="BH14" s="84">
        <v>5.3003233875256142E-2</v>
      </c>
      <c r="BI14" s="84">
        <v>5.3003233875256142E-2</v>
      </c>
      <c r="BJ14" s="84">
        <v>5.3003233875256142E-2</v>
      </c>
      <c r="BK14" s="84">
        <v>5.3003233875256142E-2</v>
      </c>
    </row>
    <row r="15" spans="1:63" ht="15.75" customHeight="1">
      <c r="A15" s="2" t="s">
        <v>27</v>
      </c>
      <c r="B15" s="23" t="s">
        <v>28</v>
      </c>
      <c r="C15" s="43" t="s">
        <v>68</v>
      </c>
      <c r="D15" s="82">
        <f t="shared" ref="D15:BK15" si="1">D13*D14</f>
        <v>643081.67986264429</v>
      </c>
      <c r="E15" s="4">
        <f t="shared" si="1"/>
        <v>3938752.7017398402</v>
      </c>
      <c r="F15" s="4">
        <f t="shared" si="1"/>
        <v>5544017.4536953373</v>
      </c>
      <c r="G15" s="4">
        <f t="shared" si="1"/>
        <v>9013460.6846644226</v>
      </c>
      <c r="H15" s="4">
        <f t="shared" si="1"/>
        <v>12769794.666175565</v>
      </c>
      <c r="I15" s="4">
        <f t="shared" si="1"/>
        <v>10511468.21811698</v>
      </c>
      <c r="J15" s="4">
        <f t="shared" si="1"/>
        <v>7875505.5778727671</v>
      </c>
      <c r="K15" s="4">
        <f t="shared" si="1"/>
        <v>5724285.3854752006</v>
      </c>
      <c r="L15" s="4">
        <f t="shared" si="1"/>
        <v>4764034.8410758954</v>
      </c>
      <c r="M15" s="4">
        <f t="shared" si="1"/>
        <v>4865131.0982635505</v>
      </c>
      <c r="N15" s="82">
        <f t="shared" si="1"/>
        <v>6009056.7600385584</v>
      </c>
      <c r="O15" s="4">
        <f t="shared" si="1"/>
        <v>6771996.2269267673</v>
      </c>
      <c r="P15" s="4">
        <f t="shared" si="1"/>
        <v>5023594.1554308441</v>
      </c>
      <c r="Q15" s="4">
        <f t="shared" si="1"/>
        <v>785244.70960355655</v>
      </c>
      <c r="R15" s="4">
        <f t="shared" si="1"/>
        <v>556871.80617822893</v>
      </c>
      <c r="S15" s="4">
        <f t="shared" si="1"/>
        <v>4352536.2559259525</v>
      </c>
      <c r="T15" s="4">
        <f t="shared" si="1"/>
        <v>6643203.0913649658</v>
      </c>
      <c r="U15" s="4">
        <f t="shared" si="1"/>
        <v>9474588.5130932983</v>
      </c>
      <c r="V15" s="4">
        <f t="shared" si="1"/>
        <v>10556430.046265176</v>
      </c>
      <c r="W15" s="4">
        <f t="shared" si="1"/>
        <v>8015334.2729186276</v>
      </c>
      <c r="X15" s="4">
        <f t="shared" si="1"/>
        <v>7929110.0961409099</v>
      </c>
      <c r="Y15" s="4">
        <f t="shared" si="1"/>
        <v>5826561.2777682804</v>
      </c>
      <c r="Z15" s="4">
        <f t="shared" si="1"/>
        <v>5004524.7950277701</v>
      </c>
      <c r="AA15" s="4">
        <f t="shared" si="1"/>
        <v>5008572.5989955897</v>
      </c>
      <c r="AB15" s="82">
        <f t="shared" si="1"/>
        <v>5911782.3153416747</v>
      </c>
      <c r="AC15" s="4">
        <f t="shared" si="1"/>
        <v>7118297.9492284618</v>
      </c>
      <c r="AD15" s="4">
        <f t="shared" si="1"/>
        <v>5412726.6035595955</v>
      </c>
      <c r="AE15" s="4">
        <f t="shared" si="1"/>
        <v>4641525.6284353118</v>
      </c>
      <c r="AF15" s="4">
        <f t="shared" si="1"/>
        <v>6391156.0712726861</v>
      </c>
      <c r="AG15" s="4">
        <f t="shared" si="1"/>
        <v>9680894.4843965061</v>
      </c>
      <c r="AH15" s="4">
        <f t="shared" si="1"/>
        <v>9786273.1288417671</v>
      </c>
      <c r="AI15" s="4">
        <f t="shared" si="1"/>
        <v>10129153.910955427</v>
      </c>
      <c r="AJ15" s="4">
        <f t="shared" si="1"/>
        <v>10282824.914852345</v>
      </c>
      <c r="AK15" s="4">
        <f t="shared" si="1"/>
        <v>5970694.2437228765</v>
      </c>
      <c r="AL15" s="4">
        <f t="shared" si="1"/>
        <v>4690233.957266422</v>
      </c>
      <c r="AM15" s="4">
        <f t="shared" si="1"/>
        <v>5075653.0677622426</v>
      </c>
      <c r="AN15" s="82">
        <f t="shared" si="1"/>
        <v>5634329.9972012434</v>
      </c>
      <c r="AO15" s="4">
        <f t="shared" si="1"/>
        <v>6358733.7810982568</v>
      </c>
      <c r="AP15" s="4">
        <f t="shared" si="1"/>
        <v>5753420.7902629673</v>
      </c>
      <c r="AQ15" s="4">
        <f t="shared" si="1"/>
        <v>5109743.5817196621</v>
      </c>
      <c r="AR15" s="4">
        <f t="shared" si="1"/>
        <v>7175975.2202797728</v>
      </c>
      <c r="AS15" s="4">
        <f t="shared" si="1"/>
        <v>10242316.080295268</v>
      </c>
      <c r="AT15" s="4">
        <f t="shared" si="1"/>
        <v>9795403.3599026501</v>
      </c>
      <c r="AU15" s="4">
        <f t="shared" si="1"/>
        <v>8341806.1548794853</v>
      </c>
      <c r="AV15" s="4">
        <f t="shared" si="1"/>
        <v>7237601.6562806629</v>
      </c>
      <c r="AW15" s="4">
        <f t="shared" si="1"/>
        <v>6207537.1801715717</v>
      </c>
      <c r="AX15" s="4">
        <f t="shared" si="1"/>
        <v>4766275.523774663</v>
      </c>
      <c r="AY15" s="4">
        <f t="shared" si="1"/>
        <v>4983134.6509553706</v>
      </c>
      <c r="AZ15" s="82">
        <f t="shared" si="1"/>
        <v>5927728.497262747</v>
      </c>
      <c r="BA15" s="4">
        <f t="shared" si="1"/>
        <v>7055545.1945077227</v>
      </c>
      <c r="BB15" s="4">
        <f t="shared" si="1"/>
        <v>6114133.6093589822</v>
      </c>
      <c r="BC15" s="4">
        <f t="shared" si="1"/>
        <v>4861852.9692214122</v>
      </c>
      <c r="BD15" s="4">
        <f t="shared" si="1"/>
        <v>6834664.4469567304</v>
      </c>
      <c r="BE15" s="4">
        <f t="shared" si="1"/>
        <v>10019434.301655784</v>
      </c>
      <c r="BF15" s="4">
        <f t="shared" si="1"/>
        <v>0</v>
      </c>
      <c r="BG15" s="4">
        <f t="shared" si="1"/>
        <v>0</v>
      </c>
      <c r="BH15" s="4">
        <f t="shared" si="1"/>
        <v>0</v>
      </c>
      <c r="BI15" s="4">
        <f t="shared" si="1"/>
        <v>0</v>
      </c>
      <c r="BJ15" s="4">
        <f t="shared" si="1"/>
        <v>0</v>
      </c>
      <c r="BK15" s="4">
        <f t="shared" si="1"/>
        <v>0</v>
      </c>
    </row>
    <row r="16" spans="1:63" ht="15.75" customHeight="1">
      <c r="A16" s="32" t="s">
        <v>27</v>
      </c>
      <c r="B16" s="33" t="s">
        <v>28</v>
      </c>
      <c r="C16" s="86" t="s">
        <v>29</v>
      </c>
      <c r="D16" s="87">
        <f t="shared" ref="D16:BK16" si="2">D15-D12</f>
        <v>-123991.4815506232</v>
      </c>
      <c r="E16" s="88">
        <f t="shared" si="2"/>
        <v>-877299.31697726436</v>
      </c>
      <c r="F16" s="88">
        <f t="shared" si="2"/>
        <v>-454874.81881651096</v>
      </c>
      <c r="G16" s="88">
        <f t="shared" si="2"/>
        <v>-2087643.6968761161</v>
      </c>
      <c r="H16" s="88">
        <f t="shared" si="2"/>
        <v>2046206.9496323522</v>
      </c>
      <c r="I16" s="88">
        <f t="shared" si="2"/>
        <v>1156256.4247555155</v>
      </c>
      <c r="J16" s="88">
        <f t="shared" si="2"/>
        <v>321549.22975384165</v>
      </c>
      <c r="K16" s="88">
        <f t="shared" si="2"/>
        <v>85034.889487502165</v>
      </c>
      <c r="L16" s="88">
        <f t="shared" si="2"/>
        <v>203694.99452375993</v>
      </c>
      <c r="M16" s="88">
        <f t="shared" si="2"/>
        <v>1128869.540920353</v>
      </c>
      <c r="N16" s="87">
        <f t="shared" si="2"/>
        <v>1272681.4425533423</v>
      </c>
      <c r="O16" s="88">
        <f t="shared" si="2"/>
        <v>444853.22309249081</v>
      </c>
      <c r="P16" s="88">
        <f t="shared" si="2"/>
        <v>1191.2196456743404</v>
      </c>
      <c r="Q16" s="88">
        <f t="shared" si="2"/>
        <v>-54877.899614292081</v>
      </c>
      <c r="R16" s="88">
        <f t="shared" si="2"/>
        <v>-116395.11464341788</v>
      </c>
      <c r="S16" s="88">
        <f t="shared" si="2"/>
        <v>-734354.54679449089</v>
      </c>
      <c r="T16" s="88">
        <f t="shared" si="2"/>
        <v>353466.26648437791</v>
      </c>
      <c r="U16" s="88">
        <f t="shared" si="2"/>
        <v>-2148577.5200640876</v>
      </c>
      <c r="V16" s="88">
        <f t="shared" si="2"/>
        <v>-680147.32325769775</v>
      </c>
      <c r="W16" s="88">
        <f t="shared" si="2"/>
        <v>-1803116.8459927896</v>
      </c>
      <c r="X16" s="88">
        <f t="shared" si="2"/>
        <v>1245.8780839964747</v>
      </c>
      <c r="Y16" s="88">
        <f t="shared" si="2"/>
        <v>-90731.215085904114</v>
      </c>
      <c r="Z16" s="88">
        <f t="shared" si="2"/>
        <v>223375.03623925336</v>
      </c>
      <c r="AA16" s="88">
        <f t="shared" si="2"/>
        <v>1090328.5113304793</v>
      </c>
      <c r="AB16" s="87">
        <f t="shared" si="2"/>
        <v>943799.52544725128</v>
      </c>
      <c r="AC16" s="88">
        <f t="shared" si="2"/>
        <v>471534.2809177218</v>
      </c>
      <c r="AD16" s="88">
        <f t="shared" si="2"/>
        <v>-712729.49713614304</v>
      </c>
      <c r="AE16" s="88">
        <f t="shared" si="2"/>
        <v>-1184730.8329498125</v>
      </c>
      <c r="AF16" s="88">
        <f t="shared" si="2"/>
        <v>70372.413724487647</v>
      </c>
      <c r="AG16" s="88">
        <f t="shared" si="2"/>
        <v>-1990830.7361743487</v>
      </c>
      <c r="AH16" s="88">
        <f t="shared" si="2"/>
        <v>-1506834.5643609483</v>
      </c>
      <c r="AI16" s="88">
        <f t="shared" si="2"/>
        <v>264463.33751023561</v>
      </c>
      <c r="AJ16" s="88">
        <f t="shared" si="2"/>
        <v>2319069.7044451702</v>
      </c>
      <c r="AK16" s="88">
        <f t="shared" si="2"/>
        <v>21605.769751111977</v>
      </c>
      <c r="AL16" s="88">
        <f t="shared" si="2"/>
        <v>-124894.59777891822</v>
      </c>
      <c r="AM16" s="88">
        <f t="shared" si="2"/>
        <v>1126050.2070844285</v>
      </c>
      <c r="AN16" s="87">
        <f t="shared" si="2"/>
        <v>630671.07070039865</v>
      </c>
      <c r="AO16" s="88">
        <f t="shared" si="2"/>
        <v>-326542.88739843667</v>
      </c>
      <c r="AP16" s="88">
        <f t="shared" si="2"/>
        <v>-408849.40385932382</v>
      </c>
      <c r="AQ16" s="88">
        <f t="shared" si="2"/>
        <v>-756086.22781182826</v>
      </c>
      <c r="AR16" s="88">
        <f t="shared" si="2"/>
        <v>808152.6822936656</v>
      </c>
      <c r="AS16" s="88">
        <f t="shared" si="2"/>
        <v>-1521552.6317594945</v>
      </c>
      <c r="AT16" s="88">
        <f t="shared" si="2"/>
        <v>-1594359.6926417556</v>
      </c>
      <c r="AU16" s="88">
        <f t="shared" si="2"/>
        <v>-1607337.5445978092</v>
      </c>
      <c r="AV16" s="88">
        <f t="shared" si="2"/>
        <v>-792272.41093570367</v>
      </c>
      <c r="AW16" s="88">
        <f t="shared" si="2"/>
        <v>212209.99099945836</v>
      </c>
      <c r="AX16" s="88">
        <f t="shared" si="2"/>
        <v>-89627.586778865196</v>
      </c>
      <c r="AY16" s="88">
        <f t="shared" si="2"/>
        <v>996964.76576564694</v>
      </c>
      <c r="AZ16" s="87">
        <f t="shared" si="2"/>
        <v>875609.10059794132</v>
      </c>
      <c r="BA16" s="88">
        <f t="shared" si="2"/>
        <v>291576.0977464607</v>
      </c>
      <c r="BB16" s="88">
        <f t="shared" si="2"/>
        <v>-116140.39623180032</v>
      </c>
      <c r="BC16" s="88">
        <f t="shared" si="2"/>
        <v>-1071392.0932315523</v>
      </c>
      <c r="BD16" s="88">
        <f t="shared" si="2"/>
        <v>387701.77513299603</v>
      </c>
      <c r="BE16" s="88">
        <f t="shared" si="2"/>
        <v>-1897249.8487402499</v>
      </c>
      <c r="BF16" s="88">
        <f t="shared" si="2"/>
        <v>0</v>
      </c>
      <c r="BG16" s="88">
        <f t="shared" si="2"/>
        <v>0</v>
      </c>
      <c r="BH16" s="88">
        <f t="shared" si="2"/>
        <v>0</v>
      </c>
      <c r="BI16" s="88">
        <f t="shared" si="2"/>
        <v>0</v>
      </c>
      <c r="BJ16" s="88">
        <f t="shared" si="2"/>
        <v>0</v>
      </c>
      <c r="BK16" s="88">
        <f t="shared" si="2"/>
        <v>0</v>
      </c>
    </row>
    <row r="17" spans="1:64" ht="15.75" customHeight="1">
      <c r="C17" s="43"/>
      <c r="D17" s="89"/>
      <c r="E17" s="90"/>
      <c r="F17" s="90"/>
      <c r="G17" s="43"/>
      <c r="H17" s="43"/>
      <c r="I17" s="43"/>
      <c r="J17" s="43"/>
      <c r="K17" s="43"/>
      <c r="L17" s="43"/>
      <c r="M17" s="43"/>
      <c r="N17" s="50"/>
      <c r="O17" s="43"/>
      <c r="P17" s="76"/>
      <c r="Q17" s="76"/>
      <c r="R17" s="76"/>
      <c r="S17" s="76"/>
      <c r="T17" s="43"/>
      <c r="U17" s="43"/>
      <c r="V17" s="43"/>
      <c r="W17" s="43"/>
      <c r="X17" s="43"/>
      <c r="Y17" s="43"/>
      <c r="Z17" s="43"/>
      <c r="AA17" s="43"/>
      <c r="AB17" s="82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60"/>
      <c r="AZ17" s="60"/>
    </row>
    <row r="18" spans="1:64" ht="15.75" customHeight="1">
      <c r="A18" s="2" t="s">
        <v>42</v>
      </c>
      <c r="B18" s="23" t="s">
        <v>43</v>
      </c>
      <c r="C18" s="76" t="s">
        <v>63</v>
      </c>
      <c r="D18" s="91">
        <f>D34*F18/F34</f>
        <v>2501.4429836908075</v>
      </c>
      <c r="E18" s="92">
        <f>E34*F18/F34</f>
        <v>16589.987514171498</v>
      </c>
      <c r="F18" s="5">
        <v>19101</v>
      </c>
      <c r="G18" s="5">
        <v>19120</v>
      </c>
      <c r="H18" s="5">
        <v>19098</v>
      </c>
      <c r="I18" s="5">
        <v>19074</v>
      </c>
      <c r="J18" s="5">
        <v>19102</v>
      </c>
      <c r="K18" s="5">
        <v>19120</v>
      </c>
      <c r="L18" s="5">
        <v>19127</v>
      </c>
      <c r="M18" s="5">
        <v>19151</v>
      </c>
      <c r="N18" s="39">
        <v>19161</v>
      </c>
      <c r="O18" s="5">
        <v>19165</v>
      </c>
      <c r="P18" s="5">
        <v>16504.047892033916</v>
      </c>
      <c r="Q18" s="5">
        <v>2660.8360205422182</v>
      </c>
      <c r="R18" s="5">
        <v>2365.8835706629911</v>
      </c>
      <c r="S18" s="5">
        <v>16848.154912468744</v>
      </c>
      <c r="T18" s="5">
        <v>19271</v>
      </c>
      <c r="U18" s="5">
        <v>19307</v>
      </c>
      <c r="V18" s="5">
        <v>19322</v>
      </c>
      <c r="W18" s="5">
        <v>19376</v>
      </c>
      <c r="X18" s="5">
        <v>19382</v>
      </c>
      <c r="Y18" s="5">
        <v>19432</v>
      </c>
      <c r="Z18" s="5">
        <v>19469</v>
      </c>
      <c r="AA18" s="5">
        <v>19479</v>
      </c>
      <c r="AB18" s="39">
        <v>19501</v>
      </c>
      <c r="AC18" s="5">
        <v>19534</v>
      </c>
      <c r="AD18" s="5">
        <v>19550</v>
      </c>
      <c r="AE18" s="5">
        <v>19551</v>
      </c>
      <c r="AF18" s="5">
        <v>19577</v>
      </c>
      <c r="AG18" s="5">
        <v>19607</v>
      </c>
      <c r="AH18" s="5">
        <v>19589</v>
      </c>
      <c r="AI18" s="5">
        <v>19603</v>
      </c>
      <c r="AJ18" s="5">
        <v>19631</v>
      </c>
      <c r="AK18" s="5">
        <v>19613</v>
      </c>
      <c r="AL18" s="5">
        <v>19641</v>
      </c>
      <c r="AM18" s="5">
        <v>19685</v>
      </c>
      <c r="AN18" s="39">
        <v>19693</v>
      </c>
      <c r="AO18" s="5">
        <v>19702</v>
      </c>
      <c r="AP18" s="5">
        <v>19745</v>
      </c>
      <c r="AQ18" s="5">
        <v>19750</v>
      </c>
      <c r="AR18" s="5">
        <v>19778</v>
      </c>
      <c r="AS18" s="5">
        <v>19794</v>
      </c>
      <c r="AT18" s="5">
        <v>19800</v>
      </c>
      <c r="AU18" s="5">
        <v>19847</v>
      </c>
      <c r="AV18" s="5">
        <v>19879</v>
      </c>
      <c r="AW18" s="5">
        <v>19872</v>
      </c>
      <c r="AX18" s="5">
        <v>19884</v>
      </c>
      <c r="AY18" s="5">
        <v>19861</v>
      </c>
      <c r="AZ18" s="39">
        <v>19912</v>
      </c>
      <c r="BA18" s="5">
        <v>19939</v>
      </c>
      <c r="BB18" s="5">
        <v>19947</v>
      </c>
      <c r="BC18" s="5">
        <v>19965</v>
      </c>
      <c r="BD18" s="5">
        <v>20011</v>
      </c>
      <c r="BE18" s="5">
        <v>20057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</row>
    <row r="19" spans="1:64" ht="15.75" customHeight="1">
      <c r="A19" s="2" t="s">
        <v>42</v>
      </c>
      <c r="B19" s="23" t="s">
        <v>43</v>
      </c>
      <c r="C19" s="43" t="s">
        <v>64</v>
      </c>
      <c r="D19" s="79">
        <v>135.59107531434915</v>
      </c>
      <c r="E19" s="80">
        <v>122.68835754335855</v>
      </c>
      <c r="F19" s="80">
        <v>119.20995264344855</v>
      </c>
      <c r="G19" s="80">
        <v>153.68805798169771</v>
      </c>
      <c r="H19" s="80">
        <v>148.50554156871721</v>
      </c>
      <c r="I19" s="80">
        <v>133.6748978472381</v>
      </c>
      <c r="J19" s="80">
        <v>120.24635752648467</v>
      </c>
      <c r="K19" s="80">
        <v>112.27787325830866</v>
      </c>
      <c r="L19" s="80">
        <v>108.027479495817</v>
      </c>
      <c r="M19" s="80">
        <v>118.21806956879941</v>
      </c>
      <c r="N19" s="79">
        <v>126.62388883750609</v>
      </c>
      <c r="O19" s="80">
        <v>146.02733362468854</v>
      </c>
      <c r="P19" s="81">
        <v>135.59107531434915</v>
      </c>
      <c r="Q19" s="81">
        <v>140.65558248415761</v>
      </c>
      <c r="R19" s="81">
        <v>122.68835754335855</v>
      </c>
      <c r="S19" s="81">
        <v>127.27093102756341</v>
      </c>
      <c r="T19" s="80">
        <v>123.6626030739845</v>
      </c>
      <c r="U19" s="80">
        <v>159.42851154589974</v>
      </c>
      <c r="V19" s="80">
        <v>154.05242124562363</v>
      </c>
      <c r="W19" s="80">
        <v>138.66783323772174</v>
      </c>
      <c r="X19" s="80">
        <v>124.73771905912518</v>
      </c>
      <c r="Y19" s="80">
        <v>116.47160129541768</v>
      </c>
      <c r="Z19" s="80">
        <v>112.0624496675227</v>
      </c>
      <c r="AA19" s="80">
        <v>122.63367184604409</v>
      </c>
      <c r="AB19" s="79">
        <v>131.35345965475818</v>
      </c>
      <c r="AC19" s="80">
        <v>151.48164893574926</v>
      </c>
      <c r="AD19" s="80">
        <v>140.65558248415761</v>
      </c>
      <c r="AE19" s="80">
        <v>127.27093102756341</v>
      </c>
      <c r="AF19" s="80">
        <v>123.6626030739845</v>
      </c>
      <c r="AG19" s="80">
        <v>159.42851154589974</v>
      </c>
      <c r="AH19" s="80">
        <v>154.05242124562363</v>
      </c>
      <c r="AI19" s="80">
        <v>138.66783323772174</v>
      </c>
      <c r="AJ19" s="80">
        <v>124.73771905912518</v>
      </c>
      <c r="AK19" s="80">
        <v>116.47160129541768</v>
      </c>
      <c r="AL19" s="80">
        <v>112.0624496675227</v>
      </c>
      <c r="AM19" s="80">
        <v>122.63367184604409</v>
      </c>
      <c r="AN19" s="79">
        <v>131.35345965475818</v>
      </c>
      <c r="AO19" s="80">
        <v>151.48164893574926</v>
      </c>
      <c r="AP19" s="80">
        <v>140.65558248415761</v>
      </c>
      <c r="AQ19" s="80">
        <v>127.27093102756341</v>
      </c>
      <c r="AR19" s="80">
        <v>123.6626030739845</v>
      </c>
      <c r="AS19" s="80">
        <v>159.42851154589974</v>
      </c>
      <c r="AT19" s="80">
        <v>154.05242124562363</v>
      </c>
      <c r="AU19" s="80">
        <v>138.66783323772174</v>
      </c>
      <c r="AV19" s="80">
        <v>124.73771905912518</v>
      </c>
      <c r="AW19" s="80">
        <v>116.47160129541768</v>
      </c>
      <c r="AX19" s="80">
        <v>112.0624496675227</v>
      </c>
      <c r="AY19" s="80">
        <v>122.63367184604409</v>
      </c>
      <c r="AZ19" s="79">
        <v>131.35345965475818</v>
      </c>
      <c r="BA19" s="80">
        <v>151.48164893574926</v>
      </c>
      <c r="BB19" s="80">
        <v>140.65558248415761</v>
      </c>
      <c r="BC19" s="80">
        <v>127.27093102756341</v>
      </c>
      <c r="BD19" s="80">
        <v>123.6626030739845</v>
      </c>
      <c r="BE19" s="80">
        <v>159.42851154589974</v>
      </c>
      <c r="BF19" s="80">
        <v>154.05242124562363</v>
      </c>
      <c r="BG19" s="80">
        <v>138.66783323772174</v>
      </c>
      <c r="BH19" s="80">
        <v>124.73771905912518</v>
      </c>
      <c r="BI19" s="80">
        <v>116.47160129541768</v>
      </c>
      <c r="BJ19" s="80">
        <v>112.0624496675227</v>
      </c>
      <c r="BK19" s="80">
        <v>122.63367184604409</v>
      </c>
    </row>
    <row r="20" spans="1:64" ht="15.75" customHeight="1">
      <c r="A20" s="2" t="s">
        <v>42</v>
      </c>
      <c r="B20" s="23" t="s">
        <v>43</v>
      </c>
      <c r="C20" s="43" t="s">
        <v>65</v>
      </c>
      <c r="D20" s="82">
        <f t="shared" ref="D20:BK20" si="3">D19*D18</f>
        <v>339173.34399617056</v>
      </c>
      <c r="E20" s="4">
        <f t="shared" si="3"/>
        <v>2035398.3197785269</v>
      </c>
      <c r="F20" s="4">
        <f t="shared" si="3"/>
        <v>2277029.3054425106</v>
      </c>
      <c r="G20" s="4">
        <f t="shared" si="3"/>
        <v>2938515.6686100601</v>
      </c>
      <c r="H20" s="4">
        <f t="shared" si="3"/>
        <v>2836158.8328793612</v>
      </c>
      <c r="I20" s="4">
        <f t="shared" si="3"/>
        <v>2549715.0015382194</v>
      </c>
      <c r="J20" s="4">
        <f t="shared" si="3"/>
        <v>2296945.9214709103</v>
      </c>
      <c r="K20" s="4">
        <f t="shared" si="3"/>
        <v>2146752.9366988614</v>
      </c>
      <c r="L20" s="4">
        <f t="shared" si="3"/>
        <v>2066241.6003164919</v>
      </c>
      <c r="M20" s="4">
        <f t="shared" si="3"/>
        <v>2263994.2503120773</v>
      </c>
      <c r="N20" s="82">
        <f t="shared" si="3"/>
        <v>2426240.3340154542</v>
      </c>
      <c r="O20" s="4">
        <f t="shared" si="3"/>
        <v>2798613.848917156</v>
      </c>
      <c r="P20" s="4">
        <f t="shared" si="3"/>
        <v>2237801.6007203963</v>
      </c>
      <c r="Q20" s="4">
        <f t="shared" si="3"/>
        <v>374261.44036419364</v>
      </c>
      <c r="R20" s="4">
        <f t="shared" si="3"/>
        <v>290266.36942345882</v>
      </c>
      <c r="S20" s="4">
        <f t="shared" si="3"/>
        <v>2144280.3618065133</v>
      </c>
      <c r="T20" s="4">
        <f t="shared" si="3"/>
        <v>2383102.0238387552</v>
      </c>
      <c r="U20" s="4">
        <f t="shared" si="3"/>
        <v>3078086.2724166862</v>
      </c>
      <c r="V20" s="4">
        <f t="shared" si="3"/>
        <v>2976600.8833079399</v>
      </c>
      <c r="W20" s="4">
        <f t="shared" si="3"/>
        <v>2686827.9368140963</v>
      </c>
      <c r="X20" s="4">
        <f t="shared" si="3"/>
        <v>2417666.4708039644</v>
      </c>
      <c r="Y20" s="4">
        <f t="shared" si="3"/>
        <v>2263276.1563725565</v>
      </c>
      <c r="Z20" s="4">
        <f t="shared" si="3"/>
        <v>2181743.8325769994</v>
      </c>
      <c r="AA20" s="4">
        <f t="shared" si="3"/>
        <v>2388781.2938890927</v>
      </c>
      <c r="AB20" s="82">
        <f t="shared" si="3"/>
        <v>2561523.8167274394</v>
      </c>
      <c r="AC20" s="4">
        <f t="shared" si="3"/>
        <v>2959042.530310926</v>
      </c>
      <c r="AD20" s="4">
        <f t="shared" si="3"/>
        <v>2749816.6375652812</v>
      </c>
      <c r="AE20" s="4">
        <f t="shared" si="3"/>
        <v>2488273.9725198923</v>
      </c>
      <c r="AF20" s="4">
        <f t="shared" si="3"/>
        <v>2420942.7803793945</v>
      </c>
      <c r="AG20" s="4">
        <f t="shared" si="3"/>
        <v>3125914.8258804563</v>
      </c>
      <c r="AH20" s="4">
        <f t="shared" si="3"/>
        <v>3017732.8797805212</v>
      </c>
      <c r="AI20" s="4">
        <f t="shared" si="3"/>
        <v>2718305.5349590592</v>
      </c>
      <c r="AJ20" s="4">
        <f t="shared" si="3"/>
        <v>2448726.1628496866</v>
      </c>
      <c r="AK20" s="4">
        <f t="shared" si="3"/>
        <v>2284357.5162070272</v>
      </c>
      <c r="AL20" s="4">
        <f t="shared" si="3"/>
        <v>2201018.5739198131</v>
      </c>
      <c r="AM20" s="4">
        <f t="shared" si="3"/>
        <v>2414043.8302893778</v>
      </c>
      <c r="AN20" s="82">
        <f t="shared" si="3"/>
        <v>2586743.6809811527</v>
      </c>
      <c r="AO20" s="4">
        <f t="shared" si="3"/>
        <v>2984491.4473321321</v>
      </c>
      <c r="AP20" s="4">
        <f t="shared" si="3"/>
        <v>2777244.4761496917</v>
      </c>
      <c r="AQ20" s="4">
        <f t="shared" si="3"/>
        <v>2513600.8877943773</v>
      </c>
      <c r="AR20" s="4">
        <f t="shared" si="3"/>
        <v>2445798.9635972655</v>
      </c>
      <c r="AS20" s="4">
        <f t="shared" si="3"/>
        <v>3155727.9575395393</v>
      </c>
      <c r="AT20" s="4">
        <f t="shared" si="3"/>
        <v>3050237.940663348</v>
      </c>
      <c r="AU20" s="4">
        <f t="shared" si="3"/>
        <v>2752140.4862690633</v>
      </c>
      <c r="AV20" s="4">
        <f t="shared" si="3"/>
        <v>2479661.1171763497</v>
      </c>
      <c r="AW20" s="4">
        <f t="shared" si="3"/>
        <v>2314523.66094254</v>
      </c>
      <c r="AX20" s="4">
        <f t="shared" si="3"/>
        <v>2228249.7491890215</v>
      </c>
      <c r="AY20" s="4">
        <f t="shared" si="3"/>
        <v>2435627.3565342817</v>
      </c>
      <c r="AZ20" s="82">
        <f t="shared" si="3"/>
        <v>2615510.0886455448</v>
      </c>
      <c r="BA20" s="4">
        <f t="shared" si="3"/>
        <v>3020392.5981299044</v>
      </c>
      <c r="BB20" s="4">
        <f t="shared" si="3"/>
        <v>2805656.9038114916</v>
      </c>
      <c r="BC20" s="4">
        <f t="shared" si="3"/>
        <v>2540964.1379653034</v>
      </c>
      <c r="BD20" s="4">
        <f t="shared" si="3"/>
        <v>2474612.3501135036</v>
      </c>
      <c r="BE20" s="4">
        <f t="shared" si="3"/>
        <v>3197657.6560761109</v>
      </c>
      <c r="BF20" s="4">
        <f t="shared" si="3"/>
        <v>0</v>
      </c>
      <c r="BG20" s="4">
        <f t="shared" si="3"/>
        <v>0</v>
      </c>
      <c r="BH20" s="4">
        <f t="shared" si="3"/>
        <v>0</v>
      </c>
      <c r="BI20" s="4">
        <f t="shared" si="3"/>
        <v>0</v>
      </c>
      <c r="BJ20" s="4">
        <f t="shared" si="3"/>
        <v>0</v>
      </c>
      <c r="BK20" s="4">
        <f t="shared" si="3"/>
        <v>0</v>
      </c>
    </row>
    <row r="21" spans="1:64" ht="15.75" customHeight="1">
      <c r="A21" s="2" t="s">
        <v>42</v>
      </c>
      <c r="B21" s="23" t="s">
        <v>43</v>
      </c>
      <c r="C21" s="76" t="s">
        <v>66</v>
      </c>
      <c r="D21" s="91">
        <f>D37*F21/F37</f>
        <v>5468775.3425699845</v>
      </c>
      <c r="E21" s="92">
        <f>E37*F21/F37</f>
        <v>35062646.570516765</v>
      </c>
      <c r="F21" s="5">
        <v>38704359</v>
      </c>
      <c r="G21" s="5">
        <v>47976400</v>
      </c>
      <c r="H21" s="5">
        <v>57472747</v>
      </c>
      <c r="I21" s="5">
        <v>50276140</v>
      </c>
      <c r="J21" s="5">
        <v>43703428</v>
      </c>
      <c r="K21" s="5">
        <v>37709154</v>
      </c>
      <c r="L21" s="5">
        <v>36734032</v>
      </c>
      <c r="M21" s="5">
        <v>41171372</v>
      </c>
      <c r="N21" s="39">
        <v>46345894</v>
      </c>
      <c r="O21" s="5">
        <v>51791907</v>
      </c>
      <c r="P21" s="5">
        <v>42084005.222879358</v>
      </c>
      <c r="Q21" s="5">
        <v>6077228.2810814725</v>
      </c>
      <c r="R21" s="5">
        <v>6006631.4062768789</v>
      </c>
      <c r="S21" s="5">
        <v>34484570.63429898</v>
      </c>
      <c r="T21" s="5">
        <v>41107047</v>
      </c>
      <c r="U21" s="5">
        <v>48162236</v>
      </c>
      <c r="V21" s="5">
        <v>50711898</v>
      </c>
      <c r="W21" s="5">
        <v>43523997</v>
      </c>
      <c r="X21" s="5">
        <v>42588824</v>
      </c>
      <c r="Y21" s="5">
        <v>37733643</v>
      </c>
      <c r="Z21" s="5">
        <v>39674258</v>
      </c>
      <c r="AA21" s="5">
        <v>43169365</v>
      </c>
      <c r="AB21" s="39">
        <v>46143987</v>
      </c>
      <c r="AC21" s="5">
        <v>53277831</v>
      </c>
      <c r="AD21" s="5">
        <v>46626551</v>
      </c>
      <c r="AE21" s="5">
        <v>39795898</v>
      </c>
      <c r="AF21" s="5">
        <v>40570909</v>
      </c>
      <c r="AG21" s="5">
        <v>49971308</v>
      </c>
      <c r="AH21" s="5">
        <v>47873627</v>
      </c>
      <c r="AI21" s="5">
        <v>47531886</v>
      </c>
      <c r="AJ21" s="5">
        <v>48753287</v>
      </c>
      <c r="AK21" s="5">
        <v>38939788</v>
      </c>
      <c r="AL21" s="5">
        <v>37600945</v>
      </c>
      <c r="AM21" s="5">
        <v>41543403</v>
      </c>
      <c r="AN21" s="39">
        <v>45214227</v>
      </c>
      <c r="AO21" s="5">
        <v>48657073</v>
      </c>
      <c r="AP21" s="5">
        <v>47929383</v>
      </c>
      <c r="AQ21" s="5">
        <v>40161085</v>
      </c>
      <c r="AR21" s="5">
        <v>41594128</v>
      </c>
      <c r="AS21" s="5">
        <v>50685850</v>
      </c>
      <c r="AT21" s="5">
        <v>49680686</v>
      </c>
      <c r="AU21" s="5">
        <v>44900434</v>
      </c>
      <c r="AV21" s="5">
        <v>41421328</v>
      </c>
      <c r="AW21" s="5">
        <v>36185590</v>
      </c>
      <c r="AX21" s="5">
        <v>34053553</v>
      </c>
      <c r="AY21" s="5">
        <v>36931174</v>
      </c>
      <c r="AZ21" s="39">
        <v>41568491</v>
      </c>
      <c r="BA21" s="5">
        <v>47845285</v>
      </c>
      <c r="BB21" s="5">
        <v>45913339</v>
      </c>
      <c r="BC21" s="5">
        <v>40035963</v>
      </c>
      <c r="BD21" s="5">
        <v>41153862</v>
      </c>
      <c r="BE21" s="5">
        <v>48971847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</row>
    <row r="22" spans="1:64" ht="15.75" customHeight="1">
      <c r="A22" s="2" t="s">
        <v>42</v>
      </c>
      <c r="B22" s="23" t="s">
        <v>43</v>
      </c>
      <c r="C22" s="43" t="s">
        <v>67</v>
      </c>
      <c r="D22" s="83">
        <v>5.486435886236006E-2</v>
      </c>
      <c r="E22" s="84">
        <v>5.486435886236006E-2</v>
      </c>
      <c r="F22" s="84">
        <v>5.486435886236006E-2</v>
      </c>
      <c r="G22" s="84">
        <v>5.486435886236006E-2</v>
      </c>
      <c r="H22" s="84">
        <v>5.486435886236006E-2</v>
      </c>
      <c r="I22" s="84">
        <v>5.486435886236006E-2</v>
      </c>
      <c r="J22" s="84">
        <v>5.486435886236006E-2</v>
      </c>
      <c r="K22" s="84">
        <v>5.486435886236006E-2</v>
      </c>
      <c r="L22" s="84">
        <v>5.486435886236006E-2</v>
      </c>
      <c r="M22" s="84">
        <v>5.486435886236006E-2</v>
      </c>
      <c r="N22" s="83">
        <v>5.486435886236006E-2</v>
      </c>
      <c r="O22" s="84">
        <v>5.486435886236006E-2</v>
      </c>
      <c r="P22" s="85">
        <v>5.486435886236006E-2</v>
      </c>
      <c r="Q22" s="85">
        <v>5.6913615704531885E-2</v>
      </c>
      <c r="R22" s="85">
        <v>5.486435886236006E-2</v>
      </c>
      <c r="S22" s="85">
        <v>5.6913615704531885E-2</v>
      </c>
      <c r="T22" s="84">
        <v>5.6913615704531885E-2</v>
      </c>
      <c r="U22" s="84">
        <v>5.6913615704531885E-2</v>
      </c>
      <c r="V22" s="84">
        <v>5.6913615704531885E-2</v>
      </c>
      <c r="W22" s="84">
        <v>5.6913615704531885E-2</v>
      </c>
      <c r="X22" s="84">
        <v>5.6913615704531885E-2</v>
      </c>
      <c r="Y22" s="84">
        <v>5.6913615704531885E-2</v>
      </c>
      <c r="Z22" s="84">
        <v>5.6913615704531885E-2</v>
      </c>
      <c r="AA22" s="84">
        <v>5.6913615704531885E-2</v>
      </c>
      <c r="AB22" s="83">
        <v>5.6913615704531885E-2</v>
      </c>
      <c r="AC22" s="84">
        <v>5.6913615704531885E-2</v>
      </c>
      <c r="AD22" s="84">
        <v>5.6913615704531885E-2</v>
      </c>
      <c r="AE22" s="84">
        <v>5.6913615704531885E-2</v>
      </c>
      <c r="AF22" s="84">
        <v>5.6913615704531885E-2</v>
      </c>
      <c r="AG22" s="84">
        <v>5.6913615704531885E-2</v>
      </c>
      <c r="AH22" s="84">
        <v>5.6913615704531885E-2</v>
      </c>
      <c r="AI22" s="84">
        <v>5.6913615704531885E-2</v>
      </c>
      <c r="AJ22" s="84">
        <v>5.6913615704531885E-2</v>
      </c>
      <c r="AK22" s="84">
        <v>5.6913615704531885E-2</v>
      </c>
      <c r="AL22" s="84">
        <v>5.6913615704531885E-2</v>
      </c>
      <c r="AM22" s="84">
        <v>5.6913615704531885E-2</v>
      </c>
      <c r="AN22" s="83">
        <v>5.6913615704531885E-2</v>
      </c>
      <c r="AO22" s="84">
        <v>5.6913615704531885E-2</v>
      </c>
      <c r="AP22" s="84">
        <v>5.6913615704531885E-2</v>
      </c>
      <c r="AQ22" s="84">
        <v>5.6913615704531885E-2</v>
      </c>
      <c r="AR22" s="84">
        <v>5.6913615704531885E-2</v>
      </c>
      <c r="AS22" s="84">
        <v>5.6913615704531885E-2</v>
      </c>
      <c r="AT22" s="84">
        <v>5.6913615704531885E-2</v>
      </c>
      <c r="AU22" s="84">
        <v>5.6913615704531885E-2</v>
      </c>
      <c r="AV22" s="84">
        <v>5.6913615704531885E-2</v>
      </c>
      <c r="AW22" s="84">
        <v>5.6913615704531885E-2</v>
      </c>
      <c r="AX22" s="84">
        <v>5.6913615704531885E-2</v>
      </c>
      <c r="AY22" s="84">
        <v>5.6913615704531885E-2</v>
      </c>
      <c r="AZ22" s="83">
        <v>5.6913615704531885E-2</v>
      </c>
      <c r="BA22" s="84">
        <v>5.6913615704531885E-2</v>
      </c>
      <c r="BB22" s="84">
        <v>5.6913615704531885E-2</v>
      </c>
      <c r="BC22" s="84">
        <v>5.6913615704531885E-2</v>
      </c>
      <c r="BD22" s="84">
        <v>5.6913615704531885E-2</v>
      </c>
      <c r="BE22" s="84">
        <v>5.6913615704531885E-2</v>
      </c>
      <c r="BF22" s="84">
        <v>5.6913615704531885E-2</v>
      </c>
      <c r="BG22" s="84">
        <v>5.6913615704531885E-2</v>
      </c>
      <c r="BH22" s="84">
        <v>5.6913615704531885E-2</v>
      </c>
      <c r="BI22" s="84">
        <v>5.6913615704531885E-2</v>
      </c>
      <c r="BJ22" s="84">
        <v>5.6913615704531885E-2</v>
      </c>
      <c r="BK22" s="84">
        <v>5.6913615704531885E-2</v>
      </c>
    </row>
    <row r="23" spans="1:64" ht="15.75" customHeight="1">
      <c r="A23" s="2" t="s">
        <v>42</v>
      </c>
      <c r="B23" s="23" t="s">
        <v>43</v>
      </c>
      <c r="C23" s="43" t="s">
        <v>68</v>
      </c>
      <c r="D23" s="82">
        <f t="shared" ref="D23:BK23" si="4">D21*D22</f>
        <v>300040.85293238569</v>
      </c>
      <c r="E23" s="4">
        <f t="shared" si="4"/>
        <v>1923689.6241089301</v>
      </c>
      <c r="F23" s="4">
        <f t="shared" si="4"/>
        <v>2123489.8417136152</v>
      </c>
      <c r="G23" s="4">
        <f t="shared" si="4"/>
        <v>2632194.4265241311</v>
      </c>
      <c r="H23" s="4">
        <f t="shared" si="4"/>
        <v>3153205.4162136274</v>
      </c>
      <c r="I23" s="4">
        <f t="shared" si="4"/>
        <v>2758368.187174255</v>
      </c>
      <c r="J23" s="4">
        <f t="shared" si="4"/>
        <v>2397760.5573073146</v>
      </c>
      <c r="K23" s="4">
        <f t="shared" si="4"/>
        <v>2068888.5574520002</v>
      </c>
      <c r="L23" s="4">
        <f t="shared" si="4"/>
        <v>2015389.1141094181</v>
      </c>
      <c r="M23" s="4">
        <f t="shared" si="4"/>
        <v>2258840.9282637229</v>
      </c>
      <c r="N23" s="82">
        <f t="shared" si="4"/>
        <v>2542737.7602129001</v>
      </c>
      <c r="O23" s="4">
        <f t="shared" si="4"/>
        <v>2841529.771813978</v>
      </c>
      <c r="P23" s="4">
        <f t="shared" si="4"/>
        <v>2308911.9649134884</v>
      </c>
      <c r="Q23" s="4">
        <f t="shared" si="4"/>
        <v>345877.03493818379</v>
      </c>
      <c r="R23" s="4">
        <f t="shared" si="4"/>
        <v>329549.98102789716</v>
      </c>
      <c r="S23" s="4">
        <f t="shared" si="4"/>
        <v>1962641.6008162776</v>
      </c>
      <c r="T23" s="4">
        <f t="shared" si="4"/>
        <v>2339550.6757061305</v>
      </c>
      <c r="U23" s="4">
        <f t="shared" si="4"/>
        <v>2741086.9911749708</v>
      </c>
      <c r="V23" s="4">
        <f t="shared" si="4"/>
        <v>2886197.4744194192</v>
      </c>
      <c r="W23" s="4">
        <f t="shared" si="4"/>
        <v>2477108.0391831985</v>
      </c>
      <c r="X23" s="4">
        <f t="shared" si="4"/>
        <v>2423883.9624439445</v>
      </c>
      <c r="Y23" s="4">
        <f t="shared" si="4"/>
        <v>2147558.0568339997</v>
      </c>
      <c r="Z23" s="4">
        <f t="shared" si="4"/>
        <v>2258005.47317445</v>
      </c>
      <c r="AA23" s="4">
        <f t="shared" si="4"/>
        <v>2456924.6498186691</v>
      </c>
      <c r="AB23" s="82">
        <f t="shared" si="4"/>
        <v>2626221.1431929152</v>
      </c>
      <c r="AC23" s="4">
        <f t="shared" si="4"/>
        <v>3032233.9991049957</v>
      </c>
      <c r="AD23" s="4">
        <f t="shared" si="4"/>
        <v>2653685.6052417569</v>
      </c>
      <c r="AE23" s="4">
        <f t="shared" si="4"/>
        <v>2264928.4453887492</v>
      </c>
      <c r="AF23" s="4">
        <f t="shared" si="4"/>
        <v>2309037.123609534</v>
      </c>
      <c r="AG23" s="4">
        <f t="shared" si="4"/>
        <v>2844047.8197647999</v>
      </c>
      <c r="AH23" s="4">
        <f t="shared" si="4"/>
        <v>2724661.2094601016</v>
      </c>
      <c r="AI23" s="4">
        <f t="shared" si="4"/>
        <v>2705211.4935156191</v>
      </c>
      <c r="AJ23" s="4">
        <f t="shared" si="4"/>
        <v>2774725.8406507503</v>
      </c>
      <c r="AK23" s="4">
        <f t="shared" si="4"/>
        <v>2216204.1298479424</v>
      </c>
      <c r="AL23" s="4">
        <f t="shared" si="4"/>
        <v>2140005.7338572396</v>
      </c>
      <c r="AM23" s="4">
        <f t="shared" si="4"/>
        <v>2364385.2734004972</v>
      </c>
      <c r="AN23" s="82">
        <f t="shared" si="4"/>
        <v>2573305.1398554696</v>
      </c>
      <c r="AO23" s="4">
        <f t="shared" si="4"/>
        <v>2769249.9540293543</v>
      </c>
      <c r="AP23" s="4">
        <f t="shared" si="4"/>
        <v>2727834.4850173234</v>
      </c>
      <c r="AQ23" s="4">
        <f t="shared" si="4"/>
        <v>2285712.5579670398</v>
      </c>
      <c r="AR23" s="4">
        <f t="shared" si="4"/>
        <v>2367272.2165571093</v>
      </c>
      <c r="AS23" s="4">
        <f t="shared" si="4"/>
        <v>2884714.9885575473</v>
      </c>
      <c r="AT23" s="4">
        <f t="shared" si="4"/>
        <v>2827507.4709415175</v>
      </c>
      <c r="AU23" s="4">
        <f t="shared" si="4"/>
        <v>2555446.0456426973</v>
      </c>
      <c r="AV23" s="4">
        <f t="shared" si="4"/>
        <v>2357437.5437633661</v>
      </c>
      <c r="AW23" s="4">
        <f t="shared" si="4"/>
        <v>2059452.763301752</v>
      </c>
      <c r="AX23" s="4">
        <f t="shared" si="4"/>
        <v>1938110.8288159089</v>
      </c>
      <c r="AY23" s="4">
        <f t="shared" si="4"/>
        <v>2101886.6445531994</v>
      </c>
      <c r="AZ23" s="82">
        <f t="shared" si="4"/>
        <v>2365813.1221912922</v>
      </c>
      <c r="BA23" s="4">
        <f t="shared" si="4"/>
        <v>2723048.1637638039</v>
      </c>
      <c r="BB23" s="4">
        <f t="shared" si="4"/>
        <v>2613094.1315578963</v>
      </c>
      <c r="BC23" s="4">
        <f t="shared" si="4"/>
        <v>2278591.4125428577</v>
      </c>
      <c r="BD23" s="4">
        <f t="shared" si="4"/>
        <v>2342215.0866253381</v>
      </c>
      <c r="BE23" s="4">
        <f t="shared" si="4"/>
        <v>2787164.8804991329</v>
      </c>
      <c r="BF23" s="4">
        <f t="shared" si="4"/>
        <v>0</v>
      </c>
      <c r="BG23" s="4">
        <f t="shared" si="4"/>
        <v>0</v>
      </c>
      <c r="BH23" s="4">
        <f t="shared" si="4"/>
        <v>0</v>
      </c>
      <c r="BI23" s="4">
        <f t="shared" si="4"/>
        <v>0</v>
      </c>
      <c r="BJ23" s="4">
        <f t="shared" si="4"/>
        <v>0</v>
      </c>
      <c r="BK23" s="4">
        <f t="shared" si="4"/>
        <v>0</v>
      </c>
      <c r="BL23" s="4"/>
    </row>
    <row r="24" spans="1:64" ht="15.75" customHeight="1">
      <c r="A24" s="32" t="s">
        <v>42</v>
      </c>
      <c r="B24" s="33" t="s">
        <v>43</v>
      </c>
      <c r="C24" s="86" t="s">
        <v>29</v>
      </c>
      <c r="D24" s="87">
        <f t="shared" ref="D24:BK24" si="5">D23-D20</f>
        <v>-39132.491063784866</v>
      </c>
      <c r="E24" s="88">
        <f t="shared" si="5"/>
        <v>-111708.69566959678</v>
      </c>
      <c r="F24" s="88">
        <f t="shared" si="5"/>
        <v>-153539.46372889541</v>
      </c>
      <c r="G24" s="88">
        <f t="shared" si="5"/>
        <v>-306321.24208592903</v>
      </c>
      <c r="H24" s="88">
        <f t="shared" si="5"/>
        <v>317046.58333426621</v>
      </c>
      <c r="I24" s="88">
        <f t="shared" si="5"/>
        <v>208653.18563603563</v>
      </c>
      <c r="J24" s="88">
        <f t="shared" si="5"/>
        <v>100814.63583640428</v>
      </c>
      <c r="K24" s="88">
        <f t="shared" si="5"/>
        <v>-77864.379246861208</v>
      </c>
      <c r="L24" s="88">
        <f t="shared" si="5"/>
        <v>-50852.486207073787</v>
      </c>
      <c r="M24" s="88">
        <f t="shared" si="5"/>
        <v>-5153.3220483544283</v>
      </c>
      <c r="N24" s="87">
        <f t="shared" si="5"/>
        <v>116497.42619744595</v>
      </c>
      <c r="O24" s="88">
        <f t="shared" si="5"/>
        <v>42915.922896821983</v>
      </c>
      <c r="P24" s="88">
        <f t="shared" si="5"/>
        <v>71110.3641930921</v>
      </c>
      <c r="Q24" s="88">
        <f t="shared" si="5"/>
        <v>-28384.405426009849</v>
      </c>
      <c r="R24" s="88">
        <f t="shared" si="5"/>
        <v>39283.611604438338</v>
      </c>
      <c r="S24" s="88">
        <f t="shared" si="5"/>
        <v>-181638.76099023572</v>
      </c>
      <c r="T24" s="88">
        <f t="shared" si="5"/>
        <v>-43551.348132624757</v>
      </c>
      <c r="U24" s="88">
        <f t="shared" si="5"/>
        <v>-336999.28124171542</v>
      </c>
      <c r="V24" s="88">
        <f t="shared" si="5"/>
        <v>-90403.408888520673</v>
      </c>
      <c r="W24" s="88">
        <f t="shared" si="5"/>
        <v>-209719.89763089782</v>
      </c>
      <c r="X24" s="88">
        <f t="shared" si="5"/>
        <v>6217.491639980115</v>
      </c>
      <c r="Y24" s="88">
        <f t="shared" si="5"/>
        <v>-115718.09953855677</v>
      </c>
      <c r="Z24" s="88">
        <f t="shared" si="5"/>
        <v>76261.640597450547</v>
      </c>
      <c r="AA24" s="88">
        <f t="shared" si="5"/>
        <v>68143.355929576326</v>
      </c>
      <c r="AB24" s="87">
        <f t="shared" si="5"/>
        <v>64697.326465475839</v>
      </c>
      <c r="AC24" s="88">
        <f t="shared" si="5"/>
        <v>73191.468794069719</v>
      </c>
      <c r="AD24" s="88">
        <f t="shared" si="5"/>
        <v>-96131.032323524356</v>
      </c>
      <c r="AE24" s="88">
        <f t="shared" si="5"/>
        <v>-223345.52713114303</v>
      </c>
      <c r="AF24" s="88">
        <f t="shared" si="5"/>
        <v>-111905.65676986054</v>
      </c>
      <c r="AG24" s="88">
        <f t="shared" si="5"/>
        <v>-281867.00611565635</v>
      </c>
      <c r="AH24" s="88">
        <f t="shared" si="5"/>
        <v>-293071.67032041959</v>
      </c>
      <c r="AI24" s="88">
        <f t="shared" si="5"/>
        <v>-13094.041443440132</v>
      </c>
      <c r="AJ24" s="88">
        <f t="shared" si="5"/>
        <v>325999.67780106375</v>
      </c>
      <c r="AK24" s="88">
        <f t="shared" si="5"/>
        <v>-68153.386359084863</v>
      </c>
      <c r="AL24" s="88">
        <f t="shared" si="5"/>
        <v>-61012.840062573552</v>
      </c>
      <c r="AM24" s="88">
        <f t="shared" si="5"/>
        <v>-49658.556888880674</v>
      </c>
      <c r="AN24" s="87">
        <f t="shared" si="5"/>
        <v>-13438.541125683114</v>
      </c>
      <c r="AO24" s="88">
        <f t="shared" si="5"/>
        <v>-215241.49330277788</v>
      </c>
      <c r="AP24" s="88">
        <f t="shared" si="5"/>
        <v>-49409.991132368334</v>
      </c>
      <c r="AQ24" s="88">
        <f t="shared" si="5"/>
        <v>-227888.32982733753</v>
      </c>
      <c r="AR24" s="88">
        <f t="shared" si="5"/>
        <v>-78526.747040156275</v>
      </c>
      <c r="AS24" s="88">
        <f t="shared" si="5"/>
        <v>-271012.96898199199</v>
      </c>
      <c r="AT24" s="88">
        <f t="shared" si="5"/>
        <v>-222730.46972183045</v>
      </c>
      <c r="AU24" s="88">
        <f t="shared" si="5"/>
        <v>-196694.44062636606</v>
      </c>
      <c r="AV24" s="88">
        <f t="shared" si="5"/>
        <v>-122223.57341298368</v>
      </c>
      <c r="AW24" s="88">
        <f t="shared" si="5"/>
        <v>-255070.897640788</v>
      </c>
      <c r="AX24" s="88">
        <f t="shared" si="5"/>
        <v>-290138.92037311266</v>
      </c>
      <c r="AY24" s="88">
        <f t="shared" si="5"/>
        <v>-333740.71198108234</v>
      </c>
      <c r="AZ24" s="87">
        <f t="shared" si="5"/>
        <v>-249696.9664542526</v>
      </c>
      <c r="BA24" s="88">
        <f t="shared" si="5"/>
        <v>-297344.43436610047</v>
      </c>
      <c r="BB24" s="88">
        <f t="shared" si="5"/>
        <v>-192562.77225359529</v>
      </c>
      <c r="BC24" s="88">
        <f t="shared" si="5"/>
        <v>-262372.72542244568</v>
      </c>
      <c r="BD24" s="88">
        <f t="shared" si="5"/>
        <v>-132397.26348816557</v>
      </c>
      <c r="BE24" s="88">
        <f t="shared" si="5"/>
        <v>-410492.77557697799</v>
      </c>
      <c r="BF24" s="88">
        <f t="shared" si="5"/>
        <v>0</v>
      </c>
      <c r="BG24" s="88">
        <f t="shared" si="5"/>
        <v>0</v>
      </c>
      <c r="BH24" s="88">
        <f t="shared" si="5"/>
        <v>0</v>
      </c>
      <c r="BI24" s="88">
        <f t="shared" si="5"/>
        <v>0</v>
      </c>
      <c r="BJ24" s="88">
        <f t="shared" si="5"/>
        <v>0</v>
      </c>
      <c r="BK24" s="88">
        <f t="shared" si="5"/>
        <v>0</v>
      </c>
      <c r="BL24" s="4"/>
    </row>
    <row r="25" spans="1:64" ht="15.75" customHeight="1">
      <c r="B25" s="23"/>
      <c r="C25" s="40"/>
      <c r="D25" s="93"/>
      <c r="E25" s="94"/>
      <c r="F25" s="94"/>
      <c r="G25" s="40"/>
      <c r="H25" s="40"/>
      <c r="I25" s="40"/>
      <c r="J25" s="40"/>
      <c r="K25" s="40"/>
      <c r="L25" s="40"/>
      <c r="M25" s="40"/>
      <c r="N25" s="95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82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60"/>
      <c r="AZ25" s="60"/>
    </row>
    <row r="26" spans="1:64" ht="15.75" customHeight="1">
      <c r="A26" s="2" t="s">
        <v>44</v>
      </c>
      <c r="B26" s="23" t="s">
        <v>43</v>
      </c>
      <c r="C26" s="76" t="s">
        <v>63</v>
      </c>
      <c r="D26" s="96">
        <f>D34*F26/F34</f>
        <v>49.633364264636207</v>
      </c>
      <c r="E26" s="97">
        <f>E34*F26/F34</f>
        <v>329.17675869697911</v>
      </c>
      <c r="F26" s="97">
        <v>379</v>
      </c>
      <c r="G26" s="97">
        <v>379</v>
      </c>
      <c r="H26" s="97">
        <v>380</v>
      </c>
      <c r="I26" s="97">
        <v>378</v>
      </c>
      <c r="J26" s="97">
        <v>379</v>
      </c>
      <c r="K26" s="97">
        <v>379</v>
      </c>
      <c r="L26" s="97">
        <v>379</v>
      </c>
      <c r="M26" s="97">
        <v>376</v>
      </c>
      <c r="N26" s="96">
        <v>377</v>
      </c>
      <c r="O26" s="97">
        <v>377</v>
      </c>
      <c r="P26" s="98">
        <v>325.61877463274806</v>
      </c>
      <c r="Q26" s="98">
        <v>52.497312791114283</v>
      </c>
      <c r="R26" s="98">
        <v>46.416429337008104</v>
      </c>
      <c r="S26" s="98">
        <v>330.54508753126123</v>
      </c>
      <c r="T26" s="97">
        <v>377</v>
      </c>
      <c r="U26" s="97">
        <v>374</v>
      </c>
      <c r="V26" s="97">
        <v>375</v>
      </c>
      <c r="W26" s="97">
        <v>376</v>
      </c>
      <c r="X26" s="97">
        <v>374</v>
      </c>
      <c r="Y26" s="97">
        <v>373</v>
      </c>
      <c r="Z26" s="97">
        <v>372</v>
      </c>
      <c r="AA26" s="97">
        <v>373</v>
      </c>
      <c r="AB26" s="96">
        <v>375</v>
      </c>
      <c r="AC26" s="97">
        <v>374</v>
      </c>
      <c r="AD26" s="97">
        <v>375</v>
      </c>
      <c r="AE26" s="97">
        <v>376</v>
      </c>
      <c r="AF26" s="97">
        <v>378</v>
      </c>
      <c r="AG26" s="97">
        <v>378</v>
      </c>
      <c r="AH26" s="97">
        <v>379</v>
      </c>
      <c r="AI26" s="97">
        <v>377</v>
      </c>
      <c r="AJ26" s="97">
        <v>379</v>
      </c>
      <c r="AK26" s="97">
        <v>379</v>
      </c>
      <c r="AL26" s="97">
        <v>380</v>
      </c>
      <c r="AM26" s="97">
        <v>380</v>
      </c>
      <c r="AN26" s="96">
        <v>379</v>
      </c>
      <c r="AO26" s="97">
        <v>378</v>
      </c>
      <c r="AP26" s="97">
        <v>374</v>
      </c>
      <c r="AQ26" s="97">
        <v>372</v>
      </c>
      <c r="AR26" s="97">
        <v>370</v>
      </c>
      <c r="AS26" s="97">
        <v>372</v>
      </c>
      <c r="AT26" s="97">
        <v>370</v>
      </c>
      <c r="AU26" s="97">
        <v>373</v>
      </c>
      <c r="AV26" s="97">
        <v>373</v>
      </c>
      <c r="AW26" s="97">
        <v>372</v>
      </c>
      <c r="AX26" s="97">
        <v>373</v>
      </c>
      <c r="AY26" s="97">
        <v>374</v>
      </c>
      <c r="AZ26" s="96">
        <v>372</v>
      </c>
      <c r="BA26" s="97">
        <v>371</v>
      </c>
      <c r="BB26" s="97">
        <v>371</v>
      </c>
      <c r="BC26" s="97">
        <v>370</v>
      </c>
      <c r="BD26" s="97">
        <v>372</v>
      </c>
      <c r="BE26" s="97">
        <v>370</v>
      </c>
      <c r="BF26" s="97">
        <v>0</v>
      </c>
      <c r="BG26" s="97">
        <v>0</v>
      </c>
      <c r="BH26" s="97">
        <v>0</v>
      </c>
      <c r="BI26" s="97">
        <v>0</v>
      </c>
      <c r="BJ26" s="97">
        <v>0</v>
      </c>
      <c r="BK26" s="97">
        <v>0</v>
      </c>
    </row>
    <row r="27" spans="1:64" ht="15.75" customHeight="1">
      <c r="A27" s="2" t="s">
        <v>44</v>
      </c>
      <c r="B27" s="23" t="s">
        <v>43</v>
      </c>
      <c r="C27" s="43" t="s">
        <v>64</v>
      </c>
      <c r="D27" s="79">
        <v>135.59107531434915</v>
      </c>
      <c r="E27" s="80">
        <v>122.68835754335855</v>
      </c>
      <c r="F27" s="80">
        <v>119.20995264344855</v>
      </c>
      <c r="G27" s="80">
        <v>153.68805798169771</v>
      </c>
      <c r="H27" s="80">
        <v>148.50554156871721</v>
      </c>
      <c r="I27" s="80">
        <v>133.6748978472381</v>
      </c>
      <c r="J27" s="80">
        <v>120.24635752648467</v>
      </c>
      <c r="K27" s="80">
        <v>112.27787325830866</v>
      </c>
      <c r="L27" s="80">
        <v>108.027479495817</v>
      </c>
      <c r="M27" s="80">
        <v>118.21806956879941</v>
      </c>
      <c r="N27" s="79">
        <v>126.62388883750609</v>
      </c>
      <c r="O27" s="80">
        <v>146.02733362468854</v>
      </c>
      <c r="P27" s="81">
        <v>135.59107531434915</v>
      </c>
      <c r="Q27" s="81">
        <v>140.65558248415761</v>
      </c>
      <c r="R27" s="81">
        <v>122.68835754335855</v>
      </c>
      <c r="S27" s="81">
        <v>127.27093102756341</v>
      </c>
      <c r="T27" s="80">
        <v>123.6626030739845</v>
      </c>
      <c r="U27" s="80">
        <v>159.42851154589974</v>
      </c>
      <c r="V27" s="80">
        <v>154.05242124562363</v>
      </c>
      <c r="W27" s="80">
        <v>138.66783323772174</v>
      </c>
      <c r="X27" s="80">
        <v>124.73771905912518</v>
      </c>
      <c r="Y27" s="80">
        <v>116.47160129541768</v>
      </c>
      <c r="Z27" s="80">
        <v>112.0624496675227</v>
      </c>
      <c r="AA27" s="80">
        <v>122.63367184604409</v>
      </c>
      <c r="AB27" s="79">
        <v>131.35345965475818</v>
      </c>
      <c r="AC27" s="80">
        <v>151.48164893574926</v>
      </c>
      <c r="AD27" s="80">
        <v>140.65558248415761</v>
      </c>
      <c r="AE27" s="80">
        <v>127.27093102756341</v>
      </c>
      <c r="AF27" s="80">
        <v>123.6626030739845</v>
      </c>
      <c r="AG27" s="80">
        <v>159.42851154589974</v>
      </c>
      <c r="AH27" s="80">
        <v>154.05242124562363</v>
      </c>
      <c r="AI27" s="80">
        <v>138.66783323772174</v>
      </c>
      <c r="AJ27" s="80">
        <v>124.73771905912518</v>
      </c>
      <c r="AK27" s="80">
        <v>116.47160129541768</v>
      </c>
      <c r="AL27" s="80">
        <v>112.0624496675227</v>
      </c>
      <c r="AM27" s="80">
        <v>122.63367184604409</v>
      </c>
      <c r="AN27" s="79">
        <v>131.35345965475818</v>
      </c>
      <c r="AO27" s="80">
        <v>151.48164893574926</v>
      </c>
      <c r="AP27" s="80">
        <v>140.65558248415761</v>
      </c>
      <c r="AQ27" s="80">
        <v>127.27093102756341</v>
      </c>
      <c r="AR27" s="80">
        <v>123.6626030739845</v>
      </c>
      <c r="AS27" s="80">
        <v>159.42851154589974</v>
      </c>
      <c r="AT27" s="80">
        <v>154.05242124562363</v>
      </c>
      <c r="AU27" s="80">
        <v>138.66783323772174</v>
      </c>
      <c r="AV27" s="80">
        <v>124.73771905912518</v>
      </c>
      <c r="AW27" s="80">
        <v>116.47160129541768</v>
      </c>
      <c r="AX27" s="80">
        <v>112.0624496675227</v>
      </c>
      <c r="AY27" s="80">
        <v>122.63367184604409</v>
      </c>
      <c r="AZ27" s="79">
        <v>131.35345965475818</v>
      </c>
      <c r="BA27" s="80">
        <v>151.48164893574926</v>
      </c>
      <c r="BB27" s="80">
        <v>140.65558248415761</v>
      </c>
      <c r="BC27" s="80">
        <v>127.27093102756341</v>
      </c>
      <c r="BD27" s="80">
        <v>123.6626030739845</v>
      </c>
      <c r="BE27" s="80">
        <v>159.42851154589974</v>
      </c>
      <c r="BF27" s="80">
        <v>154.05242124562363</v>
      </c>
      <c r="BG27" s="80">
        <v>138.66783323772174</v>
      </c>
      <c r="BH27" s="80">
        <v>124.73771905912518</v>
      </c>
      <c r="BI27" s="80">
        <v>116.47160129541768</v>
      </c>
      <c r="BJ27" s="80">
        <v>112.0624496675227</v>
      </c>
      <c r="BK27" s="80">
        <v>122.63367184604409</v>
      </c>
    </row>
    <row r="28" spans="1:64" ht="15.75" customHeight="1">
      <c r="A28" s="2" t="s">
        <v>44</v>
      </c>
      <c r="B28" s="23" t="s">
        <v>43</v>
      </c>
      <c r="C28" s="43" t="s">
        <v>65</v>
      </c>
      <c r="D28" s="82">
        <f t="shared" ref="D28:BK28" si="6">D27*D26</f>
        <v>6729.8412321108135</v>
      </c>
      <c r="E28" s="4">
        <f t="shared" si="6"/>
        <v>40386.155865978835</v>
      </c>
      <c r="F28" s="4">
        <f t="shared" si="6"/>
        <v>45180.572051866999</v>
      </c>
      <c r="G28" s="4">
        <f t="shared" si="6"/>
        <v>58247.773975063436</v>
      </c>
      <c r="H28" s="4">
        <f t="shared" si="6"/>
        <v>56432.105796112541</v>
      </c>
      <c r="I28" s="4">
        <f t="shared" si="6"/>
        <v>50529.111386256001</v>
      </c>
      <c r="J28" s="4">
        <f t="shared" si="6"/>
        <v>45573.369502537687</v>
      </c>
      <c r="K28" s="4">
        <f t="shared" si="6"/>
        <v>42553.313964898982</v>
      </c>
      <c r="L28" s="4">
        <f t="shared" si="6"/>
        <v>40942.414728914642</v>
      </c>
      <c r="M28" s="4">
        <f t="shared" si="6"/>
        <v>44449.994157868576</v>
      </c>
      <c r="N28" s="82">
        <f t="shared" si="6"/>
        <v>47737.206091739798</v>
      </c>
      <c r="O28" s="4">
        <f t="shared" si="6"/>
        <v>55052.304776507575</v>
      </c>
      <c r="P28" s="4">
        <f t="shared" si="6"/>
        <v>44150.999794995027</v>
      </c>
      <c r="Q28" s="4">
        <f t="shared" si="6"/>
        <v>7384.0401094871968</v>
      </c>
      <c r="R28" s="4">
        <f t="shared" si="6"/>
        <v>5694.7554783848873</v>
      </c>
      <c r="S28" s="4">
        <f t="shared" si="6"/>
        <v>42068.781036691056</v>
      </c>
      <c r="T28" s="4">
        <f t="shared" si="6"/>
        <v>46620.801358892153</v>
      </c>
      <c r="U28" s="4">
        <f t="shared" si="6"/>
        <v>59626.263318166501</v>
      </c>
      <c r="V28" s="4">
        <f t="shared" si="6"/>
        <v>57769.657967108862</v>
      </c>
      <c r="W28" s="4">
        <f t="shared" si="6"/>
        <v>52139.105297383372</v>
      </c>
      <c r="X28" s="4">
        <f t="shared" si="6"/>
        <v>46651.906928112818</v>
      </c>
      <c r="Y28" s="4">
        <f t="shared" si="6"/>
        <v>43443.907283190798</v>
      </c>
      <c r="Z28" s="4">
        <f t="shared" si="6"/>
        <v>41687.231276318445</v>
      </c>
      <c r="AA28" s="4">
        <f t="shared" si="6"/>
        <v>45742.359598574447</v>
      </c>
      <c r="AB28" s="82">
        <f t="shared" si="6"/>
        <v>49257.547370534317</v>
      </c>
      <c r="AC28" s="4">
        <f t="shared" si="6"/>
        <v>56654.136701970223</v>
      </c>
      <c r="AD28" s="4">
        <f t="shared" si="6"/>
        <v>52745.8434315591</v>
      </c>
      <c r="AE28" s="4">
        <f t="shared" si="6"/>
        <v>47853.870066363837</v>
      </c>
      <c r="AF28" s="4">
        <f t="shared" si="6"/>
        <v>46744.463961966139</v>
      </c>
      <c r="AG28" s="4">
        <f t="shared" si="6"/>
        <v>60263.977364350103</v>
      </c>
      <c r="AH28" s="4">
        <f t="shared" si="6"/>
        <v>58385.867652091358</v>
      </c>
      <c r="AI28" s="4">
        <f t="shared" si="6"/>
        <v>52277.773130621092</v>
      </c>
      <c r="AJ28" s="4">
        <f t="shared" si="6"/>
        <v>47275.595523408447</v>
      </c>
      <c r="AK28" s="4">
        <f t="shared" si="6"/>
        <v>44142.736890963301</v>
      </c>
      <c r="AL28" s="4">
        <f t="shared" si="6"/>
        <v>42583.730873658627</v>
      </c>
      <c r="AM28" s="4">
        <f t="shared" si="6"/>
        <v>46600.795301496757</v>
      </c>
      <c r="AN28" s="82">
        <f t="shared" si="6"/>
        <v>49782.961209153349</v>
      </c>
      <c r="AO28" s="4">
        <f t="shared" si="6"/>
        <v>57260.063297713219</v>
      </c>
      <c r="AP28" s="4">
        <f t="shared" si="6"/>
        <v>52605.187849074944</v>
      </c>
      <c r="AQ28" s="4">
        <f t="shared" si="6"/>
        <v>47344.786342253588</v>
      </c>
      <c r="AR28" s="4">
        <f t="shared" si="6"/>
        <v>45755.163137374264</v>
      </c>
      <c r="AS28" s="4">
        <f t="shared" si="6"/>
        <v>59307.406295074703</v>
      </c>
      <c r="AT28" s="4">
        <f t="shared" si="6"/>
        <v>56999.395860880744</v>
      </c>
      <c r="AU28" s="4">
        <f t="shared" si="6"/>
        <v>51723.101797670206</v>
      </c>
      <c r="AV28" s="4">
        <f t="shared" si="6"/>
        <v>46527.169209053696</v>
      </c>
      <c r="AW28" s="4">
        <f t="shared" si="6"/>
        <v>43327.435681895382</v>
      </c>
      <c r="AX28" s="4">
        <f t="shared" si="6"/>
        <v>41799.293725985968</v>
      </c>
      <c r="AY28" s="4">
        <f t="shared" si="6"/>
        <v>45864.993270420491</v>
      </c>
      <c r="AZ28" s="82">
        <f t="shared" si="6"/>
        <v>48863.486991570047</v>
      </c>
      <c r="BA28" s="4">
        <f t="shared" si="6"/>
        <v>56199.691755162974</v>
      </c>
      <c r="BB28" s="4">
        <f t="shared" si="6"/>
        <v>52183.221101622468</v>
      </c>
      <c r="BC28" s="4">
        <f t="shared" si="6"/>
        <v>47090.24448019846</v>
      </c>
      <c r="BD28" s="4">
        <f t="shared" si="6"/>
        <v>46002.488343522236</v>
      </c>
      <c r="BE28" s="4">
        <f t="shared" si="6"/>
        <v>58988.549271982905</v>
      </c>
      <c r="BF28" s="4">
        <f t="shared" si="6"/>
        <v>0</v>
      </c>
      <c r="BG28" s="4">
        <f t="shared" si="6"/>
        <v>0</v>
      </c>
      <c r="BH28" s="4">
        <f t="shared" si="6"/>
        <v>0</v>
      </c>
      <c r="BI28" s="4">
        <f t="shared" si="6"/>
        <v>0</v>
      </c>
      <c r="BJ28" s="4">
        <f t="shared" si="6"/>
        <v>0</v>
      </c>
      <c r="BK28" s="4">
        <f t="shared" si="6"/>
        <v>0</v>
      </c>
    </row>
    <row r="29" spans="1:64" ht="15.75" customHeight="1">
      <c r="A29" s="2" t="s">
        <v>44</v>
      </c>
      <c r="B29" s="23" t="s">
        <v>43</v>
      </c>
      <c r="C29" s="76" t="s">
        <v>66</v>
      </c>
      <c r="D29" s="96">
        <f>D37*F29/F37</f>
        <v>182802.12409668384</v>
      </c>
      <c r="E29" s="97">
        <f>E37*F29/F37</f>
        <v>1172022.2294832272</v>
      </c>
      <c r="F29" s="97">
        <v>1293752</v>
      </c>
      <c r="G29" s="97">
        <v>1536232</v>
      </c>
      <c r="H29" s="97">
        <v>1812562</v>
      </c>
      <c r="I29" s="97">
        <v>1664879</v>
      </c>
      <c r="J29" s="97">
        <v>1478368</v>
      </c>
      <c r="K29" s="97">
        <v>1232056</v>
      </c>
      <c r="L29" s="97">
        <v>1283490</v>
      </c>
      <c r="M29" s="97">
        <v>1265643</v>
      </c>
      <c r="N29" s="96">
        <v>1379930</v>
      </c>
      <c r="O29" s="97">
        <v>1462763</v>
      </c>
      <c r="P29" s="98">
        <v>1267278.9353082844</v>
      </c>
      <c r="Q29" s="98">
        <v>183004.04975444943</v>
      </c>
      <c r="R29" s="98">
        <v>204986.19093891018</v>
      </c>
      <c r="S29" s="98">
        <v>1176842.7763191606</v>
      </c>
      <c r="T29" s="97">
        <v>1352804</v>
      </c>
      <c r="U29" s="97">
        <v>1459586</v>
      </c>
      <c r="V29" s="97">
        <v>1448787</v>
      </c>
      <c r="W29" s="97">
        <v>1603556</v>
      </c>
      <c r="X29" s="97">
        <v>1293091</v>
      </c>
      <c r="Y29" s="97">
        <v>924026</v>
      </c>
      <c r="Z29" s="97">
        <v>1219383</v>
      </c>
      <c r="AA29" s="97">
        <v>1229577</v>
      </c>
      <c r="AB29" s="96">
        <v>1303297</v>
      </c>
      <c r="AC29" s="97">
        <v>1413710</v>
      </c>
      <c r="AD29" s="97">
        <v>1410200</v>
      </c>
      <c r="AE29" s="97">
        <v>1377132</v>
      </c>
      <c r="AF29" s="97">
        <v>1321904</v>
      </c>
      <c r="AG29" s="97">
        <v>1487012</v>
      </c>
      <c r="AH29" s="97">
        <v>1493849</v>
      </c>
      <c r="AI29" s="97">
        <v>1464372</v>
      </c>
      <c r="AJ29" s="97">
        <v>1428987</v>
      </c>
      <c r="AK29" s="97">
        <v>1255255</v>
      </c>
      <c r="AL29" s="97">
        <v>1032865</v>
      </c>
      <c r="AM29" s="97">
        <v>1103394</v>
      </c>
      <c r="AN29" s="96">
        <v>1351914</v>
      </c>
      <c r="AO29" s="97">
        <v>1364771</v>
      </c>
      <c r="AP29" s="97">
        <v>1347820</v>
      </c>
      <c r="AQ29" s="97">
        <v>1231190</v>
      </c>
      <c r="AR29" s="97">
        <v>1270226</v>
      </c>
      <c r="AS29" s="97">
        <v>1431673</v>
      </c>
      <c r="AT29" s="97">
        <v>1375989</v>
      </c>
      <c r="AU29" s="97">
        <v>1324138</v>
      </c>
      <c r="AV29" s="97">
        <v>1227487</v>
      </c>
      <c r="AW29" s="97">
        <v>1074837</v>
      </c>
      <c r="AX29" s="97">
        <v>1034281</v>
      </c>
      <c r="AY29" s="97">
        <v>1106589</v>
      </c>
      <c r="AZ29" s="96">
        <v>1276297</v>
      </c>
      <c r="BA29" s="97">
        <v>1426492</v>
      </c>
      <c r="BB29" s="97">
        <v>1387620</v>
      </c>
      <c r="BC29" s="97">
        <v>1233172</v>
      </c>
      <c r="BD29" s="97">
        <v>1290528</v>
      </c>
      <c r="BE29" s="97">
        <v>1481942</v>
      </c>
      <c r="BF29" s="97">
        <v>0</v>
      </c>
      <c r="BG29" s="97">
        <v>0</v>
      </c>
      <c r="BH29" s="97">
        <v>0</v>
      </c>
      <c r="BI29" s="97">
        <v>0</v>
      </c>
      <c r="BJ29" s="97">
        <v>0</v>
      </c>
      <c r="BK29" s="97">
        <v>0</v>
      </c>
    </row>
    <row r="30" spans="1:64" ht="15.75" customHeight="1">
      <c r="A30" s="2" t="s">
        <v>44</v>
      </c>
      <c r="B30" s="23" t="s">
        <v>43</v>
      </c>
      <c r="C30" s="43" t="s">
        <v>67</v>
      </c>
      <c r="D30" s="83">
        <v>5.486435886236006E-2</v>
      </c>
      <c r="E30" s="84">
        <v>5.486435886236006E-2</v>
      </c>
      <c r="F30" s="84">
        <v>5.486435886236006E-2</v>
      </c>
      <c r="G30" s="84">
        <v>5.486435886236006E-2</v>
      </c>
      <c r="H30" s="84">
        <v>5.486435886236006E-2</v>
      </c>
      <c r="I30" s="84">
        <v>5.486435886236006E-2</v>
      </c>
      <c r="J30" s="84">
        <v>5.486435886236006E-2</v>
      </c>
      <c r="K30" s="84">
        <v>5.486435886236006E-2</v>
      </c>
      <c r="L30" s="84">
        <v>5.486435886236006E-2</v>
      </c>
      <c r="M30" s="84">
        <v>5.486435886236006E-2</v>
      </c>
      <c r="N30" s="83">
        <v>5.486435886236006E-2</v>
      </c>
      <c r="O30" s="84">
        <v>5.486435886236006E-2</v>
      </c>
      <c r="P30" s="85">
        <v>5.486435886236006E-2</v>
      </c>
      <c r="Q30" s="85">
        <v>5.6913615704531885E-2</v>
      </c>
      <c r="R30" s="85">
        <v>5.486435886236006E-2</v>
      </c>
      <c r="S30" s="85">
        <v>5.6913615704531885E-2</v>
      </c>
      <c r="T30" s="84">
        <v>5.6913615704531885E-2</v>
      </c>
      <c r="U30" s="84">
        <v>5.6913615704531885E-2</v>
      </c>
      <c r="V30" s="84">
        <v>5.6913615704531885E-2</v>
      </c>
      <c r="W30" s="84">
        <v>5.6913615704531885E-2</v>
      </c>
      <c r="X30" s="84">
        <v>5.6913615704531885E-2</v>
      </c>
      <c r="Y30" s="84">
        <v>5.6913615704531885E-2</v>
      </c>
      <c r="Z30" s="84">
        <v>5.6913615704531885E-2</v>
      </c>
      <c r="AA30" s="84">
        <v>5.6913615704531885E-2</v>
      </c>
      <c r="AB30" s="83">
        <v>5.6913615704531885E-2</v>
      </c>
      <c r="AC30" s="84">
        <v>5.6913615704531885E-2</v>
      </c>
      <c r="AD30" s="84">
        <v>5.6913615704531885E-2</v>
      </c>
      <c r="AE30" s="84">
        <v>5.6913615704531885E-2</v>
      </c>
      <c r="AF30" s="84">
        <v>5.6913615704531885E-2</v>
      </c>
      <c r="AG30" s="84">
        <v>5.6913615704531885E-2</v>
      </c>
      <c r="AH30" s="84">
        <v>5.6913615704531885E-2</v>
      </c>
      <c r="AI30" s="84">
        <v>5.6913615704531885E-2</v>
      </c>
      <c r="AJ30" s="84">
        <v>5.6913615704531885E-2</v>
      </c>
      <c r="AK30" s="84">
        <v>5.6913615704531885E-2</v>
      </c>
      <c r="AL30" s="84">
        <v>5.6913615704531885E-2</v>
      </c>
      <c r="AM30" s="84">
        <v>5.6913615704531885E-2</v>
      </c>
      <c r="AN30" s="83">
        <v>5.6913615704531885E-2</v>
      </c>
      <c r="AO30" s="84">
        <v>5.6913615704531885E-2</v>
      </c>
      <c r="AP30" s="84">
        <v>5.6913615704531885E-2</v>
      </c>
      <c r="AQ30" s="84">
        <v>5.6913615704531885E-2</v>
      </c>
      <c r="AR30" s="84">
        <v>5.6913615704531885E-2</v>
      </c>
      <c r="AS30" s="84">
        <v>5.6913615704531885E-2</v>
      </c>
      <c r="AT30" s="84">
        <v>5.6913615704531885E-2</v>
      </c>
      <c r="AU30" s="84">
        <v>5.6913615704531885E-2</v>
      </c>
      <c r="AV30" s="84">
        <v>5.6913615704531885E-2</v>
      </c>
      <c r="AW30" s="84">
        <v>5.6913615704531885E-2</v>
      </c>
      <c r="AX30" s="84">
        <v>5.6913615704531885E-2</v>
      </c>
      <c r="AY30" s="84">
        <v>5.6913615704531885E-2</v>
      </c>
      <c r="AZ30" s="83">
        <v>5.6913615704531885E-2</v>
      </c>
      <c r="BA30" s="84">
        <v>5.6913615704531885E-2</v>
      </c>
      <c r="BB30" s="84">
        <v>5.6913615704531885E-2</v>
      </c>
      <c r="BC30" s="84">
        <v>5.6913615704531885E-2</v>
      </c>
      <c r="BD30" s="84">
        <v>5.6913615704531885E-2</v>
      </c>
      <c r="BE30" s="84">
        <v>5.6913615704531885E-2</v>
      </c>
      <c r="BF30" s="84">
        <v>5.6913615704531885E-2</v>
      </c>
      <c r="BG30" s="84">
        <v>5.6913615704531885E-2</v>
      </c>
      <c r="BH30" s="84">
        <v>5.6913615704531885E-2</v>
      </c>
      <c r="BI30" s="84">
        <v>5.6913615704531885E-2</v>
      </c>
      <c r="BJ30" s="84">
        <v>5.6913615704531885E-2</v>
      </c>
      <c r="BK30" s="84">
        <v>5.6913615704531885E-2</v>
      </c>
    </row>
    <row r="31" spans="1:64" ht="15.75" customHeight="1">
      <c r="A31" s="2" t="s">
        <v>44</v>
      </c>
      <c r="B31" s="23" t="s">
        <v>43</v>
      </c>
      <c r="C31" s="43" t="s">
        <v>68</v>
      </c>
      <c r="D31" s="82">
        <f t="shared" ref="D31:BK31" si="7">D29*D30</f>
        <v>10029.32133724214</v>
      </c>
      <c r="E31" s="4">
        <f t="shared" si="7"/>
        <v>64302.248193031097</v>
      </c>
      <c r="F31" s="4">
        <f t="shared" si="7"/>
        <v>70980.874006896047</v>
      </c>
      <c r="G31" s="4">
        <f t="shared" si="7"/>
        <v>84284.383743841114</v>
      </c>
      <c r="H31" s="4">
        <f t="shared" si="7"/>
        <v>99445.052028277074</v>
      </c>
      <c r="I31" s="4">
        <f t="shared" si="7"/>
        <v>91342.51891840715</v>
      </c>
      <c r="J31" s="4">
        <f t="shared" si="7"/>
        <v>81109.712482629518</v>
      </c>
      <c r="K31" s="4">
        <f t="shared" si="7"/>
        <v>67595.962522523885</v>
      </c>
      <c r="L31" s="4">
        <f t="shared" si="7"/>
        <v>70417.855956250511</v>
      </c>
      <c r="M31" s="4">
        <f t="shared" si="7"/>
        <v>69438.691743633972</v>
      </c>
      <c r="N31" s="82">
        <f t="shared" si="7"/>
        <v>75708.974724936517</v>
      </c>
      <c r="O31" s="4">
        <f t="shared" si="7"/>
        <v>80253.554162582383</v>
      </c>
      <c r="P31" s="4">
        <f t="shared" si="7"/>
        <v>69528.446285463287</v>
      </c>
      <c r="Q31" s="4">
        <f t="shared" si="7"/>
        <v>10415.422160097767</v>
      </c>
      <c r="R31" s="4">
        <f t="shared" si="7"/>
        <v>11246.435941500627</v>
      </c>
      <c r="S31" s="4">
        <f t="shared" si="7"/>
        <v>66978.377516083085</v>
      </c>
      <c r="T31" s="4">
        <f t="shared" si="7"/>
        <v>76992.966979553559</v>
      </c>
      <c r="U31" s="4">
        <f t="shared" si="7"/>
        <v>83070.316691714877</v>
      </c>
      <c r="V31" s="4">
        <f t="shared" si="7"/>
        <v>82455.706555721641</v>
      </c>
      <c r="W31" s="4">
        <f t="shared" si="7"/>
        <v>91264.169944696332</v>
      </c>
      <c r="X31" s="4">
        <f t="shared" si="7"/>
        <v>73594.484244988838</v>
      </c>
      <c r="Y31" s="4">
        <f t="shared" si="7"/>
        <v>52589.660664995783</v>
      </c>
      <c r="Z31" s="4">
        <f t="shared" si="7"/>
        <v>69399.495458639198</v>
      </c>
      <c r="AA31" s="4">
        <f t="shared" si="7"/>
        <v>69979.672857131198</v>
      </c>
      <c r="AB31" s="82">
        <f t="shared" si="7"/>
        <v>74175.344606869287</v>
      </c>
      <c r="AC31" s="4">
        <f t="shared" si="7"/>
        <v>80459.347657653765</v>
      </c>
      <c r="AD31" s="4">
        <f t="shared" si="7"/>
        <v>80259.580866530858</v>
      </c>
      <c r="AE31" s="4">
        <f t="shared" si="7"/>
        <v>78377.561422413404</v>
      </c>
      <c r="AF31" s="4">
        <f t="shared" si="7"/>
        <v>75234.336254283524</v>
      </c>
      <c r="AG31" s="4">
        <f t="shared" si="7"/>
        <v>84631.229516027364</v>
      </c>
      <c r="AH31" s="4">
        <f t="shared" si="7"/>
        <v>85020.347906599258</v>
      </c>
      <c r="AI31" s="4">
        <f t="shared" si="7"/>
        <v>83342.705256476765</v>
      </c>
      <c r="AJ31" s="4">
        <f t="shared" si="7"/>
        <v>81328.816964771904</v>
      </c>
      <c r="AK31" s="4">
        <f t="shared" si="7"/>
        <v>71441.100681192169</v>
      </c>
      <c r="AL31" s="4">
        <f t="shared" si="7"/>
        <v>58784.081684661323</v>
      </c>
      <c r="AM31" s="4">
        <f t="shared" si="7"/>
        <v>62798.142086686254</v>
      </c>
      <c r="AN31" s="82">
        <f t="shared" si="7"/>
        <v>76942.31386157652</v>
      </c>
      <c r="AO31" s="4">
        <f t="shared" si="7"/>
        <v>77674.052218689685</v>
      </c>
      <c r="AP31" s="4">
        <f t="shared" si="7"/>
        <v>76709.309518882161</v>
      </c>
      <c r="AQ31" s="4">
        <f t="shared" si="7"/>
        <v>70071.474519262614</v>
      </c>
      <c r="AR31" s="4">
        <f t="shared" si="7"/>
        <v>72293.154421904721</v>
      </c>
      <c r="AS31" s="4">
        <f t="shared" si="7"/>
        <v>81481.686936554281</v>
      </c>
      <c r="AT31" s="4">
        <f t="shared" si="7"/>
        <v>78312.509159663125</v>
      </c>
      <c r="AU31" s="4">
        <f t="shared" si="7"/>
        <v>75361.481271767436</v>
      </c>
      <c r="AV31" s="4">
        <f t="shared" si="7"/>
        <v>69860.723400308736</v>
      </c>
      <c r="AW31" s="4">
        <f t="shared" si="7"/>
        <v>61172.859963011935</v>
      </c>
      <c r="AX31" s="4">
        <f t="shared" si="7"/>
        <v>58864.671364498943</v>
      </c>
      <c r="AY31" s="4">
        <f t="shared" si="7"/>
        <v>62979.981088862231</v>
      </c>
      <c r="AZ31" s="82">
        <f t="shared" si="7"/>
        <v>72638.676982846926</v>
      </c>
      <c r="BA31" s="4">
        <f t="shared" si="7"/>
        <v>81186.8174935891</v>
      </c>
      <c r="BB31" s="4">
        <f t="shared" si="7"/>
        <v>78974.471423922529</v>
      </c>
      <c r="BC31" s="4">
        <f t="shared" si="7"/>
        <v>70184.277305588999</v>
      </c>
      <c r="BD31" s="4">
        <f t="shared" si="7"/>
        <v>73448.614647938128</v>
      </c>
      <c r="BE31" s="4">
        <f t="shared" si="7"/>
        <v>84342.677484405387</v>
      </c>
      <c r="BF31" s="4">
        <f t="shared" si="7"/>
        <v>0</v>
      </c>
      <c r="BG31" s="4">
        <f t="shared" si="7"/>
        <v>0</v>
      </c>
      <c r="BH31" s="4">
        <f t="shared" si="7"/>
        <v>0</v>
      </c>
      <c r="BI31" s="4">
        <f t="shared" si="7"/>
        <v>0</v>
      </c>
      <c r="BJ31" s="4">
        <f t="shared" si="7"/>
        <v>0</v>
      </c>
      <c r="BK31" s="4">
        <f t="shared" si="7"/>
        <v>0</v>
      </c>
    </row>
    <row r="32" spans="1:64" ht="15.75" customHeight="1">
      <c r="A32" s="32" t="s">
        <v>44</v>
      </c>
      <c r="B32" s="33" t="s">
        <v>43</v>
      </c>
      <c r="C32" s="86" t="s">
        <v>29</v>
      </c>
      <c r="D32" s="87">
        <f t="shared" ref="D32:BK32" si="8">D31-D28</f>
        <v>3299.4801051313261</v>
      </c>
      <c r="E32" s="88">
        <f t="shared" si="8"/>
        <v>23916.092327052262</v>
      </c>
      <c r="F32" s="88">
        <f t="shared" si="8"/>
        <v>25800.301955029048</v>
      </c>
      <c r="G32" s="88">
        <f t="shared" si="8"/>
        <v>26036.609768777678</v>
      </c>
      <c r="H32" s="88">
        <f t="shared" si="8"/>
        <v>43012.946232164533</v>
      </c>
      <c r="I32" s="88">
        <f t="shared" si="8"/>
        <v>40813.407532151148</v>
      </c>
      <c r="J32" s="88">
        <f t="shared" si="8"/>
        <v>35536.342980091831</v>
      </c>
      <c r="K32" s="88">
        <f t="shared" si="8"/>
        <v>25042.648557624903</v>
      </c>
      <c r="L32" s="88">
        <f t="shared" si="8"/>
        <v>29475.441227335868</v>
      </c>
      <c r="M32" s="88">
        <f t="shared" si="8"/>
        <v>24988.697585765396</v>
      </c>
      <c r="N32" s="87">
        <f t="shared" si="8"/>
        <v>27971.76863319672</v>
      </c>
      <c r="O32" s="88">
        <f t="shared" si="8"/>
        <v>25201.249386074807</v>
      </c>
      <c r="P32" s="88">
        <f t="shared" si="8"/>
        <v>25377.446490468261</v>
      </c>
      <c r="Q32" s="88">
        <f t="shared" si="8"/>
        <v>3031.3820506105703</v>
      </c>
      <c r="R32" s="88">
        <f t="shared" si="8"/>
        <v>5551.6804631157402</v>
      </c>
      <c r="S32" s="88">
        <f t="shared" si="8"/>
        <v>24909.596479392028</v>
      </c>
      <c r="T32" s="88">
        <f t="shared" si="8"/>
        <v>30372.165620661406</v>
      </c>
      <c r="U32" s="88">
        <f t="shared" si="8"/>
        <v>23444.053373548377</v>
      </c>
      <c r="V32" s="88">
        <f t="shared" si="8"/>
        <v>24686.048588612779</v>
      </c>
      <c r="W32" s="88">
        <f t="shared" si="8"/>
        <v>39125.06464731296</v>
      </c>
      <c r="X32" s="88">
        <f t="shared" si="8"/>
        <v>26942.577316876021</v>
      </c>
      <c r="Y32" s="88">
        <f t="shared" si="8"/>
        <v>9145.7533818049851</v>
      </c>
      <c r="Z32" s="88">
        <f t="shared" si="8"/>
        <v>27712.264182320752</v>
      </c>
      <c r="AA32" s="88">
        <f t="shared" si="8"/>
        <v>24237.313258556751</v>
      </c>
      <c r="AB32" s="87">
        <f t="shared" si="8"/>
        <v>24917.797236334969</v>
      </c>
      <c r="AC32" s="88">
        <f t="shared" si="8"/>
        <v>23805.210955683542</v>
      </c>
      <c r="AD32" s="88">
        <f t="shared" si="8"/>
        <v>27513.737434971757</v>
      </c>
      <c r="AE32" s="88">
        <f t="shared" si="8"/>
        <v>30523.691356049567</v>
      </c>
      <c r="AF32" s="88">
        <f t="shared" si="8"/>
        <v>28489.872292317385</v>
      </c>
      <c r="AG32" s="88">
        <f t="shared" si="8"/>
        <v>24367.252151677261</v>
      </c>
      <c r="AH32" s="88">
        <f t="shared" si="8"/>
        <v>26634.4802545079</v>
      </c>
      <c r="AI32" s="88">
        <f t="shared" si="8"/>
        <v>31064.932125855674</v>
      </c>
      <c r="AJ32" s="88">
        <f t="shared" si="8"/>
        <v>34053.221441363457</v>
      </c>
      <c r="AK32" s="88">
        <f t="shared" si="8"/>
        <v>27298.363790228868</v>
      </c>
      <c r="AL32" s="88">
        <f t="shared" si="8"/>
        <v>16200.350811002696</v>
      </c>
      <c r="AM32" s="88">
        <f t="shared" si="8"/>
        <v>16197.346785189497</v>
      </c>
      <c r="AN32" s="87">
        <f t="shared" si="8"/>
        <v>27159.352652423171</v>
      </c>
      <c r="AO32" s="88">
        <f t="shared" si="8"/>
        <v>20413.988920976466</v>
      </c>
      <c r="AP32" s="88">
        <f t="shared" si="8"/>
        <v>24104.121669807217</v>
      </c>
      <c r="AQ32" s="88">
        <f t="shared" si="8"/>
        <v>22726.688177009026</v>
      </c>
      <c r="AR32" s="88">
        <f t="shared" si="8"/>
        <v>26537.991284530457</v>
      </c>
      <c r="AS32" s="88">
        <f t="shared" si="8"/>
        <v>22174.280641479578</v>
      </c>
      <c r="AT32" s="88">
        <f t="shared" si="8"/>
        <v>21313.11329878238</v>
      </c>
      <c r="AU32" s="88">
        <f t="shared" si="8"/>
        <v>23638.37947409723</v>
      </c>
      <c r="AV32" s="88">
        <f t="shared" si="8"/>
        <v>23333.55419125504</v>
      </c>
      <c r="AW32" s="88">
        <f t="shared" si="8"/>
        <v>17845.424281116553</v>
      </c>
      <c r="AX32" s="88">
        <f t="shared" si="8"/>
        <v>17065.377638512975</v>
      </c>
      <c r="AY32" s="88">
        <f t="shared" si="8"/>
        <v>17114.987818441739</v>
      </c>
      <c r="AZ32" s="87">
        <f t="shared" si="8"/>
        <v>23775.189991276879</v>
      </c>
      <c r="BA32" s="88">
        <f t="shared" si="8"/>
        <v>24987.125738426126</v>
      </c>
      <c r="BB32" s="88">
        <f t="shared" si="8"/>
        <v>26791.25032230006</v>
      </c>
      <c r="BC32" s="88">
        <f t="shared" si="8"/>
        <v>23094.032825390539</v>
      </c>
      <c r="BD32" s="88">
        <f t="shared" si="8"/>
        <v>27446.126304415891</v>
      </c>
      <c r="BE32" s="88">
        <f t="shared" si="8"/>
        <v>25354.128212422482</v>
      </c>
      <c r="BF32" s="88">
        <f t="shared" si="8"/>
        <v>0</v>
      </c>
      <c r="BG32" s="88">
        <f t="shared" si="8"/>
        <v>0</v>
      </c>
      <c r="BH32" s="88">
        <f t="shared" si="8"/>
        <v>0</v>
      </c>
      <c r="BI32" s="88">
        <f t="shared" si="8"/>
        <v>0</v>
      </c>
      <c r="BJ32" s="88">
        <f t="shared" si="8"/>
        <v>0</v>
      </c>
      <c r="BK32" s="88">
        <f t="shared" si="8"/>
        <v>0</v>
      </c>
    </row>
    <row r="33" spans="1:63" ht="15.75" hidden="1" customHeight="1" outlineLevel="1">
      <c r="A33" s="2"/>
      <c r="B33" s="3"/>
      <c r="C33" s="24"/>
      <c r="D33" s="38"/>
      <c r="E33" s="24"/>
      <c r="F33" s="24"/>
      <c r="G33" s="24"/>
      <c r="H33" s="24"/>
      <c r="I33" s="24"/>
      <c r="J33" s="24"/>
      <c r="K33" s="24"/>
      <c r="L33" s="24"/>
      <c r="M33" s="24"/>
      <c r="N33" s="38"/>
      <c r="O33" s="24"/>
      <c r="P33" s="13"/>
      <c r="Q33" s="13"/>
      <c r="R33" s="13"/>
      <c r="S33" s="13"/>
      <c r="T33" s="24"/>
      <c r="U33" s="24"/>
      <c r="V33" s="24"/>
      <c r="W33" s="24"/>
      <c r="X33" s="24"/>
      <c r="Y33" s="24"/>
      <c r="Z33" s="24"/>
      <c r="AA33" s="24"/>
      <c r="AB33" s="60"/>
      <c r="AN33" s="60"/>
      <c r="AZ33" s="60"/>
    </row>
    <row r="34" spans="1:63" ht="15.75" hidden="1" customHeight="1" outlineLevel="1">
      <c r="A34" s="2" t="s">
        <v>45</v>
      </c>
      <c r="B34" s="23" t="s">
        <v>43</v>
      </c>
      <c r="C34" s="76" t="s">
        <v>63</v>
      </c>
      <c r="D34" s="39">
        <v>2551.0763479554439</v>
      </c>
      <c r="E34" s="5">
        <v>16919.164272868478</v>
      </c>
      <c r="F34" s="99">
        <v>19480</v>
      </c>
      <c r="G34" s="99">
        <v>19499</v>
      </c>
      <c r="H34" s="99">
        <v>19478</v>
      </c>
      <c r="I34" s="99">
        <v>19452</v>
      </c>
      <c r="J34" s="99">
        <v>19481</v>
      </c>
      <c r="K34" s="99">
        <v>19499</v>
      </c>
      <c r="L34" s="99">
        <v>19506</v>
      </c>
      <c r="M34" s="99">
        <v>19527</v>
      </c>
      <c r="N34" s="100">
        <v>19538</v>
      </c>
      <c r="O34" s="99">
        <v>19542</v>
      </c>
      <c r="P34" s="99">
        <v>16829.666666666664</v>
      </c>
      <c r="Q34" s="99">
        <v>2713.3333333333326</v>
      </c>
      <c r="R34" s="99">
        <v>2412.2999999999993</v>
      </c>
      <c r="S34" s="99">
        <v>17178.700000000004</v>
      </c>
      <c r="T34" s="99">
        <v>19648</v>
      </c>
      <c r="U34" s="99">
        <v>19681</v>
      </c>
      <c r="V34" s="99">
        <v>19697</v>
      </c>
      <c r="W34" s="99">
        <v>19752</v>
      </c>
      <c r="X34" s="99">
        <v>19756</v>
      </c>
      <c r="Y34" s="99">
        <v>19805</v>
      </c>
      <c r="Z34" s="99">
        <v>19841</v>
      </c>
      <c r="AA34" s="99">
        <v>19852</v>
      </c>
      <c r="AB34" s="100">
        <v>19876</v>
      </c>
      <c r="AC34" s="99">
        <v>19908</v>
      </c>
      <c r="AD34" s="99">
        <v>19925</v>
      </c>
      <c r="AE34" s="99">
        <v>19927</v>
      </c>
      <c r="AF34" s="99">
        <v>19955</v>
      </c>
      <c r="AG34" s="99">
        <v>19985</v>
      </c>
      <c r="AH34" s="99">
        <v>19968</v>
      </c>
      <c r="AI34" s="99">
        <v>19980</v>
      </c>
      <c r="AJ34" s="99">
        <v>20010</v>
      </c>
      <c r="AK34" s="99">
        <v>19992</v>
      </c>
      <c r="AL34" s="99">
        <v>20021</v>
      </c>
      <c r="AM34" s="99">
        <v>20065</v>
      </c>
      <c r="AN34" s="100">
        <v>20072</v>
      </c>
      <c r="AO34" s="99">
        <v>20080</v>
      </c>
      <c r="AP34" s="99">
        <v>20119</v>
      </c>
      <c r="AQ34" s="99">
        <v>20122</v>
      </c>
      <c r="AR34" s="99">
        <v>20148</v>
      </c>
      <c r="AS34" s="99">
        <v>20166</v>
      </c>
      <c r="AT34" s="99">
        <v>20170</v>
      </c>
      <c r="AU34" s="99">
        <v>20220</v>
      </c>
      <c r="AV34" s="99">
        <v>20252</v>
      </c>
      <c r="AW34" s="99">
        <v>20244</v>
      </c>
      <c r="AX34" s="99">
        <v>20257</v>
      </c>
      <c r="AY34" s="99">
        <v>20235</v>
      </c>
      <c r="AZ34" s="100">
        <v>20284</v>
      </c>
      <c r="BA34" s="99">
        <v>20310</v>
      </c>
      <c r="BB34" s="99">
        <v>20318</v>
      </c>
      <c r="BC34" s="99">
        <v>20335</v>
      </c>
      <c r="BD34" s="99">
        <v>20383</v>
      </c>
      <c r="BE34" s="99">
        <v>20427</v>
      </c>
      <c r="BF34" s="99">
        <v>0</v>
      </c>
      <c r="BG34" s="99">
        <v>0</v>
      </c>
      <c r="BH34" s="99">
        <v>0</v>
      </c>
      <c r="BI34" s="99">
        <v>0</v>
      </c>
      <c r="BJ34" s="99">
        <v>0</v>
      </c>
      <c r="BK34" s="99">
        <v>0</v>
      </c>
    </row>
    <row r="35" spans="1:63" ht="15.75" hidden="1" customHeight="1" outlineLevel="1">
      <c r="A35" s="2" t="s">
        <v>45</v>
      </c>
      <c r="B35" s="23" t="s">
        <v>43</v>
      </c>
      <c r="C35" s="43" t="s">
        <v>64</v>
      </c>
      <c r="D35" s="79">
        <v>135.59107531434915</v>
      </c>
      <c r="E35" s="80">
        <v>122.68835754335855</v>
      </c>
      <c r="F35" s="80">
        <v>119.20995264344855</v>
      </c>
      <c r="G35" s="80">
        <v>153.68805798169771</v>
      </c>
      <c r="H35" s="80">
        <v>148.50554156871721</v>
      </c>
      <c r="I35" s="80">
        <v>133.6748978472381</v>
      </c>
      <c r="J35" s="80">
        <v>120.24635752648467</v>
      </c>
      <c r="K35" s="80">
        <v>112.27787325830866</v>
      </c>
      <c r="L35" s="80">
        <v>108.027479495817</v>
      </c>
      <c r="M35" s="80">
        <v>118.21806956879941</v>
      </c>
      <c r="N35" s="79">
        <v>126.62388883750609</v>
      </c>
      <c r="O35" s="80">
        <v>146.02733362468854</v>
      </c>
      <c r="P35" s="81">
        <v>135.59107531434915</v>
      </c>
      <c r="Q35" s="81">
        <v>140.65558248415761</v>
      </c>
      <c r="R35" s="81">
        <v>122.68835754335855</v>
      </c>
      <c r="S35" s="81">
        <v>127.27093102756341</v>
      </c>
      <c r="T35" s="80">
        <v>123.6626030739845</v>
      </c>
      <c r="U35" s="80">
        <v>159.42851154589974</v>
      </c>
      <c r="V35" s="80">
        <v>154.05242124562363</v>
      </c>
      <c r="W35" s="80">
        <v>138.66783323772174</v>
      </c>
      <c r="X35" s="80">
        <v>124.73771905912518</v>
      </c>
      <c r="Y35" s="80">
        <v>116.47160129541768</v>
      </c>
      <c r="Z35" s="80">
        <v>112.0624496675227</v>
      </c>
      <c r="AA35" s="80">
        <v>122.63367184604409</v>
      </c>
      <c r="AB35" s="79">
        <v>131.35345965475818</v>
      </c>
      <c r="AC35" s="80">
        <v>151.48164893574926</v>
      </c>
      <c r="AD35" s="80">
        <v>140.65558248415761</v>
      </c>
      <c r="AE35" s="80">
        <v>127.27093102756341</v>
      </c>
      <c r="AF35" s="80">
        <v>123.6626030739845</v>
      </c>
      <c r="AG35" s="80">
        <v>159.42851154589974</v>
      </c>
      <c r="AH35" s="80">
        <v>154.05242124562363</v>
      </c>
      <c r="AI35" s="80">
        <v>138.66783323772174</v>
      </c>
      <c r="AJ35" s="80">
        <v>124.73771905912518</v>
      </c>
      <c r="AK35" s="80">
        <v>116.47160129541768</v>
      </c>
      <c r="AL35" s="80">
        <v>112.0624496675227</v>
      </c>
      <c r="AM35" s="80">
        <v>122.63367184604409</v>
      </c>
      <c r="AN35" s="79">
        <v>131.35345965475818</v>
      </c>
      <c r="AO35" s="80">
        <v>151.48164893574926</v>
      </c>
      <c r="AP35" s="80">
        <v>140.65558248415761</v>
      </c>
      <c r="AQ35" s="80">
        <v>127.27093102756341</v>
      </c>
      <c r="AR35" s="80">
        <v>123.6626030739845</v>
      </c>
      <c r="AS35" s="80">
        <v>159.42851154589974</v>
      </c>
      <c r="AT35" s="80">
        <v>154.05242124562363</v>
      </c>
      <c r="AU35" s="80">
        <v>138.66783323772174</v>
      </c>
      <c r="AV35" s="80">
        <v>124.73771905912518</v>
      </c>
      <c r="AW35" s="80">
        <v>116.47160129541768</v>
      </c>
      <c r="AX35" s="80">
        <v>112.0624496675227</v>
      </c>
      <c r="AY35" s="80">
        <v>122.63367184604409</v>
      </c>
      <c r="AZ35" s="79">
        <v>131.35345965475818</v>
      </c>
      <c r="BA35" s="80">
        <v>151.48164893574926</v>
      </c>
      <c r="BB35" s="80">
        <v>140.65558248415761</v>
      </c>
      <c r="BC35" s="80">
        <v>127.27093102756341</v>
      </c>
      <c r="BD35" s="80">
        <v>123.6626030739845</v>
      </c>
      <c r="BE35" s="80">
        <v>159.42851154589974</v>
      </c>
      <c r="BF35" s="80">
        <v>154.05242124562363</v>
      </c>
      <c r="BG35" s="80">
        <v>138.66783323772174</v>
      </c>
      <c r="BH35" s="80">
        <v>124.73771905912518</v>
      </c>
      <c r="BI35" s="80">
        <v>116.47160129541768</v>
      </c>
      <c r="BJ35" s="80">
        <v>112.0624496675227</v>
      </c>
      <c r="BK35" s="80">
        <v>122.63367184604409</v>
      </c>
    </row>
    <row r="36" spans="1:63" ht="15.75" hidden="1" customHeight="1" outlineLevel="1">
      <c r="A36" s="2" t="s">
        <v>45</v>
      </c>
      <c r="B36" s="23" t="s">
        <v>43</v>
      </c>
      <c r="C36" s="43" t="s">
        <v>65</v>
      </c>
      <c r="D36" s="82">
        <f t="shared" ref="D36:BK36" si="9">D35*D34</f>
        <v>345903.18522828136</v>
      </c>
      <c r="E36" s="4">
        <f t="shared" si="9"/>
        <v>2075784.4756445058</v>
      </c>
      <c r="F36" s="4">
        <f t="shared" si="9"/>
        <v>2322209.8774943775</v>
      </c>
      <c r="G36" s="4">
        <f t="shared" si="9"/>
        <v>2996763.4425851237</v>
      </c>
      <c r="H36" s="4">
        <f t="shared" si="9"/>
        <v>2892590.9386754739</v>
      </c>
      <c r="I36" s="4">
        <f t="shared" si="9"/>
        <v>2600244.1129244757</v>
      </c>
      <c r="J36" s="4">
        <f t="shared" si="9"/>
        <v>2342519.2909734477</v>
      </c>
      <c r="K36" s="4">
        <f t="shared" si="9"/>
        <v>2189306.2506637606</v>
      </c>
      <c r="L36" s="4">
        <f t="shared" si="9"/>
        <v>2107184.0150454063</v>
      </c>
      <c r="M36" s="4">
        <f t="shared" si="9"/>
        <v>2308444.2444699463</v>
      </c>
      <c r="N36" s="82">
        <f t="shared" si="9"/>
        <v>2473977.5401071939</v>
      </c>
      <c r="O36" s="4">
        <f t="shared" si="9"/>
        <v>2853666.1536936634</v>
      </c>
      <c r="P36" s="4">
        <f t="shared" si="9"/>
        <v>2281952.6005153912</v>
      </c>
      <c r="Q36" s="4">
        <f t="shared" si="9"/>
        <v>381645.48047368089</v>
      </c>
      <c r="R36" s="4">
        <f t="shared" si="9"/>
        <v>295961.12490184372</v>
      </c>
      <c r="S36" s="4">
        <f t="shared" si="9"/>
        <v>2186349.1428432041</v>
      </c>
      <c r="T36" s="4">
        <f t="shared" si="9"/>
        <v>2429722.8251976473</v>
      </c>
      <c r="U36" s="4">
        <f t="shared" si="9"/>
        <v>3137712.5357348528</v>
      </c>
      <c r="V36" s="4">
        <f t="shared" si="9"/>
        <v>3034370.5412750486</v>
      </c>
      <c r="W36" s="4">
        <f t="shared" si="9"/>
        <v>2738967.0421114797</v>
      </c>
      <c r="X36" s="4">
        <f t="shared" si="9"/>
        <v>2464318.3777320771</v>
      </c>
      <c r="Y36" s="4">
        <f t="shared" si="9"/>
        <v>2306720.0636557471</v>
      </c>
      <c r="Z36" s="4">
        <f t="shared" si="9"/>
        <v>2223431.0638533179</v>
      </c>
      <c r="AA36" s="4">
        <f t="shared" si="9"/>
        <v>2434523.6534876674</v>
      </c>
      <c r="AB36" s="82">
        <f t="shared" si="9"/>
        <v>2610781.3640979738</v>
      </c>
      <c r="AC36" s="4">
        <f t="shared" si="9"/>
        <v>3015696.6670128964</v>
      </c>
      <c r="AD36" s="4">
        <f t="shared" si="9"/>
        <v>2802562.4809968402</v>
      </c>
      <c r="AE36" s="4">
        <f t="shared" si="9"/>
        <v>2536127.8425862561</v>
      </c>
      <c r="AF36" s="4">
        <f t="shared" si="9"/>
        <v>2467687.2443413609</v>
      </c>
      <c r="AG36" s="4">
        <f t="shared" si="9"/>
        <v>3186178.8032448064</v>
      </c>
      <c r="AH36" s="4">
        <f t="shared" si="9"/>
        <v>3076118.7474326128</v>
      </c>
      <c r="AI36" s="4">
        <f t="shared" si="9"/>
        <v>2770583.3080896805</v>
      </c>
      <c r="AJ36" s="4">
        <f t="shared" si="9"/>
        <v>2496001.7583730947</v>
      </c>
      <c r="AK36" s="4">
        <f t="shared" si="9"/>
        <v>2328500.2530979905</v>
      </c>
      <c r="AL36" s="4">
        <f t="shared" si="9"/>
        <v>2243602.3047934719</v>
      </c>
      <c r="AM36" s="4">
        <f t="shared" si="9"/>
        <v>2460644.6255908748</v>
      </c>
      <c r="AN36" s="82">
        <f t="shared" si="9"/>
        <v>2636526.6421903064</v>
      </c>
      <c r="AO36" s="4">
        <f t="shared" si="9"/>
        <v>3041751.5106298453</v>
      </c>
      <c r="AP36" s="4">
        <f t="shared" si="9"/>
        <v>2829849.6639987668</v>
      </c>
      <c r="AQ36" s="4">
        <f t="shared" si="9"/>
        <v>2560945.6741366307</v>
      </c>
      <c r="AR36" s="4">
        <f t="shared" si="9"/>
        <v>2491554.1267346395</v>
      </c>
      <c r="AS36" s="4">
        <f t="shared" si="9"/>
        <v>3215035.3638346139</v>
      </c>
      <c r="AT36" s="4">
        <f t="shared" si="9"/>
        <v>3107237.3365242286</v>
      </c>
      <c r="AU36" s="4">
        <f t="shared" si="9"/>
        <v>2803863.5880667334</v>
      </c>
      <c r="AV36" s="4">
        <f t="shared" si="9"/>
        <v>2526188.286385403</v>
      </c>
      <c r="AW36" s="4">
        <f t="shared" si="9"/>
        <v>2357851.0966244354</v>
      </c>
      <c r="AX36" s="4">
        <f t="shared" si="9"/>
        <v>2270049.0429150071</v>
      </c>
      <c r="AY36" s="4">
        <f t="shared" si="9"/>
        <v>2481492.3498047022</v>
      </c>
      <c r="AZ36" s="82">
        <f t="shared" si="9"/>
        <v>2664373.5756371152</v>
      </c>
      <c r="BA36" s="4">
        <f t="shared" si="9"/>
        <v>3076592.2898850674</v>
      </c>
      <c r="BB36" s="4">
        <f t="shared" si="9"/>
        <v>2857840.1249131141</v>
      </c>
      <c r="BC36" s="4">
        <f t="shared" si="9"/>
        <v>2588054.3824455021</v>
      </c>
      <c r="BD36" s="4">
        <f t="shared" si="9"/>
        <v>2520614.8384570261</v>
      </c>
      <c r="BE36" s="4">
        <f t="shared" si="9"/>
        <v>3256646.205348094</v>
      </c>
      <c r="BF36" s="4">
        <f t="shared" si="9"/>
        <v>0</v>
      </c>
      <c r="BG36" s="4">
        <f t="shared" si="9"/>
        <v>0</v>
      </c>
      <c r="BH36" s="4">
        <f t="shared" si="9"/>
        <v>0</v>
      </c>
      <c r="BI36" s="4">
        <f t="shared" si="9"/>
        <v>0</v>
      </c>
      <c r="BJ36" s="4">
        <f t="shared" si="9"/>
        <v>0</v>
      </c>
      <c r="BK36" s="4">
        <f t="shared" si="9"/>
        <v>0</v>
      </c>
    </row>
    <row r="37" spans="1:63" ht="15.75" hidden="1" customHeight="1" outlineLevel="1">
      <c r="A37" s="2" t="s">
        <v>45</v>
      </c>
      <c r="B37" s="23" t="s">
        <v>43</v>
      </c>
      <c r="C37" s="76" t="s">
        <v>66</v>
      </c>
      <c r="D37" s="39">
        <v>5651577.4666666677</v>
      </c>
      <c r="E37" s="5">
        <v>36234668.799999997</v>
      </c>
      <c r="F37" s="99">
        <v>39998111</v>
      </c>
      <c r="G37" s="99">
        <v>49512632</v>
      </c>
      <c r="H37" s="99">
        <v>59285309</v>
      </c>
      <c r="I37" s="99">
        <v>51941019</v>
      </c>
      <c r="J37" s="99">
        <v>45181796</v>
      </c>
      <c r="K37" s="99">
        <v>38941210</v>
      </c>
      <c r="L37" s="99">
        <v>38017522</v>
      </c>
      <c r="M37" s="99">
        <v>42437015</v>
      </c>
      <c r="N37" s="100">
        <v>47725824</v>
      </c>
      <c r="O37" s="99">
        <v>53254670</v>
      </c>
      <c r="P37" s="99">
        <v>43351284.158187643</v>
      </c>
      <c r="Q37" s="99">
        <v>6260232.3308359226</v>
      </c>
      <c r="R37" s="99">
        <v>6211617.5972157894</v>
      </c>
      <c r="S37" s="99">
        <v>35661413.410618141</v>
      </c>
      <c r="T37" s="99">
        <v>42459851</v>
      </c>
      <c r="U37" s="99">
        <v>49621822</v>
      </c>
      <c r="V37" s="99">
        <v>52160685</v>
      </c>
      <c r="W37" s="99">
        <v>45127553</v>
      </c>
      <c r="X37" s="99">
        <v>43881915</v>
      </c>
      <c r="Y37" s="99">
        <v>38657669</v>
      </c>
      <c r="Z37" s="99">
        <v>40893641</v>
      </c>
      <c r="AA37" s="99">
        <v>44398942</v>
      </c>
      <c r="AB37" s="100">
        <v>47447284</v>
      </c>
      <c r="AC37" s="99">
        <v>54691541</v>
      </c>
      <c r="AD37" s="99">
        <v>48036751</v>
      </c>
      <c r="AE37" s="99">
        <v>41173030</v>
      </c>
      <c r="AF37" s="99">
        <v>41892813</v>
      </c>
      <c r="AG37" s="99">
        <v>51458320</v>
      </c>
      <c r="AH37" s="99">
        <v>49367476</v>
      </c>
      <c r="AI37" s="99">
        <v>48996258</v>
      </c>
      <c r="AJ37" s="99">
        <v>50182274</v>
      </c>
      <c r="AK37" s="99">
        <v>40195043</v>
      </c>
      <c r="AL37" s="99">
        <v>38633810</v>
      </c>
      <c r="AM37" s="99">
        <v>42646797</v>
      </c>
      <c r="AN37" s="100">
        <v>46566141</v>
      </c>
      <c r="AO37" s="99">
        <v>50021844</v>
      </c>
      <c r="AP37" s="99">
        <v>49277203</v>
      </c>
      <c r="AQ37" s="99">
        <v>41392275</v>
      </c>
      <c r="AR37" s="99">
        <v>42864354</v>
      </c>
      <c r="AS37" s="99">
        <v>52117523</v>
      </c>
      <c r="AT37" s="99">
        <v>51056675</v>
      </c>
      <c r="AU37" s="99">
        <v>46224572</v>
      </c>
      <c r="AV37" s="99">
        <v>42648815</v>
      </c>
      <c r="AW37" s="99">
        <v>37260427</v>
      </c>
      <c r="AX37" s="99">
        <v>35087834</v>
      </c>
      <c r="AY37" s="99">
        <v>38037763</v>
      </c>
      <c r="AZ37" s="100">
        <v>42844788</v>
      </c>
      <c r="BA37" s="99">
        <v>49271777</v>
      </c>
      <c r="BB37" s="99">
        <v>47300959</v>
      </c>
      <c r="BC37" s="99">
        <v>41269135</v>
      </c>
      <c r="BD37" s="99">
        <v>42444390</v>
      </c>
      <c r="BE37" s="99">
        <v>50453789</v>
      </c>
      <c r="BF37" s="99">
        <v>0</v>
      </c>
      <c r="BG37" s="99">
        <v>0</v>
      </c>
      <c r="BH37" s="99">
        <v>0</v>
      </c>
      <c r="BI37" s="99">
        <v>0</v>
      </c>
      <c r="BJ37" s="99">
        <v>0</v>
      </c>
      <c r="BK37" s="99">
        <v>0</v>
      </c>
    </row>
    <row r="38" spans="1:63" ht="15.75" hidden="1" customHeight="1" outlineLevel="1">
      <c r="A38" s="2" t="s">
        <v>45</v>
      </c>
      <c r="B38" s="23" t="s">
        <v>43</v>
      </c>
      <c r="C38" s="43" t="s">
        <v>67</v>
      </c>
      <c r="D38" s="83">
        <v>5.486435886236006E-2</v>
      </c>
      <c r="E38" s="84">
        <v>5.486435886236006E-2</v>
      </c>
      <c r="F38" s="84">
        <v>5.486435886236006E-2</v>
      </c>
      <c r="G38" s="84">
        <v>5.486435886236006E-2</v>
      </c>
      <c r="H38" s="84">
        <v>5.486435886236006E-2</v>
      </c>
      <c r="I38" s="84">
        <v>5.486435886236006E-2</v>
      </c>
      <c r="J38" s="84">
        <v>5.486435886236006E-2</v>
      </c>
      <c r="K38" s="84">
        <v>5.486435886236006E-2</v>
      </c>
      <c r="L38" s="84">
        <v>5.486435886236006E-2</v>
      </c>
      <c r="M38" s="84">
        <v>5.486435886236006E-2</v>
      </c>
      <c r="N38" s="83">
        <v>5.486435886236006E-2</v>
      </c>
      <c r="O38" s="84">
        <v>5.486435886236006E-2</v>
      </c>
      <c r="P38" s="85">
        <v>5.486435886236006E-2</v>
      </c>
      <c r="Q38" s="85">
        <v>5.6913615704531885E-2</v>
      </c>
      <c r="R38" s="85">
        <v>5.486435886236006E-2</v>
      </c>
      <c r="S38" s="85">
        <v>5.6913615704531885E-2</v>
      </c>
      <c r="T38" s="84">
        <v>5.6913615704531885E-2</v>
      </c>
      <c r="U38" s="84">
        <v>5.6913615704531885E-2</v>
      </c>
      <c r="V38" s="84">
        <v>5.6913615704531885E-2</v>
      </c>
      <c r="W38" s="84">
        <v>5.6913615704531885E-2</v>
      </c>
      <c r="X38" s="84">
        <v>5.6913615704531885E-2</v>
      </c>
      <c r="Y38" s="84">
        <v>5.6913615704531885E-2</v>
      </c>
      <c r="Z38" s="84">
        <v>5.6913615704531885E-2</v>
      </c>
      <c r="AA38" s="84">
        <v>5.6913615704531885E-2</v>
      </c>
      <c r="AB38" s="83">
        <v>5.6913615704531885E-2</v>
      </c>
      <c r="AC38" s="84">
        <v>5.6913615704531885E-2</v>
      </c>
      <c r="AD38" s="84">
        <v>5.6913615704531885E-2</v>
      </c>
      <c r="AE38" s="84">
        <v>5.6913615704531885E-2</v>
      </c>
      <c r="AF38" s="84">
        <v>5.6913615704531885E-2</v>
      </c>
      <c r="AG38" s="84">
        <v>5.6913615704531885E-2</v>
      </c>
      <c r="AH38" s="84">
        <v>5.6913615704531885E-2</v>
      </c>
      <c r="AI38" s="84">
        <v>5.6913615704531885E-2</v>
      </c>
      <c r="AJ38" s="84">
        <v>5.6913615704531885E-2</v>
      </c>
      <c r="AK38" s="84">
        <v>5.6913615704531885E-2</v>
      </c>
      <c r="AL38" s="84">
        <v>5.6913615704531885E-2</v>
      </c>
      <c r="AM38" s="84">
        <v>5.6913615704531885E-2</v>
      </c>
      <c r="AN38" s="83">
        <v>5.6913615704531885E-2</v>
      </c>
      <c r="AO38" s="84">
        <v>5.6913615704531885E-2</v>
      </c>
      <c r="AP38" s="84">
        <v>5.6913615704531885E-2</v>
      </c>
      <c r="AQ38" s="84">
        <v>5.6913615704531885E-2</v>
      </c>
      <c r="AR38" s="84">
        <v>5.6913615704531885E-2</v>
      </c>
      <c r="AS38" s="84">
        <v>5.6913615704531885E-2</v>
      </c>
      <c r="AT38" s="84">
        <v>5.6913615704531885E-2</v>
      </c>
      <c r="AU38" s="84">
        <v>5.6913615704531885E-2</v>
      </c>
      <c r="AV38" s="84">
        <v>5.6913615704531885E-2</v>
      </c>
      <c r="AW38" s="84">
        <v>5.6913615704531885E-2</v>
      </c>
      <c r="AX38" s="84">
        <v>5.6913615704531885E-2</v>
      </c>
      <c r="AY38" s="84">
        <v>5.6913615704531885E-2</v>
      </c>
      <c r="AZ38" s="83">
        <v>5.6913615704531885E-2</v>
      </c>
      <c r="BA38" s="84">
        <v>5.6913615704531885E-2</v>
      </c>
      <c r="BB38" s="84">
        <v>5.6913615704531885E-2</v>
      </c>
      <c r="BC38" s="84">
        <v>5.6913615704531885E-2</v>
      </c>
      <c r="BD38" s="84">
        <v>5.6913615704531885E-2</v>
      </c>
      <c r="BE38" s="84">
        <v>5.6913615704531885E-2</v>
      </c>
      <c r="BF38" s="84">
        <v>5.6913615704531885E-2</v>
      </c>
      <c r="BG38" s="84">
        <v>5.6913615704531885E-2</v>
      </c>
      <c r="BH38" s="84">
        <v>5.6913615704531885E-2</v>
      </c>
      <c r="BI38" s="84">
        <v>5.6913615704531885E-2</v>
      </c>
      <c r="BJ38" s="84">
        <v>5.6913615704531885E-2</v>
      </c>
      <c r="BK38" s="84">
        <v>5.6913615704531885E-2</v>
      </c>
    </row>
    <row r="39" spans="1:63" ht="15.75" hidden="1" customHeight="1" outlineLevel="1">
      <c r="A39" s="2" t="s">
        <v>45</v>
      </c>
      <c r="B39" s="23" t="s">
        <v>43</v>
      </c>
      <c r="C39" s="43" t="s">
        <v>68</v>
      </c>
      <c r="D39" s="82">
        <f t="shared" ref="D39:BK39" si="10">D37*D38</f>
        <v>310070.17426962784</v>
      </c>
      <c r="E39" s="4">
        <f t="shared" si="10"/>
        <v>1987991.8723019613</v>
      </c>
      <c r="F39" s="4">
        <f t="shared" si="10"/>
        <v>2194470.7157205115</v>
      </c>
      <c r="G39" s="4">
        <f t="shared" si="10"/>
        <v>2716478.8102679723</v>
      </c>
      <c r="H39" s="4">
        <f t="shared" si="10"/>
        <v>3252650.4682419049</v>
      </c>
      <c r="I39" s="4">
        <f t="shared" si="10"/>
        <v>2849710.7060926622</v>
      </c>
      <c r="J39" s="4">
        <f t="shared" si="10"/>
        <v>2478870.2697899444</v>
      </c>
      <c r="K39" s="4">
        <f t="shared" si="10"/>
        <v>2136484.5199745242</v>
      </c>
      <c r="L39" s="4">
        <f t="shared" si="10"/>
        <v>2085806.9700656685</v>
      </c>
      <c r="M39" s="4">
        <f t="shared" si="10"/>
        <v>2328279.6200073566</v>
      </c>
      <c r="N39" s="82">
        <f t="shared" si="10"/>
        <v>2618446.7349378364</v>
      </c>
      <c r="O39" s="4">
        <f t="shared" si="10"/>
        <v>2921783.3259765604</v>
      </c>
      <c r="P39" s="4">
        <f t="shared" si="10"/>
        <v>2378440.4111989513</v>
      </c>
      <c r="Q39" s="4">
        <f t="shared" si="10"/>
        <v>356292.45709828159</v>
      </c>
      <c r="R39" s="4">
        <f t="shared" si="10"/>
        <v>340796.4169693978</v>
      </c>
      <c r="S39" s="4">
        <f t="shared" si="10"/>
        <v>2029619.9783323605</v>
      </c>
      <c r="T39" s="4">
        <f t="shared" si="10"/>
        <v>2416543.6426856839</v>
      </c>
      <c r="U39" s="4">
        <f t="shared" si="10"/>
        <v>2824157.3078666856</v>
      </c>
      <c r="V39" s="4">
        <f t="shared" si="10"/>
        <v>2968653.1809751405</v>
      </c>
      <c r="W39" s="4">
        <f t="shared" si="10"/>
        <v>2568372.2091278951</v>
      </c>
      <c r="X39" s="4">
        <f t="shared" si="10"/>
        <v>2497478.4466889333</v>
      </c>
      <c r="Y39" s="4">
        <f t="shared" si="10"/>
        <v>2200147.7174989954</v>
      </c>
      <c r="Z39" s="4">
        <f t="shared" si="10"/>
        <v>2327404.9686330887</v>
      </c>
      <c r="AA39" s="4">
        <f t="shared" si="10"/>
        <v>2526904.3226758004</v>
      </c>
      <c r="AB39" s="82">
        <f t="shared" si="10"/>
        <v>2700396.4877997846</v>
      </c>
      <c r="AC39" s="4">
        <f t="shared" si="10"/>
        <v>3112693.3467626492</v>
      </c>
      <c r="AD39" s="4">
        <f t="shared" si="10"/>
        <v>2733945.1861082879</v>
      </c>
      <c r="AE39" s="4">
        <f t="shared" si="10"/>
        <v>2343306.0068111625</v>
      </c>
      <c r="AF39" s="4">
        <f t="shared" si="10"/>
        <v>2384271.4598638173</v>
      </c>
      <c r="AG39" s="4">
        <f t="shared" si="10"/>
        <v>2928679.0492808274</v>
      </c>
      <c r="AH39" s="4">
        <f t="shared" si="10"/>
        <v>2809681.5573667008</v>
      </c>
      <c r="AI39" s="4">
        <f t="shared" si="10"/>
        <v>2788554.1987720961</v>
      </c>
      <c r="AJ39" s="4">
        <f t="shared" si="10"/>
        <v>2856054.6576155219</v>
      </c>
      <c r="AK39" s="4">
        <f t="shared" si="10"/>
        <v>2287645.2305291346</v>
      </c>
      <c r="AL39" s="4">
        <f t="shared" si="10"/>
        <v>2198789.8155419012</v>
      </c>
      <c r="AM39" s="4">
        <f t="shared" si="10"/>
        <v>2427183.4154871833</v>
      </c>
      <c r="AN39" s="82">
        <f t="shared" si="10"/>
        <v>2650247.453717046</v>
      </c>
      <c r="AO39" s="4">
        <f t="shared" si="10"/>
        <v>2846924.0062480439</v>
      </c>
      <c r="AP39" s="4">
        <f t="shared" si="10"/>
        <v>2804543.7945362059</v>
      </c>
      <c r="AQ39" s="4">
        <f t="shared" si="10"/>
        <v>2355784.0324863023</v>
      </c>
      <c r="AR39" s="4">
        <f t="shared" si="10"/>
        <v>2439565.3709790143</v>
      </c>
      <c r="AS39" s="4">
        <f t="shared" si="10"/>
        <v>2966196.6754941018</v>
      </c>
      <c r="AT39" s="4">
        <f t="shared" si="10"/>
        <v>2905819.9801011803</v>
      </c>
      <c r="AU39" s="4">
        <f t="shared" si="10"/>
        <v>2630807.5269144648</v>
      </c>
      <c r="AV39" s="4">
        <f t="shared" si="10"/>
        <v>2427298.2671636748</v>
      </c>
      <c r="AW39" s="4">
        <f t="shared" si="10"/>
        <v>2120625.623264764</v>
      </c>
      <c r="AX39" s="4">
        <f t="shared" si="10"/>
        <v>1996975.5001804079</v>
      </c>
      <c r="AY39" s="4">
        <f t="shared" si="10"/>
        <v>2164866.6256420617</v>
      </c>
      <c r="AZ39" s="82">
        <f t="shared" si="10"/>
        <v>2438451.7991741393</v>
      </c>
      <c r="BA39" s="4">
        <f t="shared" si="10"/>
        <v>2804234.981257393</v>
      </c>
      <c r="BB39" s="4">
        <f t="shared" si="10"/>
        <v>2692068.6029818188</v>
      </c>
      <c r="BC39" s="4">
        <f t="shared" si="10"/>
        <v>2348775.6898484463</v>
      </c>
      <c r="BD39" s="4">
        <f t="shared" si="10"/>
        <v>2415663.701273276</v>
      </c>
      <c r="BE39" s="4">
        <f t="shared" si="10"/>
        <v>2871507.5579835381</v>
      </c>
      <c r="BF39" s="4">
        <f t="shared" si="10"/>
        <v>0</v>
      </c>
      <c r="BG39" s="4">
        <f t="shared" si="10"/>
        <v>0</v>
      </c>
      <c r="BH39" s="4">
        <f t="shared" si="10"/>
        <v>0</v>
      </c>
      <c r="BI39" s="4">
        <f t="shared" si="10"/>
        <v>0</v>
      </c>
      <c r="BJ39" s="4">
        <f t="shared" si="10"/>
        <v>0</v>
      </c>
      <c r="BK39" s="4">
        <f t="shared" si="10"/>
        <v>0</v>
      </c>
    </row>
    <row r="40" spans="1:63" ht="15.75" hidden="1" customHeight="1" outlineLevel="1">
      <c r="A40" s="32" t="s">
        <v>45</v>
      </c>
      <c r="B40" s="33" t="s">
        <v>43</v>
      </c>
      <c r="C40" s="86" t="s">
        <v>29</v>
      </c>
      <c r="D40" s="87">
        <f t="shared" ref="D40:BK40" si="11">D39-D36</f>
        <v>-35833.010958653525</v>
      </c>
      <c r="E40" s="88">
        <f t="shared" si="11"/>
        <v>-87792.60334254452</v>
      </c>
      <c r="F40" s="88">
        <f t="shared" si="11"/>
        <v>-127739.16177386604</v>
      </c>
      <c r="G40" s="88">
        <f t="shared" si="11"/>
        <v>-280284.63231715141</v>
      </c>
      <c r="H40" s="88">
        <f t="shared" si="11"/>
        <v>360059.52956643095</v>
      </c>
      <c r="I40" s="88">
        <f t="shared" si="11"/>
        <v>249466.59316818649</v>
      </c>
      <c r="J40" s="88">
        <f t="shared" si="11"/>
        <v>136350.97881649667</v>
      </c>
      <c r="K40" s="88">
        <f t="shared" si="11"/>
        <v>-52821.730689236429</v>
      </c>
      <c r="L40" s="88">
        <f t="shared" si="11"/>
        <v>-21377.044979737839</v>
      </c>
      <c r="M40" s="88">
        <f t="shared" si="11"/>
        <v>19835.375537410378</v>
      </c>
      <c r="N40" s="87">
        <f t="shared" si="11"/>
        <v>144469.19483064255</v>
      </c>
      <c r="O40" s="88">
        <f t="shared" si="11"/>
        <v>68117.172282896936</v>
      </c>
      <c r="P40" s="88">
        <f t="shared" si="11"/>
        <v>96487.810683560092</v>
      </c>
      <c r="Q40" s="88">
        <f t="shared" si="11"/>
        <v>-25353.023375399294</v>
      </c>
      <c r="R40" s="88">
        <f t="shared" si="11"/>
        <v>44835.292067554081</v>
      </c>
      <c r="S40" s="88">
        <f t="shared" si="11"/>
        <v>-156729.16451084358</v>
      </c>
      <c r="T40" s="88">
        <f t="shared" si="11"/>
        <v>-13179.182511963416</v>
      </c>
      <c r="U40" s="88">
        <f t="shared" si="11"/>
        <v>-313555.22786816722</v>
      </c>
      <c r="V40" s="88">
        <f t="shared" si="11"/>
        <v>-65717.36029990809</v>
      </c>
      <c r="W40" s="88">
        <f t="shared" si="11"/>
        <v>-170594.83298358461</v>
      </c>
      <c r="X40" s="88">
        <f t="shared" si="11"/>
        <v>33160.06895685615</v>
      </c>
      <c r="Y40" s="88">
        <f t="shared" si="11"/>
        <v>-106572.34615675174</v>
      </c>
      <c r="Z40" s="88">
        <f t="shared" si="11"/>
        <v>103973.90477977088</v>
      </c>
      <c r="AA40" s="88">
        <f t="shared" si="11"/>
        <v>92380.669188132975</v>
      </c>
      <c r="AB40" s="87">
        <f t="shared" si="11"/>
        <v>89615.123701810837</v>
      </c>
      <c r="AC40" s="88">
        <f t="shared" si="11"/>
        <v>96996.679749752861</v>
      </c>
      <c r="AD40" s="88">
        <f t="shared" si="11"/>
        <v>-68617.294888552278</v>
      </c>
      <c r="AE40" s="88">
        <f t="shared" si="11"/>
        <v>-192821.83577509364</v>
      </c>
      <c r="AF40" s="88">
        <f t="shared" si="11"/>
        <v>-83415.784477543551</v>
      </c>
      <c r="AG40" s="88">
        <f t="shared" si="11"/>
        <v>-257499.75396397896</v>
      </c>
      <c r="AH40" s="88">
        <f t="shared" si="11"/>
        <v>-266437.19006591197</v>
      </c>
      <c r="AI40" s="88">
        <f t="shared" si="11"/>
        <v>17970.890682415571</v>
      </c>
      <c r="AJ40" s="88">
        <f t="shared" si="11"/>
        <v>360052.8992424272</v>
      </c>
      <c r="AK40" s="88">
        <f t="shared" si="11"/>
        <v>-40855.0225688559</v>
      </c>
      <c r="AL40" s="88">
        <f t="shared" si="11"/>
        <v>-44812.489251570776</v>
      </c>
      <c r="AM40" s="88">
        <f t="shared" si="11"/>
        <v>-33461.210103691556</v>
      </c>
      <c r="AN40" s="87">
        <f t="shared" si="11"/>
        <v>13720.811526739504</v>
      </c>
      <c r="AO40" s="88">
        <f t="shared" si="11"/>
        <v>-194827.50438180147</v>
      </c>
      <c r="AP40" s="88">
        <f t="shared" si="11"/>
        <v>-25305.869462560862</v>
      </c>
      <c r="AQ40" s="88">
        <f t="shared" si="11"/>
        <v>-205161.64165032841</v>
      </c>
      <c r="AR40" s="88">
        <f t="shared" si="11"/>
        <v>-51988.7557556252</v>
      </c>
      <c r="AS40" s="88">
        <f t="shared" si="11"/>
        <v>-248838.6883405121</v>
      </c>
      <c r="AT40" s="88">
        <f t="shared" si="11"/>
        <v>-201417.3564230483</v>
      </c>
      <c r="AU40" s="88">
        <f t="shared" si="11"/>
        <v>-173056.06115226867</v>
      </c>
      <c r="AV40" s="88">
        <f t="shared" si="11"/>
        <v>-98890.019221728202</v>
      </c>
      <c r="AW40" s="88">
        <f t="shared" si="11"/>
        <v>-237225.47335967142</v>
      </c>
      <c r="AX40" s="88">
        <f t="shared" si="11"/>
        <v>-273073.54273459921</v>
      </c>
      <c r="AY40" s="88">
        <f t="shared" si="11"/>
        <v>-316625.72416264052</v>
      </c>
      <c r="AZ40" s="87">
        <f t="shared" si="11"/>
        <v>-225921.77646297589</v>
      </c>
      <c r="BA40" s="88">
        <f t="shared" si="11"/>
        <v>-272357.30862767436</v>
      </c>
      <c r="BB40" s="88">
        <f t="shared" si="11"/>
        <v>-165771.52193129528</v>
      </c>
      <c r="BC40" s="88">
        <f t="shared" si="11"/>
        <v>-239278.69259705581</v>
      </c>
      <c r="BD40" s="88">
        <f t="shared" si="11"/>
        <v>-104951.13718375005</v>
      </c>
      <c r="BE40" s="88">
        <f t="shared" si="11"/>
        <v>-385138.64736455586</v>
      </c>
      <c r="BF40" s="88">
        <f t="shared" si="11"/>
        <v>0</v>
      </c>
      <c r="BG40" s="88">
        <f t="shared" si="11"/>
        <v>0</v>
      </c>
      <c r="BH40" s="88">
        <f t="shared" si="11"/>
        <v>0</v>
      </c>
      <c r="BI40" s="88">
        <f t="shared" si="11"/>
        <v>0</v>
      </c>
      <c r="BJ40" s="88">
        <f t="shared" si="11"/>
        <v>0</v>
      </c>
      <c r="BK40" s="88">
        <f t="shared" si="11"/>
        <v>0</v>
      </c>
    </row>
    <row r="41" spans="1:63" ht="15.75" customHeight="1" collapsed="1">
      <c r="A41" s="2"/>
      <c r="B41" s="3"/>
      <c r="C41" s="24"/>
      <c r="D41" s="101"/>
      <c r="E41" s="102"/>
      <c r="F41" s="102"/>
      <c r="G41" s="24"/>
      <c r="H41" s="24"/>
      <c r="I41" s="24"/>
      <c r="J41" s="24"/>
      <c r="K41" s="24"/>
      <c r="L41" s="24"/>
      <c r="M41" s="24"/>
      <c r="N41" s="100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103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60"/>
      <c r="AZ41" s="60"/>
    </row>
    <row r="42" spans="1:63" ht="15.75" customHeight="1">
      <c r="A42" s="2" t="s">
        <v>42</v>
      </c>
      <c r="B42" s="23" t="s">
        <v>46</v>
      </c>
      <c r="C42" s="76" t="s">
        <v>63</v>
      </c>
      <c r="D42" s="100">
        <f>D58*F42/F58</f>
        <v>142.8778052954797</v>
      </c>
      <c r="E42" s="99">
        <f>E58*F42/F58</f>
        <v>856.81609821428583</v>
      </c>
      <c r="F42" s="99">
        <v>981</v>
      </c>
      <c r="G42" s="99">
        <v>984</v>
      </c>
      <c r="H42" s="99">
        <v>986</v>
      </c>
      <c r="I42" s="99">
        <v>1002</v>
      </c>
      <c r="J42" s="99">
        <v>1001</v>
      </c>
      <c r="K42" s="99">
        <v>997</v>
      </c>
      <c r="L42" s="99">
        <v>1005</v>
      </c>
      <c r="M42" s="99">
        <v>998</v>
      </c>
      <c r="N42" s="100">
        <v>997</v>
      </c>
      <c r="O42" s="99">
        <v>992</v>
      </c>
      <c r="P42" s="99">
        <v>836.66301369862992</v>
      </c>
      <c r="Q42" s="99">
        <v>153.33698630136982</v>
      </c>
      <c r="R42" s="99">
        <v>116.91514598540144</v>
      </c>
      <c r="S42" s="99">
        <v>870.37500000000011</v>
      </c>
      <c r="T42" s="99">
        <v>990</v>
      </c>
      <c r="U42" s="99">
        <v>989</v>
      </c>
      <c r="V42" s="99">
        <v>987</v>
      </c>
      <c r="W42" s="99">
        <v>972</v>
      </c>
      <c r="X42" s="99">
        <v>970</v>
      </c>
      <c r="Y42" s="99">
        <v>963</v>
      </c>
      <c r="Z42" s="99">
        <v>963</v>
      </c>
      <c r="AA42" s="99">
        <v>963</v>
      </c>
      <c r="AB42" s="100">
        <v>967</v>
      </c>
      <c r="AC42" s="99">
        <v>968</v>
      </c>
      <c r="AD42" s="99">
        <v>969</v>
      </c>
      <c r="AE42" s="99">
        <v>976</v>
      </c>
      <c r="AF42" s="99">
        <v>975</v>
      </c>
      <c r="AG42" s="99">
        <v>977</v>
      </c>
      <c r="AH42" s="99">
        <v>976</v>
      </c>
      <c r="AI42" s="99">
        <v>981</v>
      </c>
      <c r="AJ42" s="99">
        <v>985</v>
      </c>
      <c r="AK42" s="99">
        <v>978</v>
      </c>
      <c r="AL42" s="99">
        <v>979</v>
      </c>
      <c r="AM42" s="99">
        <v>984</v>
      </c>
      <c r="AN42" s="100">
        <v>980</v>
      </c>
      <c r="AO42" s="99">
        <v>975</v>
      </c>
      <c r="AP42" s="99">
        <v>975</v>
      </c>
      <c r="AQ42" s="99">
        <v>982</v>
      </c>
      <c r="AR42" s="99">
        <v>978</v>
      </c>
      <c r="AS42" s="99">
        <v>981</v>
      </c>
      <c r="AT42" s="99">
        <v>978</v>
      </c>
      <c r="AU42" s="99">
        <v>969</v>
      </c>
      <c r="AV42" s="99">
        <v>967</v>
      </c>
      <c r="AW42" s="99">
        <v>956</v>
      </c>
      <c r="AX42" s="99">
        <v>958</v>
      </c>
      <c r="AY42" s="99">
        <v>961</v>
      </c>
      <c r="AZ42" s="100">
        <v>961</v>
      </c>
      <c r="BA42" s="99">
        <v>954</v>
      </c>
      <c r="BB42" s="99">
        <v>947</v>
      </c>
      <c r="BC42" s="99">
        <v>940</v>
      </c>
      <c r="BD42" s="99">
        <v>940</v>
      </c>
      <c r="BE42" s="99">
        <v>941</v>
      </c>
      <c r="BF42" s="99">
        <v>0</v>
      </c>
      <c r="BG42" s="99">
        <v>0</v>
      </c>
      <c r="BH42" s="99">
        <v>0</v>
      </c>
      <c r="BI42" s="99">
        <v>0</v>
      </c>
      <c r="BJ42" s="99">
        <v>0</v>
      </c>
      <c r="BK42" s="99">
        <v>0</v>
      </c>
    </row>
    <row r="43" spans="1:63" ht="15.75" customHeight="1">
      <c r="A43" s="2" t="s">
        <v>42</v>
      </c>
      <c r="B43" s="23" t="s">
        <v>46</v>
      </c>
      <c r="C43" s="43" t="s">
        <v>64</v>
      </c>
      <c r="D43" s="79">
        <v>3668.7870819512195</v>
      </c>
      <c r="E43" s="80">
        <v>3934.649469050371</v>
      </c>
      <c r="F43" s="80">
        <v>3747.9318956696561</v>
      </c>
      <c r="G43" s="80">
        <v>3881.2060682846013</v>
      </c>
      <c r="H43" s="80">
        <v>3533.9079992974475</v>
      </c>
      <c r="I43" s="80">
        <v>3254.2176655309149</v>
      </c>
      <c r="J43" s="80">
        <v>3072.5551820493106</v>
      </c>
      <c r="K43" s="80">
        <v>2992.0837392333192</v>
      </c>
      <c r="L43" s="80">
        <v>2879.4954048397472</v>
      </c>
      <c r="M43" s="80">
        <v>3060.0781490404993</v>
      </c>
      <c r="N43" s="79">
        <v>2995.0761892015616</v>
      </c>
      <c r="O43" s="80">
        <v>3280.918367679596</v>
      </c>
      <c r="P43" s="81">
        <v>3668.7870819512195</v>
      </c>
      <c r="Q43" s="81">
        <v>3809.7892550633037</v>
      </c>
      <c r="R43" s="81">
        <v>3934.649469050371</v>
      </c>
      <c r="S43" s="81">
        <v>4085.869508038119</v>
      </c>
      <c r="T43" s="80">
        <v>3891.9758344867469</v>
      </c>
      <c r="U43" s="80">
        <v>4030.3721217239527</v>
      </c>
      <c r="V43" s="80">
        <v>3669.7263764200866</v>
      </c>
      <c r="W43" s="80">
        <v>3379.2867285127754</v>
      </c>
      <c r="X43" s="80">
        <v>3190.6424266885756</v>
      </c>
      <c r="Y43" s="80">
        <v>3107.0782319474752</v>
      </c>
      <c r="Z43" s="80">
        <v>2990.1627999431798</v>
      </c>
      <c r="AA43" s="80">
        <v>3177.6858649611618</v>
      </c>
      <c r="AB43" s="79">
        <v>3110.1856904836791</v>
      </c>
      <c r="AC43" s="80">
        <v>3407.013616412356</v>
      </c>
      <c r="AD43" s="80">
        <v>3809.7892550633037</v>
      </c>
      <c r="AE43" s="80">
        <v>4085.869508038119</v>
      </c>
      <c r="AF43" s="80">
        <v>3891.9758344867469</v>
      </c>
      <c r="AG43" s="80">
        <v>4030.3721217239527</v>
      </c>
      <c r="AH43" s="80">
        <v>3669.7263764200866</v>
      </c>
      <c r="AI43" s="80">
        <v>3379.2867285127754</v>
      </c>
      <c r="AJ43" s="80">
        <v>3190.6424266885756</v>
      </c>
      <c r="AK43" s="80">
        <v>3107.0782319474752</v>
      </c>
      <c r="AL43" s="80">
        <v>2990.1627999431798</v>
      </c>
      <c r="AM43" s="80">
        <v>3177.6858649611618</v>
      </c>
      <c r="AN43" s="79">
        <v>3110.1856904836791</v>
      </c>
      <c r="AO43" s="80">
        <v>3407.013616412356</v>
      </c>
      <c r="AP43" s="80">
        <v>3809.7892550633037</v>
      </c>
      <c r="AQ43" s="80">
        <v>4085.869508038119</v>
      </c>
      <c r="AR43" s="80">
        <v>3891.9758344867469</v>
      </c>
      <c r="AS43" s="80">
        <v>4030.3721217239527</v>
      </c>
      <c r="AT43" s="80">
        <v>3669.7263764200866</v>
      </c>
      <c r="AU43" s="80">
        <v>3379.2867285127754</v>
      </c>
      <c r="AV43" s="80">
        <v>3190.6424266885756</v>
      </c>
      <c r="AW43" s="80">
        <v>3107.0782319474752</v>
      </c>
      <c r="AX43" s="80">
        <v>2990.1627999431798</v>
      </c>
      <c r="AY43" s="80">
        <v>3177.6858649611618</v>
      </c>
      <c r="AZ43" s="79">
        <v>3110.1856904836791</v>
      </c>
      <c r="BA43" s="80">
        <v>3407.013616412356</v>
      </c>
      <c r="BB43" s="80">
        <v>3809.7892550633037</v>
      </c>
      <c r="BC43" s="80">
        <v>4085.869508038119</v>
      </c>
      <c r="BD43" s="80">
        <v>3891.9758344867469</v>
      </c>
      <c r="BE43" s="80">
        <v>4030.3721217239527</v>
      </c>
      <c r="BF43" s="80">
        <v>3669.7263764200866</v>
      </c>
      <c r="BG43" s="80">
        <v>3379.2867285127754</v>
      </c>
      <c r="BH43" s="80">
        <v>3190.6424266885756</v>
      </c>
      <c r="BI43" s="80">
        <v>3107.0782319474752</v>
      </c>
      <c r="BJ43" s="80">
        <v>2990.1627999431798</v>
      </c>
      <c r="BK43" s="80">
        <v>3177.6858649611618</v>
      </c>
    </row>
    <row r="44" spans="1:63" ht="15.75" customHeight="1">
      <c r="A44" s="2" t="s">
        <v>42</v>
      </c>
      <c r="B44" s="23" t="s">
        <v>46</v>
      </c>
      <c r="C44" s="43" t="s">
        <v>65</v>
      </c>
      <c r="D44" s="82">
        <f t="shared" ref="D44:BK44" si="12">D43*D42</f>
        <v>524188.24636559747</v>
      </c>
      <c r="E44" s="4">
        <f t="shared" si="12"/>
        <v>3371271.0059126504</v>
      </c>
      <c r="F44" s="4">
        <f t="shared" si="12"/>
        <v>3676721.1896519326</v>
      </c>
      <c r="G44" s="4">
        <f t="shared" si="12"/>
        <v>3819106.7711920477</v>
      </c>
      <c r="H44" s="4">
        <f t="shared" si="12"/>
        <v>3484433.2873072834</v>
      </c>
      <c r="I44" s="4">
        <f t="shared" si="12"/>
        <v>3260726.1008619769</v>
      </c>
      <c r="J44" s="4">
        <f t="shared" si="12"/>
        <v>3075627.7372313598</v>
      </c>
      <c r="K44" s="4">
        <f t="shared" si="12"/>
        <v>2983107.4880156191</v>
      </c>
      <c r="L44" s="4">
        <f t="shared" si="12"/>
        <v>2893892.8818639461</v>
      </c>
      <c r="M44" s="4">
        <f t="shared" si="12"/>
        <v>3053957.9927424183</v>
      </c>
      <c r="N44" s="82">
        <f t="shared" si="12"/>
        <v>2986090.9606339568</v>
      </c>
      <c r="O44" s="4">
        <f t="shared" si="12"/>
        <v>3254671.0207381593</v>
      </c>
      <c r="P44" s="4">
        <f t="shared" si="12"/>
        <v>3069538.4566039098</v>
      </c>
      <c r="Q44" s="4">
        <f t="shared" si="12"/>
        <v>584181.60281474772</v>
      </c>
      <c r="R44" s="4">
        <f t="shared" si="12"/>
        <v>460020.11707540636</v>
      </c>
      <c r="S44" s="4">
        <f t="shared" si="12"/>
        <v>3556238.6730586784</v>
      </c>
      <c r="T44" s="4">
        <f t="shared" si="12"/>
        <v>3853056.0761418794</v>
      </c>
      <c r="U44" s="4">
        <f t="shared" si="12"/>
        <v>3986038.0283849891</v>
      </c>
      <c r="V44" s="4">
        <f t="shared" si="12"/>
        <v>3622019.9335266254</v>
      </c>
      <c r="W44" s="4">
        <f t="shared" si="12"/>
        <v>3284666.7001144178</v>
      </c>
      <c r="X44" s="4">
        <f t="shared" si="12"/>
        <v>3094923.1538879182</v>
      </c>
      <c r="Y44" s="4">
        <f t="shared" si="12"/>
        <v>2992116.3373654187</v>
      </c>
      <c r="Z44" s="4">
        <f t="shared" si="12"/>
        <v>2879526.7763452823</v>
      </c>
      <c r="AA44" s="4">
        <f t="shared" si="12"/>
        <v>3060111.4879575986</v>
      </c>
      <c r="AB44" s="82">
        <f t="shared" si="12"/>
        <v>3007549.5626977175</v>
      </c>
      <c r="AC44" s="4">
        <f t="shared" si="12"/>
        <v>3297989.1806871607</v>
      </c>
      <c r="AD44" s="4">
        <f t="shared" si="12"/>
        <v>3691685.7881563413</v>
      </c>
      <c r="AE44" s="4">
        <f t="shared" si="12"/>
        <v>3987808.6398452041</v>
      </c>
      <c r="AF44" s="4">
        <f t="shared" si="12"/>
        <v>3794676.4386245781</v>
      </c>
      <c r="AG44" s="4">
        <f t="shared" si="12"/>
        <v>3937673.5629243017</v>
      </c>
      <c r="AH44" s="4">
        <f t="shared" si="12"/>
        <v>3581652.9433860043</v>
      </c>
      <c r="AI44" s="4">
        <f t="shared" si="12"/>
        <v>3315080.2806710326</v>
      </c>
      <c r="AJ44" s="4">
        <f t="shared" si="12"/>
        <v>3142782.7902882472</v>
      </c>
      <c r="AK44" s="4">
        <f t="shared" si="12"/>
        <v>3038722.5108446307</v>
      </c>
      <c r="AL44" s="4">
        <f t="shared" si="12"/>
        <v>2927369.3811443732</v>
      </c>
      <c r="AM44" s="4">
        <f t="shared" si="12"/>
        <v>3126842.8911217833</v>
      </c>
      <c r="AN44" s="82">
        <f t="shared" si="12"/>
        <v>3047981.9766740054</v>
      </c>
      <c r="AO44" s="4">
        <f t="shared" si="12"/>
        <v>3321838.2760020471</v>
      </c>
      <c r="AP44" s="4">
        <f t="shared" si="12"/>
        <v>3714544.523686721</v>
      </c>
      <c r="AQ44" s="4">
        <f t="shared" si="12"/>
        <v>4012323.8568934328</v>
      </c>
      <c r="AR44" s="4">
        <f t="shared" si="12"/>
        <v>3806352.3661280386</v>
      </c>
      <c r="AS44" s="4">
        <f t="shared" si="12"/>
        <v>3953795.0514111975</v>
      </c>
      <c r="AT44" s="4">
        <f t="shared" si="12"/>
        <v>3588992.3961388445</v>
      </c>
      <c r="AU44" s="4">
        <f t="shared" si="12"/>
        <v>3274528.8399288794</v>
      </c>
      <c r="AV44" s="4">
        <f t="shared" si="12"/>
        <v>3085351.2266078526</v>
      </c>
      <c r="AW44" s="4">
        <f t="shared" si="12"/>
        <v>2970366.7897417862</v>
      </c>
      <c r="AX44" s="4">
        <f t="shared" si="12"/>
        <v>2864575.9623455661</v>
      </c>
      <c r="AY44" s="4">
        <f t="shared" si="12"/>
        <v>3053756.1162276766</v>
      </c>
      <c r="AZ44" s="82">
        <f t="shared" si="12"/>
        <v>2988888.4485548157</v>
      </c>
      <c r="BA44" s="4">
        <f t="shared" si="12"/>
        <v>3250290.9900573874</v>
      </c>
      <c r="BB44" s="4">
        <f t="shared" si="12"/>
        <v>3607870.4245449486</v>
      </c>
      <c r="BC44" s="4">
        <f t="shared" si="12"/>
        <v>3840717.3375558318</v>
      </c>
      <c r="BD44" s="4">
        <f t="shared" si="12"/>
        <v>3658457.2844175422</v>
      </c>
      <c r="BE44" s="4">
        <f t="shared" si="12"/>
        <v>3792580.1665422395</v>
      </c>
      <c r="BF44" s="4">
        <f t="shared" si="12"/>
        <v>0</v>
      </c>
      <c r="BG44" s="4">
        <f t="shared" si="12"/>
        <v>0</v>
      </c>
      <c r="BH44" s="4">
        <f t="shared" si="12"/>
        <v>0</v>
      </c>
      <c r="BI44" s="4">
        <f t="shared" si="12"/>
        <v>0</v>
      </c>
      <c r="BJ44" s="4">
        <f t="shared" si="12"/>
        <v>0</v>
      </c>
      <c r="BK44" s="4">
        <f t="shared" si="12"/>
        <v>0</v>
      </c>
    </row>
    <row r="45" spans="1:63" ht="15.75" customHeight="1">
      <c r="A45" s="2" t="s">
        <v>42</v>
      </c>
      <c r="B45" s="23" t="s">
        <v>46</v>
      </c>
      <c r="C45" s="76" t="s">
        <v>66</v>
      </c>
      <c r="D45" s="100">
        <f>D61*F45/F61</f>
        <v>11995600.95545633</v>
      </c>
      <c r="E45" s="99">
        <f>E61*F45/F61</f>
        <v>67955027.985776752</v>
      </c>
      <c r="F45" s="99">
        <v>72181533</v>
      </c>
      <c r="G45" s="99">
        <v>75803482</v>
      </c>
      <c r="H45" s="99">
        <v>75500504</v>
      </c>
      <c r="I45" s="99">
        <v>72899185</v>
      </c>
      <c r="J45" s="99">
        <v>66161046</v>
      </c>
      <c r="K45" s="99">
        <v>54689631</v>
      </c>
      <c r="L45" s="99">
        <v>64473177</v>
      </c>
      <c r="M45" s="99">
        <v>63938763</v>
      </c>
      <c r="N45" s="100">
        <v>68541078</v>
      </c>
      <c r="O45" s="99">
        <v>74940294</v>
      </c>
      <c r="P45" s="99">
        <v>62513067.772345811</v>
      </c>
      <c r="Q45" s="99">
        <v>13527170.484423807</v>
      </c>
      <c r="R45" s="99">
        <v>8411377.7544141952</v>
      </c>
      <c r="S45" s="99">
        <v>66013390.668827809</v>
      </c>
      <c r="T45" s="99">
        <v>76832228</v>
      </c>
      <c r="U45" s="99">
        <v>78672642</v>
      </c>
      <c r="V45" s="99">
        <v>75125946</v>
      </c>
      <c r="W45" s="99">
        <v>65740409</v>
      </c>
      <c r="X45" s="99">
        <v>61238917</v>
      </c>
      <c r="Y45" s="99">
        <v>57587046</v>
      </c>
      <c r="Z45" s="99">
        <v>65250581</v>
      </c>
      <c r="AA45" s="99">
        <v>66409038</v>
      </c>
      <c r="AB45" s="100">
        <v>69520219</v>
      </c>
      <c r="AC45" s="99">
        <v>74231949</v>
      </c>
      <c r="AD45" s="99">
        <v>78599291</v>
      </c>
      <c r="AE45" s="99">
        <v>77940697</v>
      </c>
      <c r="AF45" s="99">
        <v>75081979</v>
      </c>
      <c r="AG45" s="99">
        <v>80339447</v>
      </c>
      <c r="AH45" s="99">
        <v>70499161</v>
      </c>
      <c r="AI45" s="99">
        <v>68907034</v>
      </c>
      <c r="AJ45" s="99">
        <v>64584836</v>
      </c>
      <c r="AK45" s="99">
        <v>62867498</v>
      </c>
      <c r="AL45" s="99">
        <v>60637657</v>
      </c>
      <c r="AM45" s="99">
        <v>63463843</v>
      </c>
      <c r="AN45" s="100">
        <v>71034673</v>
      </c>
      <c r="AO45" s="99">
        <v>68741897</v>
      </c>
      <c r="AP45" s="99">
        <v>80607362</v>
      </c>
      <c r="AQ45" s="99">
        <v>75190260</v>
      </c>
      <c r="AR45" s="99">
        <v>75643908</v>
      </c>
      <c r="AS45" s="99">
        <v>78560257</v>
      </c>
      <c r="AT45" s="99">
        <v>74441558</v>
      </c>
      <c r="AU45" s="99">
        <v>72297062</v>
      </c>
      <c r="AV45" s="99">
        <v>62121588</v>
      </c>
      <c r="AW45" s="99">
        <v>58311567</v>
      </c>
      <c r="AX45" s="99">
        <v>54183224</v>
      </c>
      <c r="AY45" s="99">
        <v>60001138</v>
      </c>
      <c r="AZ45" s="100">
        <v>65663532</v>
      </c>
      <c r="BA45" s="99">
        <v>68182286</v>
      </c>
      <c r="BB45" s="99">
        <v>74734361</v>
      </c>
      <c r="BC45" s="99">
        <v>77793147</v>
      </c>
      <c r="BD45" s="99">
        <v>76716493</v>
      </c>
      <c r="BE45" s="99">
        <v>71276072</v>
      </c>
      <c r="BF45" s="99">
        <v>0</v>
      </c>
      <c r="BG45" s="99">
        <v>0</v>
      </c>
      <c r="BH45" s="99">
        <v>0</v>
      </c>
      <c r="BI45" s="99">
        <v>0</v>
      </c>
      <c r="BJ45" s="99">
        <v>0</v>
      </c>
      <c r="BK45" s="99">
        <v>0</v>
      </c>
    </row>
    <row r="46" spans="1:63" ht="15.75" customHeight="1">
      <c r="A46" s="2" t="s">
        <v>42</v>
      </c>
      <c r="B46" s="23" t="s">
        <v>46</v>
      </c>
      <c r="C46" s="43" t="s">
        <v>67</v>
      </c>
      <c r="D46" s="83">
        <v>4.7124906981397159E-2</v>
      </c>
      <c r="E46" s="84">
        <v>4.7124906981397159E-2</v>
      </c>
      <c r="F46" s="84">
        <v>4.7124906981397159E-2</v>
      </c>
      <c r="G46" s="84">
        <v>4.7124906981397159E-2</v>
      </c>
      <c r="H46" s="84">
        <v>4.7124906981397159E-2</v>
      </c>
      <c r="I46" s="84">
        <v>4.7124906981397159E-2</v>
      </c>
      <c r="J46" s="84">
        <v>4.7124906981397159E-2</v>
      </c>
      <c r="K46" s="84">
        <v>4.7124906981397159E-2</v>
      </c>
      <c r="L46" s="84">
        <v>4.7124906981397159E-2</v>
      </c>
      <c r="M46" s="84">
        <v>4.7124906981397159E-2</v>
      </c>
      <c r="N46" s="83">
        <v>4.7124906981397159E-2</v>
      </c>
      <c r="O46" s="84">
        <v>4.7124906981397159E-2</v>
      </c>
      <c r="P46" s="85">
        <v>4.7124906981397159E-2</v>
      </c>
      <c r="Q46" s="85">
        <v>4.8936054410685388E-2</v>
      </c>
      <c r="R46" s="85">
        <v>4.7124906981397159E-2</v>
      </c>
      <c r="S46" s="85">
        <v>4.8936054410685388E-2</v>
      </c>
      <c r="T46" s="84">
        <v>4.8936054410685388E-2</v>
      </c>
      <c r="U46" s="84">
        <v>4.8936054410685388E-2</v>
      </c>
      <c r="V46" s="84">
        <v>4.8936054410685388E-2</v>
      </c>
      <c r="W46" s="84">
        <v>4.8936054410685388E-2</v>
      </c>
      <c r="X46" s="84">
        <v>4.8936054410685388E-2</v>
      </c>
      <c r="Y46" s="84">
        <v>4.8936054410685388E-2</v>
      </c>
      <c r="Z46" s="84">
        <v>4.8936054410685388E-2</v>
      </c>
      <c r="AA46" s="84">
        <v>4.8936054410685388E-2</v>
      </c>
      <c r="AB46" s="83">
        <v>4.8936054410685388E-2</v>
      </c>
      <c r="AC46" s="84">
        <v>4.8936054410685388E-2</v>
      </c>
      <c r="AD46" s="84">
        <v>4.8936054410685388E-2</v>
      </c>
      <c r="AE46" s="84">
        <v>4.8936054410685388E-2</v>
      </c>
      <c r="AF46" s="84">
        <v>4.8936054410685388E-2</v>
      </c>
      <c r="AG46" s="84">
        <v>4.8936054410685388E-2</v>
      </c>
      <c r="AH46" s="84">
        <v>4.8936054410685388E-2</v>
      </c>
      <c r="AI46" s="84">
        <v>4.8936054410685388E-2</v>
      </c>
      <c r="AJ46" s="84">
        <v>4.8936054410685388E-2</v>
      </c>
      <c r="AK46" s="84">
        <v>4.8936054410685388E-2</v>
      </c>
      <c r="AL46" s="84">
        <v>4.8936054410685388E-2</v>
      </c>
      <c r="AM46" s="84">
        <v>4.8936054410685388E-2</v>
      </c>
      <c r="AN46" s="83">
        <v>4.8936054410685388E-2</v>
      </c>
      <c r="AO46" s="84">
        <v>4.8936054410685388E-2</v>
      </c>
      <c r="AP46" s="84">
        <v>4.8936054410685388E-2</v>
      </c>
      <c r="AQ46" s="84">
        <v>4.8936054410685388E-2</v>
      </c>
      <c r="AR46" s="84">
        <v>4.8936054410685388E-2</v>
      </c>
      <c r="AS46" s="84">
        <v>4.8936054410685388E-2</v>
      </c>
      <c r="AT46" s="84">
        <v>4.8936054410685388E-2</v>
      </c>
      <c r="AU46" s="84">
        <v>4.8936054410685388E-2</v>
      </c>
      <c r="AV46" s="84">
        <v>4.8936054410685388E-2</v>
      </c>
      <c r="AW46" s="84">
        <v>4.8936054410685388E-2</v>
      </c>
      <c r="AX46" s="84">
        <v>4.8936054410685388E-2</v>
      </c>
      <c r="AY46" s="84">
        <v>4.8936054410685388E-2</v>
      </c>
      <c r="AZ46" s="83">
        <v>4.8936054410685388E-2</v>
      </c>
      <c r="BA46" s="84">
        <v>4.8936054410685388E-2</v>
      </c>
      <c r="BB46" s="84">
        <v>4.8936054410685388E-2</v>
      </c>
      <c r="BC46" s="84">
        <v>4.8936054410685388E-2</v>
      </c>
      <c r="BD46" s="84">
        <v>4.8936054410685388E-2</v>
      </c>
      <c r="BE46" s="84">
        <v>4.8936054410685388E-2</v>
      </c>
      <c r="BF46" s="84">
        <v>4.8936054410685388E-2</v>
      </c>
      <c r="BG46" s="84">
        <v>4.8936054410685388E-2</v>
      </c>
      <c r="BH46" s="84">
        <v>4.8936054410685388E-2</v>
      </c>
      <c r="BI46" s="84">
        <v>4.8936054410685388E-2</v>
      </c>
      <c r="BJ46" s="84">
        <v>4.8936054410685388E-2</v>
      </c>
      <c r="BK46" s="84">
        <v>4.8936054410685388E-2</v>
      </c>
    </row>
    <row r="47" spans="1:63" ht="15.75" customHeight="1">
      <c r="A47" s="2" t="s">
        <v>42</v>
      </c>
      <c r="B47" s="23" t="s">
        <v>46</v>
      </c>
      <c r="C47" s="43" t="s">
        <v>68</v>
      </c>
      <c r="D47" s="82">
        <f t="shared" ref="D47:BK47" si="13">D45*D46</f>
        <v>565291.57921183843</v>
      </c>
      <c r="E47" s="4">
        <f t="shared" si="13"/>
        <v>3202374.3727479703</v>
      </c>
      <c r="F47" s="4">
        <f t="shared" si="13"/>
        <v>3401548.0283996495</v>
      </c>
      <c r="G47" s="4">
        <f t="shared" si="13"/>
        <v>3572232.0381160141</v>
      </c>
      <c r="H47" s="4">
        <f t="shared" si="13"/>
        <v>3557954.228048604</v>
      </c>
      <c r="I47" s="4">
        <f t="shared" si="13"/>
        <v>3435367.3121446632</v>
      </c>
      <c r="J47" s="4">
        <f t="shared" si="13"/>
        <v>3117833.1385419387</v>
      </c>
      <c r="K47" s="4">
        <f t="shared" si="13"/>
        <v>2577243.7737219343</v>
      </c>
      <c r="L47" s="4">
        <f t="shared" si="13"/>
        <v>3038292.468920155</v>
      </c>
      <c r="M47" s="4">
        <f t="shared" si="13"/>
        <v>3013108.2588805985</v>
      </c>
      <c r="N47" s="82">
        <f t="shared" si="13"/>
        <v>3229991.9251546874</v>
      </c>
      <c r="O47" s="4">
        <f t="shared" si="13"/>
        <v>3531554.3839085558</v>
      </c>
      <c r="P47" s="4">
        <f t="shared" si="13"/>
        <v>2945922.5038935728</v>
      </c>
      <c r="Q47" s="4">
        <f t="shared" si="13"/>
        <v>661966.35084838083</v>
      </c>
      <c r="R47" s="4">
        <f t="shared" si="13"/>
        <v>396385.39426216227</v>
      </c>
      <c r="S47" s="4">
        <f t="shared" si="13"/>
        <v>3230434.8776035886</v>
      </c>
      <c r="T47" s="4">
        <f t="shared" si="13"/>
        <v>3759866.0899021854</v>
      </c>
      <c r="U47" s="4">
        <f t="shared" si="13"/>
        <v>3849928.6895443727</v>
      </c>
      <c r="V47" s="4">
        <f t="shared" si="13"/>
        <v>3676367.3811102123</v>
      </c>
      <c r="W47" s="4">
        <f t="shared" si="13"/>
        <v>3217076.2318047113</v>
      </c>
      <c r="X47" s="4">
        <f t="shared" si="13"/>
        <v>2996790.9743634462</v>
      </c>
      <c r="Y47" s="4">
        <f t="shared" si="13"/>
        <v>2818082.8164066426</v>
      </c>
      <c r="Z47" s="4">
        <f t="shared" si="13"/>
        <v>3193105.982144834</v>
      </c>
      <c r="AA47" s="4">
        <f t="shared" si="13"/>
        <v>3249796.2969292738</v>
      </c>
      <c r="AB47" s="82">
        <f t="shared" si="13"/>
        <v>3402045.2196267643</v>
      </c>
      <c r="AC47" s="4">
        <f t="shared" si="13"/>
        <v>3632618.6952752229</v>
      </c>
      <c r="AD47" s="4">
        <f t="shared" si="13"/>
        <v>3846339.1810172945</v>
      </c>
      <c r="AE47" s="4">
        <f t="shared" si="13"/>
        <v>3814110.1891987436</v>
      </c>
      <c r="AF47" s="4">
        <f t="shared" si="13"/>
        <v>3674215.8096059379</v>
      </c>
      <c r="AG47" s="4">
        <f t="shared" si="13"/>
        <v>3931495.5497163748</v>
      </c>
      <c r="AH47" s="4">
        <f t="shared" si="13"/>
        <v>3449950.7786036693</v>
      </c>
      <c r="AI47" s="4">
        <f t="shared" si="13"/>
        <v>3372038.3651029482</v>
      </c>
      <c r="AJ47" s="4">
        <f t="shared" si="13"/>
        <v>3160527.0486011924</v>
      </c>
      <c r="AK47" s="4">
        <f t="shared" si="13"/>
        <v>3076487.3027916546</v>
      </c>
      <c r="AL47" s="4">
        <f t="shared" si="13"/>
        <v>2967367.6822884777</v>
      </c>
      <c r="AM47" s="4">
        <f t="shared" si="13"/>
        <v>3105670.0741591952</v>
      </c>
      <c r="AN47" s="82">
        <f t="shared" si="13"/>
        <v>3476156.6229732442</v>
      </c>
      <c r="AO47" s="4">
        <f t="shared" si="13"/>
        <v>3363957.2118857307</v>
      </c>
      <c r="AP47" s="4">
        <f t="shared" si="13"/>
        <v>3944606.2527338136</v>
      </c>
      <c r="AQ47" s="4">
        <f t="shared" si="13"/>
        <v>3679514.6545135812</v>
      </c>
      <c r="AR47" s="4">
        <f t="shared" si="13"/>
        <v>3701714.3977248799</v>
      </c>
      <c r="AS47" s="4">
        <f t="shared" si="13"/>
        <v>3844429.0110694277</v>
      </c>
      <c r="AT47" s="4">
        <f t="shared" si="13"/>
        <v>3642876.1327041923</v>
      </c>
      <c r="AU47" s="4">
        <f t="shared" si="13"/>
        <v>3537932.9597646948</v>
      </c>
      <c r="AV47" s="4">
        <f t="shared" si="13"/>
        <v>3039985.4104461805</v>
      </c>
      <c r="AW47" s="4">
        <f t="shared" si="13"/>
        <v>2853538.0154843265</v>
      </c>
      <c r="AX47" s="4">
        <f t="shared" si="13"/>
        <v>2651513.1978103542</v>
      </c>
      <c r="AY47" s="4">
        <f t="shared" si="13"/>
        <v>2936218.9538710425</v>
      </c>
      <c r="AZ47" s="82">
        <f t="shared" si="13"/>
        <v>3213314.1747497809</v>
      </c>
      <c r="BA47" s="4">
        <f t="shared" si="13"/>
        <v>3336572.0575409126</v>
      </c>
      <c r="BB47" s="4">
        <f t="shared" si="13"/>
        <v>3657204.756243804</v>
      </c>
      <c r="BC47" s="4">
        <f t="shared" si="13"/>
        <v>3806889.6743704467</v>
      </c>
      <c r="BD47" s="4">
        <f t="shared" si="13"/>
        <v>3754202.4756449647</v>
      </c>
      <c r="BE47" s="4">
        <f t="shared" si="13"/>
        <v>3487969.7375719291</v>
      </c>
      <c r="BF47" s="4">
        <f t="shared" si="13"/>
        <v>0</v>
      </c>
      <c r="BG47" s="4">
        <f t="shared" si="13"/>
        <v>0</v>
      </c>
      <c r="BH47" s="4">
        <f t="shared" si="13"/>
        <v>0</v>
      </c>
      <c r="BI47" s="4">
        <f t="shared" si="13"/>
        <v>0</v>
      </c>
      <c r="BJ47" s="4">
        <f t="shared" si="13"/>
        <v>0</v>
      </c>
      <c r="BK47" s="4">
        <f t="shared" si="13"/>
        <v>0</v>
      </c>
    </row>
    <row r="48" spans="1:63" ht="15.75" customHeight="1">
      <c r="A48" s="32" t="s">
        <v>42</v>
      </c>
      <c r="B48" s="33" t="s">
        <v>46</v>
      </c>
      <c r="C48" s="86" t="s">
        <v>29</v>
      </c>
      <c r="D48" s="87">
        <f t="shared" ref="D48:BK48" si="14">D47-D44</f>
        <v>41103.332846240955</v>
      </c>
      <c r="E48" s="88">
        <f t="shared" si="14"/>
        <v>-168896.6331646801</v>
      </c>
      <c r="F48" s="88">
        <f t="shared" si="14"/>
        <v>-275173.16125228303</v>
      </c>
      <c r="G48" s="88">
        <f t="shared" si="14"/>
        <v>-246874.73307603365</v>
      </c>
      <c r="H48" s="88">
        <f t="shared" si="14"/>
        <v>73520.940741320606</v>
      </c>
      <c r="I48" s="88">
        <f t="shared" si="14"/>
        <v>174641.21128268633</v>
      </c>
      <c r="J48" s="88">
        <f t="shared" si="14"/>
        <v>42205.40131057892</v>
      </c>
      <c r="K48" s="88">
        <f t="shared" si="14"/>
        <v>-405863.71429368481</v>
      </c>
      <c r="L48" s="88">
        <f t="shared" si="14"/>
        <v>144399.58705620887</v>
      </c>
      <c r="M48" s="88">
        <f t="shared" si="14"/>
        <v>-40849.733861819841</v>
      </c>
      <c r="N48" s="87">
        <f t="shared" si="14"/>
        <v>243900.96452073054</v>
      </c>
      <c r="O48" s="88">
        <f t="shared" si="14"/>
        <v>276883.36317039654</v>
      </c>
      <c r="P48" s="88">
        <f t="shared" si="14"/>
        <v>-123615.95271033701</v>
      </c>
      <c r="Q48" s="88">
        <f t="shared" si="14"/>
        <v>77784.748033633106</v>
      </c>
      <c r="R48" s="88">
        <f t="shared" si="14"/>
        <v>-63634.722813244094</v>
      </c>
      <c r="S48" s="88">
        <f t="shared" si="14"/>
        <v>-325803.79545508977</v>
      </c>
      <c r="T48" s="88">
        <f t="shared" si="14"/>
        <v>-93189.986239694059</v>
      </c>
      <c r="U48" s="88">
        <f t="shared" si="14"/>
        <v>-136109.3388406164</v>
      </c>
      <c r="V48" s="88">
        <f t="shared" si="14"/>
        <v>54347.447583586909</v>
      </c>
      <c r="W48" s="88">
        <f t="shared" si="14"/>
        <v>-67590.468309706543</v>
      </c>
      <c r="X48" s="88">
        <f t="shared" si="14"/>
        <v>-98132.179524471983</v>
      </c>
      <c r="Y48" s="88">
        <f t="shared" si="14"/>
        <v>-174033.52095877612</v>
      </c>
      <c r="Z48" s="88">
        <f t="shared" si="14"/>
        <v>313579.20579955168</v>
      </c>
      <c r="AA48" s="88">
        <f t="shared" si="14"/>
        <v>189684.80897167511</v>
      </c>
      <c r="AB48" s="87">
        <f t="shared" si="14"/>
        <v>394495.65692904685</v>
      </c>
      <c r="AC48" s="88">
        <f t="shared" si="14"/>
        <v>334629.51458806219</v>
      </c>
      <c r="AD48" s="88">
        <f t="shared" si="14"/>
        <v>154653.39286095323</v>
      </c>
      <c r="AE48" s="88">
        <f t="shared" si="14"/>
        <v>-173698.45064646052</v>
      </c>
      <c r="AF48" s="88">
        <f t="shared" si="14"/>
        <v>-120460.62901864015</v>
      </c>
      <c r="AG48" s="88">
        <f t="shared" si="14"/>
        <v>-6178.0132079268806</v>
      </c>
      <c r="AH48" s="88">
        <f t="shared" si="14"/>
        <v>-131702.16478233505</v>
      </c>
      <c r="AI48" s="88">
        <f t="shared" si="14"/>
        <v>56958.084431915544</v>
      </c>
      <c r="AJ48" s="88">
        <f t="shared" si="14"/>
        <v>17744.258312945254</v>
      </c>
      <c r="AK48" s="88">
        <f t="shared" si="14"/>
        <v>37764.791947023943</v>
      </c>
      <c r="AL48" s="88">
        <f t="shared" si="14"/>
        <v>39998.301144104451</v>
      </c>
      <c r="AM48" s="88">
        <f t="shared" si="14"/>
        <v>-21172.816962588113</v>
      </c>
      <c r="AN48" s="87">
        <f t="shared" si="14"/>
        <v>428174.64629923878</v>
      </c>
      <c r="AO48" s="88">
        <f t="shared" si="14"/>
        <v>42118.935883683618</v>
      </c>
      <c r="AP48" s="88">
        <f t="shared" si="14"/>
        <v>230061.72904709261</v>
      </c>
      <c r="AQ48" s="88">
        <f t="shared" si="14"/>
        <v>-332809.2023798516</v>
      </c>
      <c r="AR48" s="88">
        <f t="shared" si="14"/>
        <v>-104637.96840315871</v>
      </c>
      <c r="AS48" s="88">
        <f t="shared" si="14"/>
        <v>-109366.04034176981</v>
      </c>
      <c r="AT48" s="88">
        <f t="shared" si="14"/>
        <v>53883.736565347761</v>
      </c>
      <c r="AU48" s="88">
        <f t="shared" si="14"/>
        <v>263404.11983581539</v>
      </c>
      <c r="AV48" s="88">
        <f t="shared" si="14"/>
        <v>-45365.816161672119</v>
      </c>
      <c r="AW48" s="88">
        <f t="shared" si="14"/>
        <v>-116828.77425745968</v>
      </c>
      <c r="AX48" s="88">
        <f t="shared" si="14"/>
        <v>-213062.76453521196</v>
      </c>
      <c r="AY48" s="88">
        <f t="shared" si="14"/>
        <v>-117537.16235663416</v>
      </c>
      <c r="AZ48" s="87">
        <f t="shared" si="14"/>
        <v>224425.72619496519</v>
      </c>
      <c r="BA48" s="88">
        <f t="shared" si="14"/>
        <v>86281.067483525258</v>
      </c>
      <c r="BB48" s="88">
        <f t="shared" si="14"/>
        <v>49334.331698855385</v>
      </c>
      <c r="BC48" s="88">
        <f t="shared" si="14"/>
        <v>-33827.663185385056</v>
      </c>
      <c r="BD48" s="88">
        <f t="shared" si="14"/>
        <v>95745.191227422561</v>
      </c>
      <c r="BE48" s="88">
        <f t="shared" si="14"/>
        <v>-304610.42897031037</v>
      </c>
      <c r="BF48" s="88">
        <f t="shared" si="14"/>
        <v>0</v>
      </c>
      <c r="BG48" s="88">
        <f t="shared" si="14"/>
        <v>0</v>
      </c>
      <c r="BH48" s="88">
        <f t="shared" si="14"/>
        <v>0</v>
      </c>
      <c r="BI48" s="88">
        <f t="shared" si="14"/>
        <v>0</v>
      </c>
      <c r="BJ48" s="88">
        <f t="shared" si="14"/>
        <v>0</v>
      </c>
      <c r="BK48" s="88">
        <f t="shared" si="14"/>
        <v>0</v>
      </c>
    </row>
    <row r="49" spans="1:63" ht="15.75" customHeight="1">
      <c r="B49" s="23"/>
      <c r="C49" s="40"/>
      <c r="D49" s="101"/>
      <c r="E49" s="102"/>
      <c r="F49" s="102"/>
      <c r="G49" s="102"/>
      <c r="H49" s="102"/>
      <c r="I49" s="102"/>
      <c r="J49" s="102"/>
      <c r="K49" s="102"/>
      <c r="L49" s="40"/>
      <c r="M49" s="40"/>
      <c r="N49" s="100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00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100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100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</row>
    <row r="50" spans="1:63" ht="15.75" customHeight="1">
      <c r="A50" s="2" t="s">
        <v>44</v>
      </c>
      <c r="B50" s="23" t="s">
        <v>46</v>
      </c>
      <c r="C50" s="76" t="s">
        <v>63</v>
      </c>
      <c r="D50" s="100">
        <f>D58*F50/F58</f>
        <v>15.875311699497745</v>
      </c>
      <c r="E50" s="99">
        <f>E58*F50/F58</f>
        <v>95.201788690476192</v>
      </c>
      <c r="F50" s="99">
        <v>109</v>
      </c>
      <c r="G50" s="99">
        <v>108</v>
      </c>
      <c r="H50" s="99">
        <v>107</v>
      </c>
      <c r="I50" s="99">
        <v>106</v>
      </c>
      <c r="J50" s="99">
        <v>107</v>
      </c>
      <c r="K50" s="99">
        <v>108</v>
      </c>
      <c r="L50" s="99">
        <v>108</v>
      </c>
      <c r="M50" s="99">
        <v>108</v>
      </c>
      <c r="N50" s="100">
        <v>106</v>
      </c>
      <c r="O50" s="99">
        <v>105</v>
      </c>
      <c r="P50" s="99">
        <v>88.736986301369839</v>
      </c>
      <c r="Q50" s="99">
        <v>16.263013698630132</v>
      </c>
      <c r="R50" s="99">
        <v>12.518187347931873</v>
      </c>
      <c r="S50" s="99">
        <v>93.191666666666677</v>
      </c>
      <c r="T50" s="99">
        <v>105</v>
      </c>
      <c r="U50" s="99">
        <v>106</v>
      </c>
      <c r="V50" s="99">
        <v>107</v>
      </c>
      <c r="W50" s="99">
        <v>105</v>
      </c>
      <c r="X50" s="99">
        <v>106</v>
      </c>
      <c r="Y50" s="99">
        <v>105</v>
      </c>
      <c r="Z50" s="99">
        <v>105</v>
      </c>
      <c r="AA50" s="99">
        <v>106</v>
      </c>
      <c r="AB50" s="100">
        <v>105</v>
      </c>
      <c r="AC50" s="99">
        <v>105</v>
      </c>
      <c r="AD50" s="99">
        <v>103</v>
      </c>
      <c r="AE50" s="99">
        <v>103</v>
      </c>
      <c r="AF50" s="99">
        <v>103</v>
      </c>
      <c r="AG50" s="99">
        <v>102</v>
      </c>
      <c r="AH50" s="99">
        <v>101</v>
      </c>
      <c r="AI50" s="99">
        <v>102</v>
      </c>
      <c r="AJ50" s="99">
        <v>103</v>
      </c>
      <c r="AK50" s="99">
        <v>102</v>
      </c>
      <c r="AL50" s="99">
        <v>104</v>
      </c>
      <c r="AM50" s="99">
        <v>103</v>
      </c>
      <c r="AN50" s="100">
        <v>102</v>
      </c>
      <c r="AO50" s="99">
        <v>102</v>
      </c>
      <c r="AP50" s="99">
        <v>105</v>
      </c>
      <c r="AQ50" s="99">
        <v>105</v>
      </c>
      <c r="AR50" s="99">
        <v>107</v>
      </c>
      <c r="AS50" s="99">
        <v>106</v>
      </c>
      <c r="AT50" s="99">
        <v>106</v>
      </c>
      <c r="AU50" s="99">
        <v>105</v>
      </c>
      <c r="AV50" s="99">
        <v>102</v>
      </c>
      <c r="AW50" s="99">
        <v>102</v>
      </c>
      <c r="AX50" s="99">
        <v>99</v>
      </c>
      <c r="AY50" s="99">
        <v>99</v>
      </c>
      <c r="AZ50" s="100">
        <v>98</v>
      </c>
      <c r="BA50" s="99">
        <v>98</v>
      </c>
      <c r="BB50" s="99">
        <v>98</v>
      </c>
      <c r="BC50" s="99">
        <v>99</v>
      </c>
      <c r="BD50" s="99">
        <v>98</v>
      </c>
      <c r="BE50" s="99">
        <v>98</v>
      </c>
      <c r="BF50" s="99">
        <v>0</v>
      </c>
      <c r="BG50" s="99">
        <v>0</v>
      </c>
      <c r="BH50" s="99">
        <v>0</v>
      </c>
      <c r="BI50" s="99">
        <v>0</v>
      </c>
      <c r="BJ50" s="99">
        <v>0</v>
      </c>
      <c r="BK50" s="99">
        <v>0</v>
      </c>
    </row>
    <row r="51" spans="1:63" ht="15.75" customHeight="1">
      <c r="A51" s="2" t="s">
        <v>44</v>
      </c>
      <c r="B51" s="23" t="s">
        <v>46</v>
      </c>
      <c r="C51" s="43" t="s">
        <v>64</v>
      </c>
      <c r="D51" s="79">
        <v>3668.7870819512195</v>
      </c>
      <c r="E51" s="80">
        <v>3934.649469050371</v>
      </c>
      <c r="F51" s="80">
        <v>3747.9318956696561</v>
      </c>
      <c r="G51" s="80">
        <v>3881.2060682846013</v>
      </c>
      <c r="H51" s="80">
        <v>3533.9079992974475</v>
      </c>
      <c r="I51" s="80">
        <v>3254.2176655309149</v>
      </c>
      <c r="J51" s="80">
        <v>3072.5551820493106</v>
      </c>
      <c r="K51" s="80">
        <v>2992.0837392333192</v>
      </c>
      <c r="L51" s="80">
        <v>2879.4954048397472</v>
      </c>
      <c r="M51" s="80">
        <v>3060.0781490404993</v>
      </c>
      <c r="N51" s="79">
        <v>2995.0761892015616</v>
      </c>
      <c r="O51" s="80">
        <v>3280.918367679596</v>
      </c>
      <c r="P51" s="81">
        <v>3668.7870819512195</v>
      </c>
      <c r="Q51" s="81">
        <v>3809.7892550633037</v>
      </c>
      <c r="R51" s="81">
        <v>3934.649469050371</v>
      </c>
      <c r="S51" s="81">
        <v>4085.869508038119</v>
      </c>
      <c r="T51" s="80">
        <v>3891.9758344867469</v>
      </c>
      <c r="U51" s="80">
        <v>4030.3721217239527</v>
      </c>
      <c r="V51" s="80">
        <v>3669.7263764200866</v>
      </c>
      <c r="W51" s="80">
        <v>3379.2867285127754</v>
      </c>
      <c r="X51" s="80">
        <v>3190.6424266885756</v>
      </c>
      <c r="Y51" s="80">
        <v>3107.0782319474752</v>
      </c>
      <c r="Z51" s="80">
        <v>2990.1627999431798</v>
      </c>
      <c r="AA51" s="80">
        <v>3177.6858649611618</v>
      </c>
      <c r="AB51" s="79">
        <v>3110.1856904836791</v>
      </c>
      <c r="AC51" s="80">
        <v>3407.013616412356</v>
      </c>
      <c r="AD51" s="80">
        <v>3809.7892550633037</v>
      </c>
      <c r="AE51" s="80">
        <v>4085.869508038119</v>
      </c>
      <c r="AF51" s="80">
        <v>3891.9758344867469</v>
      </c>
      <c r="AG51" s="80">
        <v>4030.3721217239527</v>
      </c>
      <c r="AH51" s="80">
        <v>3669.7263764200866</v>
      </c>
      <c r="AI51" s="80">
        <v>3379.2867285127754</v>
      </c>
      <c r="AJ51" s="80">
        <v>3190.6424266885756</v>
      </c>
      <c r="AK51" s="80">
        <v>3107.0782319474752</v>
      </c>
      <c r="AL51" s="80">
        <v>2990.1627999431798</v>
      </c>
      <c r="AM51" s="80">
        <v>3177.6858649611618</v>
      </c>
      <c r="AN51" s="79">
        <v>3110.1856904836791</v>
      </c>
      <c r="AO51" s="80">
        <v>3407.013616412356</v>
      </c>
      <c r="AP51" s="80">
        <v>3809.7892550633037</v>
      </c>
      <c r="AQ51" s="80">
        <v>4085.869508038119</v>
      </c>
      <c r="AR51" s="80">
        <v>3891.9758344867469</v>
      </c>
      <c r="AS51" s="80">
        <v>4030.3721217239527</v>
      </c>
      <c r="AT51" s="80">
        <v>3669.7263764200866</v>
      </c>
      <c r="AU51" s="80">
        <v>3379.2867285127754</v>
      </c>
      <c r="AV51" s="80">
        <v>3190.6424266885756</v>
      </c>
      <c r="AW51" s="80">
        <v>3107.0782319474752</v>
      </c>
      <c r="AX51" s="80">
        <v>2990.1627999431798</v>
      </c>
      <c r="AY51" s="80">
        <v>3177.6858649611618</v>
      </c>
      <c r="AZ51" s="79">
        <v>3110.1856904836791</v>
      </c>
      <c r="BA51" s="80">
        <v>3407.013616412356</v>
      </c>
      <c r="BB51" s="80">
        <v>3809.7892550633037</v>
      </c>
      <c r="BC51" s="80">
        <v>4085.869508038119</v>
      </c>
      <c r="BD51" s="80">
        <v>3891.9758344867469</v>
      </c>
      <c r="BE51" s="80">
        <v>4030.3721217239527</v>
      </c>
      <c r="BF51" s="80">
        <v>3669.7263764200866</v>
      </c>
      <c r="BG51" s="80">
        <v>3379.2867285127754</v>
      </c>
      <c r="BH51" s="80">
        <v>3190.6424266885756</v>
      </c>
      <c r="BI51" s="80">
        <v>3107.0782319474752</v>
      </c>
      <c r="BJ51" s="80">
        <v>2990.1627999431798</v>
      </c>
      <c r="BK51" s="80">
        <v>3177.6858649611618</v>
      </c>
    </row>
    <row r="52" spans="1:63" ht="15.75" customHeight="1">
      <c r="A52" s="2" t="s">
        <v>44</v>
      </c>
      <c r="B52" s="23" t="s">
        <v>46</v>
      </c>
      <c r="C52" s="43" t="s">
        <v>65</v>
      </c>
      <c r="D52" s="82">
        <f t="shared" ref="D52:BK52" si="15">D51*D50</f>
        <v>58243.138485066389</v>
      </c>
      <c r="E52" s="4">
        <f t="shared" si="15"/>
        <v>374585.66732362774</v>
      </c>
      <c r="F52" s="4">
        <f t="shared" si="15"/>
        <v>408524.5766279925</v>
      </c>
      <c r="G52" s="4">
        <f t="shared" si="15"/>
        <v>419170.25537473697</v>
      </c>
      <c r="H52" s="4">
        <f t="shared" si="15"/>
        <v>378128.15592482686</v>
      </c>
      <c r="I52" s="4">
        <f t="shared" si="15"/>
        <v>344947.07254627696</v>
      </c>
      <c r="J52" s="4">
        <f t="shared" si="15"/>
        <v>328763.40447927621</v>
      </c>
      <c r="K52" s="4">
        <f t="shared" si="15"/>
        <v>323145.04383719846</v>
      </c>
      <c r="L52" s="4">
        <f t="shared" si="15"/>
        <v>310985.50372269267</v>
      </c>
      <c r="M52" s="4">
        <f t="shared" si="15"/>
        <v>330488.4400963739</v>
      </c>
      <c r="N52" s="82">
        <f t="shared" si="15"/>
        <v>317478.07605536556</v>
      </c>
      <c r="O52" s="4">
        <f t="shared" si="15"/>
        <v>344496.4286063576</v>
      </c>
      <c r="P52" s="4">
        <f t="shared" si="15"/>
        <v>325557.10903374798</v>
      </c>
      <c r="Q52" s="4">
        <f t="shared" si="15"/>
        <v>61958.654843988392</v>
      </c>
      <c r="R52" s="4">
        <f t="shared" si="15"/>
        <v>49254.679202013212</v>
      </c>
      <c r="S52" s="4">
        <f t="shared" si="15"/>
        <v>380768.98923658574</v>
      </c>
      <c r="T52" s="4">
        <f t="shared" si="15"/>
        <v>408657.4626211084</v>
      </c>
      <c r="U52" s="4">
        <f t="shared" si="15"/>
        <v>427219.44490273896</v>
      </c>
      <c r="V52" s="4">
        <f t="shared" si="15"/>
        <v>392660.72227694927</v>
      </c>
      <c r="W52" s="4">
        <f t="shared" si="15"/>
        <v>354825.10649384139</v>
      </c>
      <c r="X52" s="4">
        <f t="shared" si="15"/>
        <v>338208.09722898901</v>
      </c>
      <c r="Y52" s="4">
        <f t="shared" si="15"/>
        <v>326243.21435448487</v>
      </c>
      <c r="Z52" s="4">
        <f t="shared" si="15"/>
        <v>313967.09399403387</v>
      </c>
      <c r="AA52" s="4">
        <f t="shared" si="15"/>
        <v>336834.70168588316</v>
      </c>
      <c r="AB52" s="82">
        <f t="shared" si="15"/>
        <v>326569.49750078632</v>
      </c>
      <c r="AC52" s="4">
        <f t="shared" si="15"/>
        <v>357736.42972329736</v>
      </c>
      <c r="AD52" s="4">
        <f t="shared" si="15"/>
        <v>392408.29327152029</v>
      </c>
      <c r="AE52" s="4">
        <f t="shared" si="15"/>
        <v>420844.55932792625</v>
      </c>
      <c r="AF52" s="4">
        <f t="shared" si="15"/>
        <v>400873.51095213491</v>
      </c>
      <c r="AG52" s="4">
        <f t="shared" si="15"/>
        <v>411097.95641584316</v>
      </c>
      <c r="AH52" s="4">
        <f t="shared" si="15"/>
        <v>370642.36401842872</v>
      </c>
      <c r="AI52" s="4">
        <f t="shared" si="15"/>
        <v>344687.24630830309</v>
      </c>
      <c r="AJ52" s="4">
        <f t="shared" si="15"/>
        <v>328636.16994892329</v>
      </c>
      <c r="AK52" s="4">
        <f t="shared" si="15"/>
        <v>316921.97965864249</v>
      </c>
      <c r="AL52" s="4">
        <f t="shared" si="15"/>
        <v>310976.93119409069</v>
      </c>
      <c r="AM52" s="4">
        <f t="shared" si="15"/>
        <v>327301.64409099967</v>
      </c>
      <c r="AN52" s="82">
        <f t="shared" si="15"/>
        <v>317238.94042933529</v>
      </c>
      <c r="AO52" s="4">
        <f t="shared" si="15"/>
        <v>347515.3888740603</v>
      </c>
      <c r="AP52" s="4">
        <f t="shared" si="15"/>
        <v>400027.87178164691</v>
      </c>
      <c r="AQ52" s="4">
        <f t="shared" si="15"/>
        <v>429016.29834400251</v>
      </c>
      <c r="AR52" s="4">
        <f t="shared" si="15"/>
        <v>416441.41429008194</v>
      </c>
      <c r="AS52" s="4">
        <f t="shared" si="15"/>
        <v>427219.44490273896</v>
      </c>
      <c r="AT52" s="4">
        <f t="shared" si="15"/>
        <v>388990.9959005292</v>
      </c>
      <c r="AU52" s="4">
        <f t="shared" si="15"/>
        <v>354825.10649384139</v>
      </c>
      <c r="AV52" s="4">
        <f t="shared" si="15"/>
        <v>325445.52752223471</v>
      </c>
      <c r="AW52" s="4">
        <f t="shared" si="15"/>
        <v>316921.97965864249</v>
      </c>
      <c r="AX52" s="4">
        <f t="shared" si="15"/>
        <v>296026.11719437479</v>
      </c>
      <c r="AY52" s="4">
        <f t="shared" si="15"/>
        <v>314590.900631155</v>
      </c>
      <c r="AZ52" s="82">
        <f t="shared" si="15"/>
        <v>304798.19766740053</v>
      </c>
      <c r="BA52" s="4">
        <f t="shared" si="15"/>
        <v>333887.33440841088</v>
      </c>
      <c r="BB52" s="4">
        <f t="shared" si="15"/>
        <v>373359.34699620376</v>
      </c>
      <c r="BC52" s="4">
        <f t="shared" si="15"/>
        <v>404501.08129577379</v>
      </c>
      <c r="BD52" s="4">
        <f t="shared" si="15"/>
        <v>381413.63177970122</v>
      </c>
      <c r="BE52" s="4">
        <f t="shared" si="15"/>
        <v>394976.46792894736</v>
      </c>
      <c r="BF52" s="4">
        <f t="shared" si="15"/>
        <v>0</v>
      </c>
      <c r="BG52" s="4">
        <f t="shared" si="15"/>
        <v>0</v>
      </c>
      <c r="BH52" s="4">
        <f t="shared" si="15"/>
        <v>0</v>
      </c>
      <c r="BI52" s="4">
        <f t="shared" si="15"/>
        <v>0</v>
      </c>
      <c r="BJ52" s="4">
        <f t="shared" si="15"/>
        <v>0</v>
      </c>
      <c r="BK52" s="4">
        <f t="shared" si="15"/>
        <v>0</v>
      </c>
    </row>
    <row r="53" spans="1:63" ht="15.75" customHeight="1">
      <c r="A53" s="2" t="s">
        <v>44</v>
      </c>
      <c r="B53" s="23" t="s">
        <v>46</v>
      </c>
      <c r="C53" s="76" t="s">
        <v>66</v>
      </c>
      <c r="D53" s="100">
        <f>D61*F53/F61</f>
        <v>1601403.6445436699</v>
      </c>
      <c r="E53" s="99">
        <f>E61*F53/F61</f>
        <v>9071944.7808899023</v>
      </c>
      <c r="F53" s="99">
        <v>9636180</v>
      </c>
      <c r="G53" s="99">
        <v>8593220</v>
      </c>
      <c r="H53" s="99">
        <v>8669260</v>
      </c>
      <c r="I53" s="99">
        <v>8349640</v>
      </c>
      <c r="J53" s="99">
        <v>8220540</v>
      </c>
      <c r="K53" s="99">
        <v>7668540</v>
      </c>
      <c r="L53" s="99">
        <v>8156580</v>
      </c>
      <c r="M53" s="99">
        <v>7815220</v>
      </c>
      <c r="N53" s="100">
        <v>7500300</v>
      </c>
      <c r="O53" s="99">
        <v>7033267</v>
      </c>
      <c r="P53" s="99">
        <v>7843770.5660702055</v>
      </c>
      <c r="Q53" s="99">
        <v>1697309.4661477294</v>
      </c>
      <c r="R53" s="99">
        <v>1050823.3200006175</v>
      </c>
      <c r="S53" s="99">
        <v>8246973.6079456992</v>
      </c>
      <c r="T53" s="99">
        <v>7777740</v>
      </c>
      <c r="U53" s="99">
        <v>8992020</v>
      </c>
      <c r="V53" s="99">
        <v>6877660</v>
      </c>
      <c r="W53" s="99">
        <v>8078660</v>
      </c>
      <c r="X53" s="99">
        <v>7586540</v>
      </c>
      <c r="Y53" s="99">
        <v>6177060</v>
      </c>
      <c r="Z53" s="99">
        <v>8116600</v>
      </c>
      <c r="AA53" s="99">
        <v>7283180</v>
      </c>
      <c r="AB53" s="100">
        <v>7753300</v>
      </c>
      <c r="AC53" s="99">
        <v>7777365</v>
      </c>
      <c r="AD53" s="99">
        <v>10113919</v>
      </c>
      <c r="AE53" s="99">
        <v>10783820</v>
      </c>
      <c r="AF53" s="99">
        <v>9718580</v>
      </c>
      <c r="AG53" s="99">
        <v>8526180</v>
      </c>
      <c r="AH53" s="99">
        <v>6908100</v>
      </c>
      <c r="AI53" s="99">
        <v>9124995</v>
      </c>
      <c r="AJ53" s="99">
        <v>7056000</v>
      </c>
      <c r="AK53" s="99">
        <v>8258411</v>
      </c>
      <c r="AL53" s="99">
        <v>7887540</v>
      </c>
      <c r="AM53" s="99">
        <v>7479100</v>
      </c>
      <c r="AN53" s="100">
        <v>8708380</v>
      </c>
      <c r="AO53" s="99">
        <v>7967600</v>
      </c>
      <c r="AP53" s="99">
        <v>9541240</v>
      </c>
      <c r="AQ53" s="99">
        <v>9902100</v>
      </c>
      <c r="AR53" s="99">
        <v>8783380</v>
      </c>
      <c r="AS53" s="99">
        <v>8629440</v>
      </c>
      <c r="AT53" s="99">
        <v>7655040</v>
      </c>
      <c r="AU53" s="99">
        <v>7557094</v>
      </c>
      <c r="AV53" s="99">
        <v>7587960</v>
      </c>
      <c r="AW53" s="99">
        <v>7162500</v>
      </c>
      <c r="AX53" s="99">
        <v>6832420</v>
      </c>
      <c r="AY53" s="99">
        <v>6320500</v>
      </c>
      <c r="AZ53" s="100">
        <v>7310780</v>
      </c>
      <c r="BA53" s="99">
        <v>7346400</v>
      </c>
      <c r="BB53" s="99">
        <v>7970780</v>
      </c>
      <c r="BC53" s="99">
        <v>8389260</v>
      </c>
      <c r="BD53" s="99">
        <v>8172800</v>
      </c>
      <c r="BE53" s="99">
        <v>7157340</v>
      </c>
      <c r="BF53" s="99">
        <v>0</v>
      </c>
      <c r="BG53" s="99">
        <v>0</v>
      </c>
      <c r="BH53" s="99">
        <v>0</v>
      </c>
      <c r="BI53" s="99">
        <v>0</v>
      </c>
      <c r="BJ53" s="99">
        <v>0</v>
      </c>
      <c r="BK53" s="99">
        <v>0</v>
      </c>
    </row>
    <row r="54" spans="1:63" ht="15.75" customHeight="1">
      <c r="A54" s="2" t="s">
        <v>44</v>
      </c>
      <c r="B54" s="23" t="s">
        <v>46</v>
      </c>
      <c r="C54" s="43" t="s">
        <v>67</v>
      </c>
      <c r="D54" s="83">
        <v>4.7124906981397159E-2</v>
      </c>
      <c r="E54" s="84">
        <v>4.7124906981397159E-2</v>
      </c>
      <c r="F54" s="84">
        <v>4.7124906981397159E-2</v>
      </c>
      <c r="G54" s="84">
        <v>4.7124906981397159E-2</v>
      </c>
      <c r="H54" s="84">
        <v>4.7124906981397159E-2</v>
      </c>
      <c r="I54" s="84">
        <v>4.7124906981397159E-2</v>
      </c>
      <c r="J54" s="84">
        <v>4.7124906981397159E-2</v>
      </c>
      <c r="K54" s="84">
        <v>4.7124906981397159E-2</v>
      </c>
      <c r="L54" s="84">
        <v>4.7124906981397159E-2</v>
      </c>
      <c r="M54" s="84">
        <v>4.7124906981397159E-2</v>
      </c>
      <c r="N54" s="83">
        <v>4.7124906981397159E-2</v>
      </c>
      <c r="O54" s="84">
        <v>4.7124906981397159E-2</v>
      </c>
      <c r="P54" s="85">
        <v>4.7124906981397159E-2</v>
      </c>
      <c r="Q54" s="85">
        <v>4.8936054410685388E-2</v>
      </c>
      <c r="R54" s="85">
        <v>4.7124906981397159E-2</v>
      </c>
      <c r="S54" s="85">
        <v>4.8936054410685388E-2</v>
      </c>
      <c r="T54" s="84">
        <v>4.8936054410685388E-2</v>
      </c>
      <c r="U54" s="84">
        <v>4.8936054410685388E-2</v>
      </c>
      <c r="V54" s="84">
        <v>4.8936054410685388E-2</v>
      </c>
      <c r="W54" s="84">
        <v>4.8936054410685388E-2</v>
      </c>
      <c r="X54" s="84">
        <v>4.8936054410685388E-2</v>
      </c>
      <c r="Y54" s="84">
        <v>4.8936054410685388E-2</v>
      </c>
      <c r="Z54" s="84">
        <v>4.8936054410685388E-2</v>
      </c>
      <c r="AA54" s="84">
        <v>4.8936054410685388E-2</v>
      </c>
      <c r="AB54" s="83">
        <v>4.8936054410685388E-2</v>
      </c>
      <c r="AC54" s="84">
        <v>4.8936054410685388E-2</v>
      </c>
      <c r="AD54" s="84">
        <v>4.8936054410685388E-2</v>
      </c>
      <c r="AE54" s="84">
        <v>4.8936054410685388E-2</v>
      </c>
      <c r="AF54" s="84">
        <v>4.8936054410685388E-2</v>
      </c>
      <c r="AG54" s="84">
        <v>4.8936054410685388E-2</v>
      </c>
      <c r="AH54" s="84">
        <v>4.8936054410685388E-2</v>
      </c>
      <c r="AI54" s="84">
        <v>4.8936054410685388E-2</v>
      </c>
      <c r="AJ54" s="84">
        <v>4.8936054410685388E-2</v>
      </c>
      <c r="AK54" s="84">
        <v>4.8936054410685388E-2</v>
      </c>
      <c r="AL54" s="84">
        <v>4.8936054410685388E-2</v>
      </c>
      <c r="AM54" s="84">
        <v>4.8936054410685388E-2</v>
      </c>
      <c r="AN54" s="83">
        <v>4.8936054410685388E-2</v>
      </c>
      <c r="AO54" s="84">
        <v>4.8936054410685388E-2</v>
      </c>
      <c r="AP54" s="84">
        <v>4.8936054410685388E-2</v>
      </c>
      <c r="AQ54" s="84">
        <v>4.8936054410685388E-2</v>
      </c>
      <c r="AR54" s="84">
        <v>4.8936054410685388E-2</v>
      </c>
      <c r="AS54" s="84">
        <v>4.8936054410685388E-2</v>
      </c>
      <c r="AT54" s="84">
        <v>4.8936054410685388E-2</v>
      </c>
      <c r="AU54" s="84">
        <v>4.8936054410685388E-2</v>
      </c>
      <c r="AV54" s="84">
        <v>4.8936054410685388E-2</v>
      </c>
      <c r="AW54" s="84">
        <v>4.8936054410685388E-2</v>
      </c>
      <c r="AX54" s="84">
        <v>4.8936054410685388E-2</v>
      </c>
      <c r="AY54" s="84">
        <v>4.8936054410685388E-2</v>
      </c>
      <c r="AZ54" s="83">
        <v>4.8936054410685388E-2</v>
      </c>
      <c r="BA54" s="84">
        <v>4.8936054410685388E-2</v>
      </c>
      <c r="BB54" s="84">
        <v>4.8936054410685388E-2</v>
      </c>
      <c r="BC54" s="84">
        <v>4.8936054410685388E-2</v>
      </c>
      <c r="BD54" s="84">
        <v>4.8936054410685388E-2</v>
      </c>
      <c r="BE54" s="84">
        <v>4.8936054410685388E-2</v>
      </c>
      <c r="BF54" s="84">
        <v>4.8936054410685388E-2</v>
      </c>
      <c r="BG54" s="84">
        <v>4.8936054410685388E-2</v>
      </c>
      <c r="BH54" s="84">
        <v>4.8936054410685388E-2</v>
      </c>
      <c r="BI54" s="84">
        <v>4.8936054410685388E-2</v>
      </c>
      <c r="BJ54" s="84">
        <v>4.8936054410685388E-2</v>
      </c>
      <c r="BK54" s="84">
        <v>4.8936054410685388E-2</v>
      </c>
    </row>
    <row r="55" spans="1:63" ht="15.75" customHeight="1">
      <c r="A55" s="2" t="s">
        <v>44</v>
      </c>
      <c r="B55" s="23" t="s">
        <v>46</v>
      </c>
      <c r="C55" s="43" t="s">
        <v>68</v>
      </c>
      <c r="D55" s="82">
        <f t="shared" ref="D55:BK55" si="16">D53*D54</f>
        <v>75465.997788790846</v>
      </c>
      <c r="E55" s="4">
        <f t="shared" si="16"/>
        <v>427514.5539398081</v>
      </c>
      <c r="F55" s="4">
        <f t="shared" si="16"/>
        <v>454104.08615599968</v>
      </c>
      <c r="G55" s="4">
        <f t="shared" si="16"/>
        <v>404954.69317068171</v>
      </c>
      <c r="H55" s="4">
        <f t="shared" si="16"/>
        <v>408538.07109754713</v>
      </c>
      <c r="I55" s="4">
        <f t="shared" si="16"/>
        <v>393476.008328153</v>
      </c>
      <c r="J55" s="4">
        <f t="shared" si="16"/>
        <v>387392.1828368546</v>
      </c>
      <c r="K55" s="4">
        <f t="shared" si="16"/>
        <v>361379.23418312339</v>
      </c>
      <c r="L55" s="4">
        <f t="shared" si="16"/>
        <v>384378.07378632441</v>
      </c>
      <c r="M55" s="4">
        <f t="shared" si="16"/>
        <v>368291.5155391547</v>
      </c>
      <c r="N55" s="82">
        <f t="shared" si="16"/>
        <v>353450.93983257312</v>
      </c>
      <c r="O55" s="4">
        <f t="shared" si="16"/>
        <v>331442.05315033026</v>
      </c>
      <c r="P55" s="4">
        <f t="shared" si="16"/>
        <v>369636.95830947935</v>
      </c>
      <c r="Q55" s="4">
        <f t="shared" si="16"/>
        <v>83059.62838717665</v>
      </c>
      <c r="R55" s="4">
        <f t="shared" si="16"/>
        <v>49519.95120891204</v>
      </c>
      <c r="S55" s="4">
        <f t="shared" si="16"/>
        <v>403574.34920191712</v>
      </c>
      <c r="T55" s="4">
        <f t="shared" si="16"/>
        <v>380611.90783216414</v>
      </c>
      <c r="U55" s="4">
        <f t="shared" si="16"/>
        <v>440033.97998197121</v>
      </c>
      <c r="V55" s="4">
        <f t="shared" si="16"/>
        <v>336565.54397819447</v>
      </c>
      <c r="W55" s="4">
        <f t="shared" si="16"/>
        <v>395337.74532542762</v>
      </c>
      <c r="X55" s="4">
        <f t="shared" si="16"/>
        <v>371255.33422884112</v>
      </c>
      <c r="Y55" s="4">
        <f t="shared" si="16"/>
        <v>302280.94425806828</v>
      </c>
      <c r="Z55" s="4">
        <f t="shared" si="16"/>
        <v>397194.37922976899</v>
      </c>
      <c r="AA55" s="4">
        <f t="shared" si="16"/>
        <v>356410.09276281559</v>
      </c>
      <c r="AB55" s="82">
        <f t="shared" si="16"/>
        <v>379415.91066236701</v>
      </c>
      <c r="AC55" s="4">
        <f t="shared" si="16"/>
        <v>380593.55681176018</v>
      </c>
      <c r="AD55" s="4">
        <f t="shared" si="16"/>
        <v>494935.29048926476</v>
      </c>
      <c r="AE55" s="4">
        <f t="shared" si="16"/>
        <v>527717.60227503732</v>
      </c>
      <c r="AF55" s="4">
        <f t="shared" si="16"/>
        <v>475588.95967459882</v>
      </c>
      <c r="AG55" s="4">
        <f t="shared" si="16"/>
        <v>417237.60839529755</v>
      </c>
      <c r="AH55" s="4">
        <f t="shared" si="16"/>
        <v>338055.15747445571</v>
      </c>
      <c r="AI55" s="4">
        <f t="shared" si="16"/>
        <v>446541.25181723211</v>
      </c>
      <c r="AJ55" s="4">
        <f t="shared" si="16"/>
        <v>345292.79992179608</v>
      </c>
      <c r="AK55" s="4">
        <f t="shared" si="16"/>
        <v>404134.05004180275</v>
      </c>
      <c r="AL55" s="4">
        <f t="shared" si="16"/>
        <v>385985.08660645742</v>
      </c>
      <c r="AM55" s="4">
        <f t="shared" si="16"/>
        <v>365997.64454295707</v>
      </c>
      <c r="AN55" s="82">
        <f t="shared" si="16"/>
        <v>426153.75750892441</v>
      </c>
      <c r="AO55" s="4">
        <f t="shared" si="16"/>
        <v>389902.9071225769</v>
      </c>
      <c r="AP55" s="4">
        <f t="shared" si="16"/>
        <v>466910.63978540787</v>
      </c>
      <c r="AQ55" s="4">
        <f t="shared" si="16"/>
        <v>484569.7043800478</v>
      </c>
      <c r="AR55" s="4">
        <f t="shared" si="16"/>
        <v>429823.9615897258</v>
      </c>
      <c r="AS55" s="4">
        <f t="shared" si="16"/>
        <v>422290.74537374493</v>
      </c>
      <c r="AT55" s="4">
        <f t="shared" si="16"/>
        <v>374607.45395597309</v>
      </c>
      <c r="AU55" s="4">
        <f t="shared" si="16"/>
        <v>369814.36317066406</v>
      </c>
      <c r="AV55" s="4">
        <f t="shared" si="16"/>
        <v>371324.82342610433</v>
      </c>
      <c r="AW55" s="4">
        <f t="shared" si="16"/>
        <v>350504.4897165341</v>
      </c>
      <c r="AX55" s="4">
        <f t="shared" si="16"/>
        <v>334351.67687665508</v>
      </c>
      <c r="AY55" s="4">
        <f t="shared" si="16"/>
        <v>309300.33190273697</v>
      </c>
      <c r="AZ55" s="82">
        <f t="shared" si="16"/>
        <v>357760.72786455054</v>
      </c>
      <c r="BA55" s="4">
        <f t="shared" si="16"/>
        <v>359503.83012265916</v>
      </c>
      <c r="BB55" s="4">
        <f t="shared" si="16"/>
        <v>390058.52377560287</v>
      </c>
      <c r="BC55" s="4">
        <f t="shared" si="16"/>
        <v>410537.28382538649</v>
      </c>
      <c r="BD55" s="4">
        <f t="shared" si="16"/>
        <v>399944.58548764954</v>
      </c>
      <c r="BE55" s="4">
        <f t="shared" si="16"/>
        <v>350251.97967577493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</row>
    <row r="56" spans="1:63" ht="15.75" customHeight="1">
      <c r="A56" s="32" t="s">
        <v>44</v>
      </c>
      <c r="B56" s="33" t="s">
        <v>46</v>
      </c>
      <c r="C56" s="86" t="s">
        <v>29</v>
      </c>
      <c r="D56" s="87">
        <f t="shared" ref="D56:BK56" si="17">D55-D52</f>
        <v>17222.859303724457</v>
      </c>
      <c r="E56" s="88">
        <f t="shared" si="17"/>
        <v>52928.88661618036</v>
      </c>
      <c r="F56" s="88">
        <f t="shared" si="17"/>
        <v>45579.509528007184</v>
      </c>
      <c r="G56" s="88">
        <f t="shared" si="17"/>
        <v>-14215.562204055255</v>
      </c>
      <c r="H56" s="88">
        <f t="shared" si="17"/>
        <v>30409.91517272027</v>
      </c>
      <c r="I56" s="88">
        <f t="shared" si="17"/>
        <v>48528.935781876033</v>
      </c>
      <c r="J56" s="88">
        <f t="shared" si="17"/>
        <v>58628.778357578383</v>
      </c>
      <c r="K56" s="88">
        <f t="shared" si="17"/>
        <v>38234.19034592493</v>
      </c>
      <c r="L56" s="88">
        <f t="shared" si="17"/>
        <v>73392.570063631749</v>
      </c>
      <c r="M56" s="88">
        <f t="shared" si="17"/>
        <v>37803.075442780799</v>
      </c>
      <c r="N56" s="87">
        <f t="shared" si="17"/>
        <v>35972.86377720756</v>
      </c>
      <c r="O56" s="88">
        <f t="shared" si="17"/>
        <v>-13054.375456027337</v>
      </c>
      <c r="P56" s="88">
        <f t="shared" si="17"/>
        <v>44079.849275731365</v>
      </c>
      <c r="Q56" s="88">
        <f t="shared" si="17"/>
        <v>21100.973543188258</v>
      </c>
      <c r="R56" s="88">
        <f t="shared" si="17"/>
        <v>265.27200689882739</v>
      </c>
      <c r="S56" s="88">
        <f t="shared" si="17"/>
        <v>22805.359965331387</v>
      </c>
      <c r="T56" s="88">
        <f t="shared" si="17"/>
        <v>-28045.554788944253</v>
      </c>
      <c r="U56" s="88">
        <f t="shared" si="17"/>
        <v>12814.535079232242</v>
      </c>
      <c r="V56" s="88">
        <f t="shared" si="17"/>
        <v>-56095.178298754792</v>
      </c>
      <c r="W56" s="88">
        <f t="shared" si="17"/>
        <v>40512.638831586228</v>
      </c>
      <c r="X56" s="88">
        <f t="shared" si="17"/>
        <v>33047.236999852117</v>
      </c>
      <c r="Y56" s="88">
        <f t="shared" si="17"/>
        <v>-23962.270096416585</v>
      </c>
      <c r="Z56" s="88">
        <f t="shared" si="17"/>
        <v>83227.285235735122</v>
      </c>
      <c r="AA56" s="88">
        <f t="shared" si="17"/>
        <v>19575.391076932428</v>
      </c>
      <c r="AB56" s="87">
        <f t="shared" si="17"/>
        <v>52846.413161580684</v>
      </c>
      <c r="AC56" s="88">
        <f t="shared" si="17"/>
        <v>22857.127088462817</v>
      </c>
      <c r="AD56" s="88">
        <f t="shared" si="17"/>
        <v>102526.99721774447</v>
      </c>
      <c r="AE56" s="88">
        <f t="shared" si="17"/>
        <v>106873.04294711107</v>
      </c>
      <c r="AF56" s="88">
        <f t="shared" si="17"/>
        <v>74715.448722463916</v>
      </c>
      <c r="AG56" s="88">
        <f t="shared" si="17"/>
        <v>6139.6519794543856</v>
      </c>
      <c r="AH56" s="88">
        <f t="shared" si="17"/>
        <v>-32587.206543973007</v>
      </c>
      <c r="AI56" s="88">
        <f t="shared" si="17"/>
        <v>101854.00550892903</v>
      </c>
      <c r="AJ56" s="88">
        <f t="shared" si="17"/>
        <v>16656.62997287279</v>
      </c>
      <c r="AK56" s="88">
        <f t="shared" si="17"/>
        <v>87212.070383160259</v>
      </c>
      <c r="AL56" s="88">
        <f t="shared" si="17"/>
        <v>75008.15541236673</v>
      </c>
      <c r="AM56" s="88">
        <f t="shared" si="17"/>
        <v>38696.000451957399</v>
      </c>
      <c r="AN56" s="87">
        <f t="shared" si="17"/>
        <v>108914.81707958912</v>
      </c>
      <c r="AO56" s="88">
        <f t="shared" si="17"/>
        <v>42387.518248516601</v>
      </c>
      <c r="AP56" s="88">
        <f t="shared" si="17"/>
        <v>66882.768003760953</v>
      </c>
      <c r="AQ56" s="88">
        <f t="shared" si="17"/>
        <v>55553.406036045286</v>
      </c>
      <c r="AR56" s="88">
        <f t="shared" si="17"/>
        <v>13382.547299643862</v>
      </c>
      <c r="AS56" s="88">
        <f t="shared" si="17"/>
        <v>-4928.6995289940387</v>
      </c>
      <c r="AT56" s="88">
        <f t="shared" si="17"/>
        <v>-14383.541944556113</v>
      </c>
      <c r="AU56" s="88">
        <f t="shared" si="17"/>
        <v>14989.256676822668</v>
      </c>
      <c r="AV56" s="88">
        <f t="shared" si="17"/>
        <v>45879.295903869614</v>
      </c>
      <c r="AW56" s="88">
        <f t="shared" si="17"/>
        <v>33582.510057891603</v>
      </c>
      <c r="AX56" s="88">
        <f t="shared" si="17"/>
        <v>38325.559682280291</v>
      </c>
      <c r="AY56" s="88">
        <f t="shared" si="17"/>
        <v>-5290.5687284180312</v>
      </c>
      <c r="AZ56" s="87">
        <f t="shared" si="17"/>
        <v>52962.530197150016</v>
      </c>
      <c r="BA56" s="88">
        <f t="shared" si="17"/>
        <v>25616.495714248274</v>
      </c>
      <c r="BB56" s="88">
        <f t="shared" si="17"/>
        <v>16699.176779399102</v>
      </c>
      <c r="BC56" s="88">
        <f t="shared" si="17"/>
        <v>6036.2025296126958</v>
      </c>
      <c r="BD56" s="88">
        <f t="shared" si="17"/>
        <v>18530.953707948327</v>
      </c>
      <c r="BE56" s="88">
        <f t="shared" si="17"/>
        <v>-44724.488253172429</v>
      </c>
      <c r="BF56" s="88">
        <f t="shared" si="17"/>
        <v>0</v>
      </c>
      <c r="BG56" s="88">
        <f t="shared" si="17"/>
        <v>0</v>
      </c>
      <c r="BH56" s="88">
        <f t="shared" si="17"/>
        <v>0</v>
      </c>
      <c r="BI56" s="88">
        <f t="shared" si="17"/>
        <v>0</v>
      </c>
      <c r="BJ56" s="88">
        <f t="shared" si="17"/>
        <v>0</v>
      </c>
      <c r="BK56" s="88">
        <f t="shared" si="17"/>
        <v>0</v>
      </c>
    </row>
    <row r="57" spans="1:63" ht="15.75" hidden="1" customHeight="1" outlineLevel="1">
      <c r="A57" s="2"/>
      <c r="B57" s="23"/>
      <c r="C57" s="40"/>
      <c r="D57" s="95"/>
      <c r="E57" s="40"/>
      <c r="F57" s="40"/>
      <c r="G57" s="40"/>
      <c r="H57" s="40"/>
      <c r="I57" s="40"/>
      <c r="J57" s="40"/>
      <c r="K57" s="40"/>
      <c r="L57" s="40"/>
      <c r="M57" s="40"/>
      <c r="N57" s="100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82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60"/>
      <c r="AZ57" s="60"/>
    </row>
    <row r="58" spans="1:63" ht="15.75" hidden="1" customHeight="1" outlineLevel="1">
      <c r="A58" s="2" t="s">
        <v>45</v>
      </c>
      <c r="B58" s="23" t="s">
        <v>46</v>
      </c>
      <c r="C58" s="76" t="s">
        <v>63</v>
      </c>
      <c r="D58" s="39">
        <v>158.75311699497746</v>
      </c>
      <c r="E58" s="5">
        <v>952.01788690476201</v>
      </c>
      <c r="F58" s="99">
        <v>1090</v>
      </c>
      <c r="G58" s="99">
        <v>1092</v>
      </c>
      <c r="H58" s="99">
        <v>1093</v>
      </c>
      <c r="I58" s="99">
        <v>1108</v>
      </c>
      <c r="J58" s="99">
        <v>1108</v>
      </c>
      <c r="K58" s="99">
        <v>1105</v>
      </c>
      <c r="L58" s="99">
        <v>1113</v>
      </c>
      <c r="M58" s="99">
        <v>1106</v>
      </c>
      <c r="N58" s="100">
        <v>1103</v>
      </c>
      <c r="O58" s="99">
        <v>1097</v>
      </c>
      <c r="P58" s="99">
        <v>925.39999999999986</v>
      </c>
      <c r="Q58" s="99">
        <v>169.59999999999997</v>
      </c>
      <c r="R58" s="99">
        <v>129.43333333333331</v>
      </c>
      <c r="S58" s="99">
        <v>963.56666666666672</v>
      </c>
      <c r="T58" s="99">
        <v>1095</v>
      </c>
      <c r="U58" s="99">
        <v>1095</v>
      </c>
      <c r="V58" s="99">
        <v>1094</v>
      </c>
      <c r="W58" s="99">
        <v>1077</v>
      </c>
      <c r="X58" s="99">
        <v>1076</v>
      </c>
      <c r="Y58" s="99">
        <v>1068</v>
      </c>
      <c r="Z58" s="99">
        <v>1068</v>
      </c>
      <c r="AA58" s="99">
        <v>1069</v>
      </c>
      <c r="AB58" s="100">
        <v>1072</v>
      </c>
      <c r="AC58" s="99">
        <v>1073</v>
      </c>
      <c r="AD58" s="99">
        <v>1072</v>
      </c>
      <c r="AE58" s="99">
        <v>1079</v>
      </c>
      <c r="AF58" s="99">
        <v>1078</v>
      </c>
      <c r="AG58" s="99">
        <v>1079</v>
      </c>
      <c r="AH58" s="99">
        <v>1077</v>
      </c>
      <c r="AI58" s="99">
        <v>1083</v>
      </c>
      <c r="AJ58" s="99">
        <v>1088</v>
      </c>
      <c r="AK58" s="99">
        <v>1080</v>
      </c>
      <c r="AL58" s="99">
        <v>1083</v>
      </c>
      <c r="AM58" s="99">
        <v>1087</v>
      </c>
      <c r="AN58" s="100">
        <v>1082</v>
      </c>
      <c r="AO58" s="99">
        <v>1077</v>
      </c>
      <c r="AP58" s="99">
        <v>1080</v>
      </c>
      <c r="AQ58" s="99">
        <v>1087</v>
      </c>
      <c r="AR58" s="99">
        <v>1085</v>
      </c>
      <c r="AS58" s="99">
        <v>1087</v>
      </c>
      <c r="AT58" s="99">
        <v>1084</v>
      </c>
      <c r="AU58" s="99">
        <v>1074</v>
      </c>
      <c r="AV58" s="99">
        <v>1069</v>
      </c>
      <c r="AW58" s="99">
        <v>1058</v>
      </c>
      <c r="AX58" s="99">
        <v>1057</v>
      </c>
      <c r="AY58" s="99">
        <v>1060</v>
      </c>
      <c r="AZ58" s="100">
        <v>1059</v>
      </c>
      <c r="BA58" s="99">
        <v>1052</v>
      </c>
      <c r="BB58" s="99">
        <v>1045</v>
      </c>
      <c r="BC58" s="99">
        <v>1039</v>
      </c>
      <c r="BD58" s="99">
        <v>1038</v>
      </c>
      <c r="BE58" s="99">
        <v>1039</v>
      </c>
      <c r="BF58" s="99">
        <v>0</v>
      </c>
      <c r="BG58" s="99">
        <v>0</v>
      </c>
      <c r="BH58" s="99">
        <v>0</v>
      </c>
      <c r="BI58" s="99">
        <v>0</v>
      </c>
      <c r="BJ58" s="99">
        <v>0</v>
      </c>
      <c r="BK58" s="99">
        <v>0</v>
      </c>
    </row>
    <row r="59" spans="1:63" ht="15.75" hidden="1" customHeight="1" outlineLevel="1">
      <c r="A59" s="2" t="s">
        <v>45</v>
      </c>
      <c r="B59" s="23" t="s">
        <v>46</v>
      </c>
      <c r="C59" s="43" t="s">
        <v>64</v>
      </c>
      <c r="D59" s="79">
        <v>3668.7870819512195</v>
      </c>
      <c r="E59" s="80">
        <v>3934.649469050371</v>
      </c>
      <c r="F59" s="80">
        <v>3747.9318956696561</v>
      </c>
      <c r="G59" s="80">
        <v>3881.2060682846013</v>
      </c>
      <c r="H59" s="80">
        <v>3533.9079992974475</v>
      </c>
      <c r="I59" s="80">
        <v>3254.2176655309149</v>
      </c>
      <c r="J59" s="80">
        <v>3072.5551820493106</v>
      </c>
      <c r="K59" s="80">
        <v>2992.0837392333192</v>
      </c>
      <c r="L59" s="80">
        <v>2879.4954048397472</v>
      </c>
      <c r="M59" s="80">
        <v>3060.0781490404993</v>
      </c>
      <c r="N59" s="79">
        <v>2995.0761892015616</v>
      </c>
      <c r="O59" s="80">
        <v>3280.918367679596</v>
      </c>
      <c r="P59" s="81">
        <v>3668.7870819512195</v>
      </c>
      <c r="Q59" s="81">
        <v>3809.7892550633037</v>
      </c>
      <c r="R59" s="81">
        <v>3934.649469050371</v>
      </c>
      <c r="S59" s="81">
        <v>4085.869508038119</v>
      </c>
      <c r="T59" s="80">
        <v>3891.9758344867469</v>
      </c>
      <c r="U59" s="80">
        <v>4030.3721217239527</v>
      </c>
      <c r="V59" s="80">
        <v>3669.7263764200866</v>
      </c>
      <c r="W59" s="80">
        <v>3379.2867285127754</v>
      </c>
      <c r="X59" s="80">
        <v>3190.6424266885756</v>
      </c>
      <c r="Y59" s="80">
        <v>3107.0782319474752</v>
      </c>
      <c r="Z59" s="80">
        <v>2990.1627999431798</v>
      </c>
      <c r="AA59" s="80">
        <v>3177.6858649611618</v>
      </c>
      <c r="AB59" s="79">
        <v>3110.1856904836791</v>
      </c>
      <c r="AC59" s="80">
        <v>3407.013616412356</v>
      </c>
      <c r="AD59" s="80">
        <v>3809.7892550633037</v>
      </c>
      <c r="AE59" s="80">
        <v>4085.869508038119</v>
      </c>
      <c r="AF59" s="80">
        <v>3891.9758344867469</v>
      </c>
      <c r="AG59" s="80">
        <v>4030.3721217239527</v>
      </c>
      <c r="AH59" s="80">
        <v>3669.7263764200866</v>
      </c>
      <c r="AI59" s="80">
        <v>3379.2867285127754</v>
      </c>
      <c r="AJ59" s="80">
        <v>3190.6424266885756</v>
      </c>
      <c r="AK59" s="80">
        <v>3107.0782319474752</v>
      </c>
      <c r="AL59" s="80">
        <v>2990.1627999431798</v>
      </c>
      <c r="AM59" s="80">
        <v>3177.6858649611618</v>
      </c>
      <c r="AN59" s="79">
        <v>3110.1856904836791</v>
      </c>
      <c r="AO59" s="80">
        <v>3407.013616412356</v>
      </c>
      <c r="AP59" s="80">
        <v>3809.7892550633037</v>
      </c>
      <c r="AQ59" s="80">
        <v>4085.869508038119</v>
      </c>
      <c r="AR59" s="80">
        <v>3891.9758344867469</v>
      </c>
      <c r="AS59" s="80">
        <v>4030.3721217239527</v>
      </c>
      <c r="AT59" s="80">
        <v>3669.7263764200866</v>
      </c>
      <c r="AU59" s="80">
        <v>3379.2867285127754</v>
      </c>
      <c r="AV59" s="80">
        <v>3190.6424266885756</v>
      </c>
      <c r="AW59" s="80">
        <v>3107.0782319474752</v>
      </c>
      <c r="AX59" s="80">
        <v>2990.1627999431798</v>
      </c>
      <c r="AY59" s="80">
        <v>3177.6858649611618</v>
      </c>
      <c r="AZ59" s="79">
        <v>3110.1856904836791</v>
      </c>
      <c r="BA59" s="80">
        <v>3407.013616412356</v>
      </c>
      <c r="BB59" s="80">
        <v>3809.7892550633037</v>
      </c>
      <c r="BC59" s="80">
        <v>4085.869508038119</v>
      </c>
      <c r="BD59" s="80">
        <v>3891.9758344867469</v>
      </c>
      <c r="BE59" s="80">
        <v>4030.3721217239527</v>
      </c>
      <c r="BF59" s="80">
        <v>3669.7263764200866</v>
      </c>
      <c r="BG59" s="80">
        <v>3379.2867285127754</v>
      </c>
      <c r="BH59" s="80">
        <v>3190.6424266885756</v>
      </c>
      <c r="BI59" s="80">
        <v>3107.0782319474752</v>
      </c>
      <c r="BJ59" s="80">
        <v>2990.1627999431798</v>
      </c>
      <c r="BK59" s="80">
        <v>3177.6858649611618</v>
      </c>
    </row>
    <row r="60" spans="1:63" ht="15.75" hidden="1" customHeight="1" outlineLevel="1">
      <c r="A60" s="2" t="s">
        <v>45</v>
      </c>
      <c r="B60" s="23" t="s">
        <v>46</v>
      </c>
      <c r="C60" s="43" t="s">
        <v>65</v>
      </c>
      <c r="D60" s="82">
        <f t="shared" ref="D60:BK60" si="18">D59*D58</f>
        <v>582431.38485066395</v>
      </c>
      <c r="E60" s="4">
        <f t="shared" si="18"/>
        <v>3745856.6732362779</v>
      </c>
      <c r="F60" s="4">
        <f t="shared" si="18"/>
        <v>4085245.7662799251</v>
      </c>
      <c r="G60" s="4">
        <f t="shared" si="18"/>
        <v>4238277.0265667848</v>
      </c>
      <c r="H60" s="4">
        <f t="shared" si="18"/>
        <v>3862561.4432321102</v>
      </c>
      <c r="I60" s="4">
        <f t="shared" si="18"/>
        <v>3605673.1734082536</v>
      </c>
      <c r="J60" s="4">
        <f t="shared" si="18"/>
        <v>3404391.1417106362</v>
      </c>
      <c r="K60" s="4">
        <f t="shared" si="18"/>
        <v>3306252.5318528176</v>
      </c>
      <c r="L60" s="4">
        <f t="shared" si="18"/>
        <v>3204878.3855866385</v>
      </c>
      <c r="M60" s="4">
        <f t="shared" si="18"/>
        <v>3384446.432838792</v>
      </c>
      <c r="N60" s="82">
        <f t="shared" si="18"/>
        <v>3303569.0366893224</v>
      </c>
      <c r="O60" s="4">
        <f t="shared" si="18"/>
        <v>3599167.4493445167</v>
      </c>
      <c r="P60" s="4">
        <f t="shared" si="18"/>
        <v>3395095.5656376579</v>
      </c>
      <c r="Q60" s="4">
        <f t="shared" si="18"/>
        <v>646140.2576587362</v>
      </c>
      <c r="R60" s="4">
        <f t="shared" si="18"/>
        <v>509274.79627741961</v>
      </c>
      <c r="S60" s="4">
        <f t="shared" si="18"/>
        <v>3937007.6622952637</v>
      </c>
      <c r="T60" s="4">
        <f t="shared" si="18"/>
        <v>4261713.5387629876</v>
      </c>
      <c r="U60" s="4">
        <f t="shared" si="18"/>
        <v>4413257.4732877286</v>
      </c>
      <c r="V60" s="4">
        <f t="shared" si="18"/>
        <v>4014680.6558035747</v>
      </c>
      <c r="W60" s="4">
        <f t="shared" si="18"/>
        <v>3639491.8066082592</v>
      </c>
      <c r="X60" s="4">
        <f t="shared" si="18"/>
        <v>3433131.2511169072</v>
      </c>
      <c r="Y60" s="4">
        <f t="shared" si="18"/>
        <v>3318359.5517199035</v>
      </c>
      <c r="Z60" s="4">
        <f t="shared" si="18"/>
        <v>3193493.8703393159</v>
      </c>
      <c r="AA60" s="4">
        <f t="shared" si="18"/>
        <v>3396946.1896434817</v>
      </c>
      <c r="AB60" s="82">
        <f t="shared" si="18"/>
        <v>3334119.060198504</v>
      </c>
      <c r="AC60" s="4">
        <f t="shared" si="18"/>
        <v>3655725.6104104579</v>
      </c>
      <c r="AD60" s="4">
        <f t="shared" si="18"/>
        <v>4084094.0814278615</v>
      </c>
      <c r="AE60" s="4">
        <f t="shared" si="18"/>
        <v>4408653.1991731301</v>
      </c>
      <c r="AF60" s="4">
        <f t="shared" si="18"/>
        <v>4195549.9495767131</v>
      </c>
      <c r="AG60" s="4">
        <f t="shared" si="18"/>
        <v>4348771.5193401445</v>
      </c>
      <c r="AH60" s="4">
        <f t="shared" si="18"/>
        <v>3952295.3074044334</v>
      </c>
      <c r="AI60" s="4">
        <f t="shared" si="18"/>
        <v>3659767.5269793356</v>
      </c>
      <c r="AJ60" s="4">
        <f t="shared" si="18"/>
        <v>3471418.9602371701</v>
      </c>
      <c r="AK60" s="4">
        <f t="shared" si="18"/>
        <v>3355644.490503273</v>
      </c>
      <c r="AL60" s="4">
        <f t="shared" si="18"/>
        <v>3238346.312338464</v>
      </c>
      <c r="AM60" s="4">
        <f t="shared" si="18"/>
        <v>3454144.5352127827</v>
      </c>
      <c r="AN60" s="82">
        <f t="shared" si="18"/>
        <v>3365220.9171033408</v>
      </c>
      <c r="AO60" s="4">
        <f t="shared" si="18"/>
        <v>3669353.6648761076</v>
      </c>
      <c r="AP60" s="4">
        <f t="shared" si="18"/>
        <v>4114572.3954683682</v>
      </c>
      <c r="AQ60" s="4">
        <f t="shared" si="18"/>
        <v>4441340.1552374354</v>
      </c>
      <c r="AR60" s="4">
        <f t="shared" si="18"/>
        <v>4222793.7804181203</v>
      </c>
      <c r="AS60" s="4">
        <f t="shared" si="18"/>
        <v>4381014.4963139361</v>
      </c>
      <c r="AT60" s="4">
        <f t="shared" si="18"/>
        <v>3977983.392039374</v>
      </c>
      <c r="AU60" s="4">
        <f t="shared" si="18"/>
        <v>3629353.9464227208</v>
      </c>
      <c r="AV60" s="4">
        <f t="shared" si="18"/>
        <v>3410796.7541300873</v>
      </c>
      <c r="AW60" s="4">
        <f t="shared" si="18"/>
        <v>3287288.7694004285</v>
      </c>
      <c r="AX60" s="4">
        <f t="shared" si="18"/>
        <v>3160602.0795399412</v>
      </c>
      <c r="AY60" s="4">
        <f t="shared" si="18"/>
        <v>3368347.0168588315</v>
      </c>
      <c r="AZ60" s="82">
        <f t="shared" si="18"/>
        <v>3293686.6462222161</v>
      </c>
      <c r="BA60" s="4">
        <f t="shared" si="18"/>
        <v>3584178.3244657987</v>
      </c>
      <c r="BB60" s="4">
        <f t="shared" si="18"/>
        <v>3981229.7715411521</v>
      </c>
      <c r="BC60" s="4">
        <f t="shared" si="18"/>
        <v>4245218.4188516056</v>
      </c>
      <c r="BD60" s="4">
        <f t="shared" si="18"/>
        <v>4039870.9161972431</v>
      </c>
      <c r="BE60" s="4">
        <f t="shared" si="18"/>
        <v>4187556.6344711869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</row>
    <row r="61" spans="1:63" ht="15.75" hidden="1" customHeight="1" outlineLevel="1">
      <c r="A61" s="2" t="s">
        <v>45</v>
      </c>
      <c r="B61" s="23" t="s">
        <v>46</v>
      </c>
      <c r="C61" s="76" t="s">
        <v>66</v>
      </c>
      <c r="D61" s="39">
        <v>13597004.6</v>
      </c>
      <c r="E61" s="5">
        <v>77026972.766666651</v>
      </c>
      <c r="F61" s="99">
        <v>81817713</v>
      </c>
      <c r="G61" s="99">
        <v>84396702</v>
      </c>
      <c r="H61" s="99">
        <v>84169764</v>
      </c>
      <c r="I61" s="99">
        <v>81248825</v>
      </c>
      <c r="J61" s="99">
        <v>74381586</v>
      </c>
      <c r="K61" s="99">
        <v>62358171</v>
      </c>
      <c r="L61" s="99">
        <v>72629757</v>
      </c>
      <c r="M61" s="99">
        <v>71753983</v>
      </c>
      <c r="N61" s="100">
        <v>76041378</v>
      </c>
      <c r="O61" s="99">
        <v>81973561</v>
      </c>
      <c r="P61" s="99">
        <v>70356838.33841601</v>
      </c>
      <c r="Q61" s="99">
        <v>15224479.950571535</v>
      </c>
      <c r="R61" s="99">
        <v>9462201.074414812</v>
      </c>
      <c r="S61" s="99">
        <v>74260364.276773512</v>
      </c>
      <c r="T61" s="99">
        <v>84609968</v>
      </c>
      <c r="U61" s="99">
        <v>87664662</v>
      </c>
      <c r="V61" s="99">
        <v>82003606</v>
      </c>
      <c r="W61" s="99">
        <v>73819069</v>
      </c>
      <c r="X61" s="99">
        <v>68825457</v>
      </c>
      <c r="Y61" s="99">
        <v>63764106</v>
      </c>
      <c r="Z61" s="99">
        <v>73367181</v>
      </c>
      <c r="AA61" s="99">
        <v>73692218</v>
      </c>
      <c r="AB61" s="100">
        <v>77273519</v>
      </c>
      <c r="AC61" s="99">
        <v>82009314</v>
      </c>
      <c r="AD61" s="99">
        <v>88713210</v>
      </c>
      <c r="AE61" s="99">
        <v>88724517</v>
      </c>
      <c r="AF61" s="99">
        <v>84800559</v>
      </c>
      <c r="AG61" s="99">
        <v>88865627</v>
      </c>
      <c r="AH61" s="99">
        <v>77407261</v>
      </c>
      <c r="AI61" s="99">
        <v>78032029</v>
      </c>
      <c r="AJ61" s="99">
        <v>71640836</v>
      </c>
      <c r="AK61" s="99">
        <v>71125909</v>
      </c>
      <c r="AL61" s="99">
        <v>68525197</v>
      </c>
      <c r="AM61" s="99">
        <v>70942943</v>
      </c>
      <c r="AN61" s="100">
        <v>79743053</v>
      </c>
      <c r="AO61" s="99">
        <v>76709497</v>
      </c>
      <c r="AP61" s="99">
        <v>90148602</v>
      </c>
      <c r="AQ61" s="99">
        <v>85092360</v>
      </c>
      <c r="AR61" s="99">
        <v>84427288</v>
      </c>
      <c r="AS61" s="99">
        <v>87189697</v>
      </c>
      <c r="AT61" s="99">
        <v>82096598</v>
      </c>
      <c r="AU61" s="99">
        <v>79854156</v>
      </c>
      <c r="AV61" s="99">
        <v>69709548</v>
      </c>
      <c r="AW61" s="99">
        <v>65474067</v>
      </c>
      <c r="AX61" s="99">
        <v>61015644</v>
      </c>
      <c r="AY61" s="99">
        <v>66321638</v>
      </c>
      <c r="AZ61" s="100">
        <v>72974312</v>
      </c>
      <c r="BA61" s="99">
        <v>75528686</v>
      </c>
      <c r="BB61" s="99">
        <v>82705141</v>
      </c>
      <c r="BC61" s="99">
        <v>86182407</v>
      </c>
      <c r="BD61" s="99">
        <v>84889293</v>
      </c>
      <c r="BE61" s="99">
        <v>78433412</v>
      </c>
      <c r="BF61" s="99">
        <v>0</v>
      </c>
      <c r="BG61" s="99">
        <v>0</v>
      </c>
      <c r="BH61" s="99">
        <v>0</v>
      </c>
      <c r="BI61" s="99">
        <v>0</v>
      </c>
      <c r="BJ61" s="99">
        <v>0</v>
      </c>
      <c r="BK61" s="99">
        <v>0</v>
      </c>
    </row>
    <row r="62" spans="1:63" ht="15.75" hidden="1" customHeight="1" outlineLevel="1">
      <c r="A62" s="2" t="s">
        <v>45</v>
      </c>
      <c r="B62" s="23" t="s">
        <v>46</v>
      </c>
      <c r="C62" s="43" t="s">
        <v>67</v>
      </c>
      <c r="D62" s="83">
        <v>4.7124906981397159E-2</v>
      </c>
      <c r="E62" s="84">
        <v>4.7124906981397159E-2</v>
      </c>
      <c r="F62" s="84">
        <v>4.7124906981397159E-2</v>
      </c>
      <c r="G62" s="84">
        <v>4.7124906981397159E-2</v>
      </c>
      <c r="H62" s="84">
        <v>4.7124906981397159E-2</v>
      </c>
      <c r="I62" s="84">
        <v>4.7124906981397159E-2</v>
      </c>
      <c r="J62" s="84">
        <v>4.7124906981397159E-2</v>
      </c>
      <c r="K62" s="84">
        <v>4.7124906981397159E-2</v>
      </c>
      <c r="L62" s="84">
        <v>4.7124906981397159E-2</v>
      </c>
      <c r="M62" s="84">
        <v>4.7124906981397159E-2</v>
      </c>
      <c r="N62" s="83">
        <v>4.7124906981397159E-2</v>
      </c>
      <c r="O62" s="84">
        <v>4.7124906981397159E-2</v>
      </c>
      <c r="P62" s="85">
        <v>4.7124906981397159E-2</v>
      </c>
      <c r="Q62" s="85">
        <v>4.8936054410685388E-2</v>
      </c>
      <c r="R62" s="85">
        <v>4.7124906981397159E-2</v>
      </c>
      <c r="S62" s="85">
        <v>4.8936054410685388E-2</v>
      </c>
      <c r="T62" s="84">
        <v>4.8936054410685388E-2</v>
      </c>
      <c r="U62" s="84">
        <v>4.8936054410685388E-2</v>
      </c>
      <c r="V62" s="84">
        <v>4.8936054410685388E-2</v>
      </c>
      <c r="W62" s="84">
        <v>4.8936054410685388E-2</v>
      </c>
      <c r="X62" s="84">
        <v>4.8936054410685388E-2</v>
      </c>
      <c r="Y62" s="84">
        <v>4.8936054410685388E-2</v>
      </c>
      <c r="Z62" s="84">
        <v>4.8936054410685388E-2</v>
      </c>
      <c r="AA62" s="84">
        <v>4.8936054410685388E-2</v>
      </c>
      <c r="AB62" s="83">
        <v>4.8936054410685388E-2</v>
      </c>
      <c r="AC62" s="84">
        <v>4.8936054410685388E-2</v>
      </c>
      <c r="AD62" s="84">
        <v>4.8936054410685388E-2</v>
      </c>
      <c r="AE62" s="84">
        <v>4.8936054410685388E-2</v>
      </c>
      <c r="AF62" s="84">
        <v>4.8936054410685388E-2</v>
      </c>
      <c r="AG62" s="84">
        <v>4.8936054410685388E-2</v>
      </c>
      <c r="AH62" s="84">
        <v>4.8936054410685388E-2</v>
      </c>
      <c r="AI62" s="84">
        <v>4.8936054410685388E-2</v>
      </c>
      <c r="AJ62" s="84">
        <v>4.8936054410685388E-2</v>
      </c>
      <c r="AK62" s="84">
        <v>4.8936054410685388E-2</v>
      </c>
      <c r="AL62" s="84">
        <v>4.8936054410685388E-2</v>
      </c>
      <c r="AM62" s="84">
        <v>4.8936054410685388E-2</v>
      </c>
      <c r="AN62" s="83">
        <v>4.8936054410685388E-2</v>
      </c>
      <c r="AO62" s="84">
        <v>4.8936054410685388E-2</v>
      </c>
      <c r="AP62" s="84">
        <v>4.8936054410685388E-2</v>
      </c>
      <c r="AQ62" s="84">
        <v>4.8936054410685388E-2</v>
      </c>
      <c r="AR62" s="84">
        <v>4.8936054410685388E-2</v>
      </c>
      <c r="AS62" s="84">
        <v>4.8936054410685388E-2</v>
      </c>
      <c r="AT62" s="84">
        <v>4.8936054410685388E-2</v>
      </c>
      <c r="AU62" s="84">
        <v>4.8936054410685388E-2</v>
      </c>
      <c r="AV62" s="84">
        <v>4.8936054410685388E-2</v>
      </c>
      <c r="AW62" s="84">
        <v>4.8936054410685388E-2</v>
      </c>
      <c r="AX62" s="84">
        <v>4.8936054410685388E-2</v>
      </c>
      <c r="AY62" s="84">
        <v>4.8936054410685388E-2</v>
      </c>
      <c r="AZ62" s="83">
        <v>4.8936054410685388E-2</v>
      </c>
      <c r="BA62" s="84">
        <v>4.8936054410685388E-2</v>
      </c>
      <c r="BB62" s="84">
        <v>4.8936054410685388E-2</v>
      </c>
      <c r="BC62" s="84">
        <v>4.8936054410685388E-2</v>
      </c>
      <c r="BD62" s="84">
        <v>4.8936054410685388E-2</v>
      </c>
      <c r="BE62" s="84">
        <v>4.8936054410685388E-2</v>
      </c>
      <c r="BF62" s="84">
        <v>4.8936054410685388E-2</v>
      </c>
      <c r="BG62" s="84">
        <v>4.8936054410685388E-2</v>
      </c>
      <c r="BH62" s="84">
        <v>4.8936054410685388E-2</v>
      </c>
      <c r="BI62" s="84">
        <v>4.8936054410685388E-2</v>
      </c>
      <c r="BJ62" s="84">
        <v>4.8936054410685388E-2</v>
      </c>
      <c r="BK62" s="84">
        <v>4.8936054410685388E-2</v>
      </c>
    </row>
    <row r="63" spans="1:63" ht="15.75" hidden="1" customHeight="1" outlineLevel="1">
      <c r="A63" s="2" t="s">
        <v>45</v>
      </c>
      <c r="B63" s="23" t="s">
        <v>46</v>
      </c>
      <c r="C63" s="43" t="s">
        <v>68</v>
      </c>
      <c r="D63" s="82">
        <f t="shared" ref="D63:BK63" si="19">D61*D62</f>
        <v>640757.57700062927</v>
      </c>
      <c r="E63" s="4">
        <f t="shared" si="19"/>
        <v>3629888.926687778</v>
      </c>
      <c r="F63" s="4">
        <f t="shared" si="19"/>
        <v>3855652.114555649</v>
      </c>
      <c r="G63" s="4">
        <f t="shared" si="19"/>
        <v>3977186.7312866957</v>
      </c>
      <c r="H63" s="4">
        <f t="shared" si="19"/>
        <v>3966492.2991461512</v>
      </c>
      <c r="I63" s="4">
        <f t="shared" si="19"/>
        <v>3828843.320472816</v>
      </c>
      <c r="J63" s="4">
        <f t="shared" si="19"/>
        <v>3505225.3213787931</v>
      </c>
      <c r="K63" s="4">
        <f t="shared" si="19"/>
        <v>2938623.0079050581</v>
      </c>
      <c r="L63" s="4">
        <f t="shared" si="19"/>
        <v>3422670.5427064793</v>
      </c>
      <c r="M63" s="4">
        <f t="shared" si="19"/>
        <v>3381399.7744197529</v>
      </c>
      <c r="N63" s="82">
        <f t="shared" si="19"/>
        <v>3583442.8649872602</v>
      </c>
      <c r="O63" s="4">
        <f t="shared" si="19"/>
        <v>3862996.437058886</v>
      </c>
      <c r="P63" s="4">
        <f t="shared" si="19"/>
        <v>3315559.4622030519</v>
      </c>
      <c r="Q63" s="4">
        <f t="shared" si="19"/>
        <v>745025.97923555749</v>
      </c>
      <c r="R63" s="4">
        <f t="shared" si="19"/>
        <v>445905.34547107428</v>
      </c>
      <c r="S63" s="4">
        <f t="shared" si="19"/>
        <v>3634009.2268055063</v>
      </c>
      <c r="T63" s="4">
        <f t="shared" si="19"/>
        <v>4140477.9977343497</v>
      </c>
      <c r="U63" s="4">
        <f t="shared" si="19"/>
        <v>4289962.6695263442</v>
      </c>
      <c r="V63" s="4">
        <f t="shared" si="19"/>
        <v>4012932.9250884065</v>
      </c>
      <c r="W63" s="4">
        <f t="shared" si="19"/>
        <v>3612413.9771301388</v>
      </c>
      <c r="X63" s="4">
        <f t="shared" si="19"/>
        <v>3368046.3085922874</v>
      </c>
      <c r="Y63" s="4">
        <f t="shared" si="19"/>
        <v>3120363.7606647108</v>
      </c>
      <c r="Z63" s="4">
        <f t="shared" si="19"/>
        <v>3590300.3613746031</v>
      </c>
      <c r="AA63" s="4">
        <f t="shared" si="19"/>
        <v>3606206.3896920891</v>
      </c>
      <c r="AB63" s="82">
        <f t="shared" si="19"/>
        <v>3781461.1302891313</v>
      </c>
      <c r="AC63" s="4">
        <f t="shared" si="19"/>
        <v>4013212.2520869831</v>
      </c>
      <c r="AD63" s="4">
        <f t="shared" si="19"/>
        <v>4341274.4715065593</v>
      </c>
      <c r="AE63" s="4">
        <f t="shared" si="19"/>
        <v>4341827.7914737808</v>
      </c>
      <c r="AF63" s="4">
        <f t="shared" si="19"/>
        <v>4149804.7692805366</v>
      </c>
      <c r="AG63" s="4">
        <f t="shared" si="19"/>
        <v>4348733.1581116728</v>
      </c>
      <c r="AH63" s="4">
        <f t="shared" si="19"/>
        <v>3788005.9360781251</v>
      </c>
      <c r="AI63" s="4">
        <f t="shared" si="19"/>
        <v>3818579.6169201802</v>
      </c>
      <c r="AJ63" s="4">
        <f t="shared" si="19"/>
        <v>3505819.8485229886</v>
      </c>
      <c r="AK63" s="4">
        <f t="shared" si="19"/>
        <v>3480621.3528334578</v>
      </c>
      <c r="AL63" s="4">
        <f t="shared" si="19"/>
        <v>3353352.768894935</v>
      </c>
      <c r="AM63" s="4">
        <f t="shared" si="19"/>
        <v>3471667.7187021519</v>
      </c>
      <c r="AN63" s="82">
        <f t="shared" si="19"/>
        <v>3902310.3804821689</v>
      </c>
      <c r="AO63" s="4">
        <f t="shared" si="19"/>
        <v>3753860.1190083073</v>
      </c>
      <c r="AP63" s="4">
        <f t="shared" si="19"/>
        <v>4411516.8925192216</v>
      </c>
      <c r="AQ63" s="4">
        <f t="shared" si="19"/>
        <v>4164084.3588936287</v>
      </c>
      <c r="AR63" s="4">
        <f t="shared" si="19"/>
        <v>4131538.3593146056</v>
      </c>
      <c r="AS63" s="4">
        <f t="shared" si="19"/>
        <v>4266719.7564431727</v>
      </c>
      <c r="AT63" s="4">
        <f t="shared" si="19"/>
        <v>4017483.5866601653</v>
      </c>
      <c r="AU63" s="4">
        <f t="shared" si="19"/>
        <v>3907747.3229353591</v>
      </c>
      <c r="AV63" s="4">
        <f t="shared" si="19"/>
        <v>3411310.2338722846</v>
      </c>
      <c r="AW63" s="4">
        <f t="shared" si="19"/>
        <v>3204042.5052008606</v>
      </c>
      <c r="AX63" s="4">
        <f t="shared" si="19"/>
        <v>2985864.8746870095</v>
      </c>
      <c r="AY63" s="4">
        <f t="shared" si="19"/>
        <v>3245519.2857737797</v>
      </c>
      <c r="AZ63" s="82">
        <f t="shared" si="19"/>
        <v>3571074.9026143318</v>
      </c>
      <c r="BA63" s="4">
        <f t="shared" si="19"/>
        <v>3696075.8876635716</v>
      </c>
      <c r="BB63" s="4">
        <f t="shared" si="19"/>
        <v>4047263.2800194072</v>
      </c>
      <c r="BC63" s="4">
        <f t="shared" si="19"/>
        <v>4217426.9581958335</v>
      </c>
      <c r="BD63" s="4">
        <f t="shared" si="19"/>
        <v>4154147.061132614</v>
      </c>
      <c r="BE63" s="4">
        <f t="shared" si="19"/>
        <v>3838221.717247704</v>
      </c>
      <c r="BF63" s="4">
        <f t="shared" si="19"/>
        <v>0</v>
      </c>
      <c r="BG63" s="4">
        <f t="shared" si="19"/>
        <v>0</v>
      </c>
      <c r="BH63" s="4">
        <f t="shared" si="19"/>
        <v>0</v>
      </c>
      <c r="BI63" s="4">
        <f t="shared" si="19"/>
        <v>0</v>
      </c>
      <c r="BJ63" s="4">
        <f t="shared" si="19"/>
        <v>0</v>
      </c>
      <c r="BK63" s="4">
        <f t="shared" si="19"/>
        <v>0</v>
      </c>
    </row>
    <row r="64" spans="1:63" ht="15.75" hidden="1" customHeight="1" outlineLevel="1">
      <c r="A64" s="32" t="s">
        <v>45</v>
      </c>
      <c r="B64" s="33" t="s">
        <v>46</v>
      </c>
      <c r="C64" s="86" t="s">
        <v>29</v>
      </c>
      <c r="D64" s="87">
        <f t="shared" ref="D64:BK64" si="20">D63-D60</f>
        <v>58326.192149965325</v>
      </c>
      <c r="E64" s="88">
        <f t="shared" si="20"/>
        <v>-115967.74654849991</v>
      </c>
      <c r="F64" s="88">
        <f t="shared" si="20"/>
        <v>-229593.65172427613</v>
      </c>
      <c r="G64" s="88">
        <f t="shared" si="20"/>
        <v>-261090.29528008914</v>
      </c>
      <c r="H64" s="88">
        <f t="shared" si="20"/>
        <v>103930.85591404093</v>
      </c>
      <c r="I64" s="88">
        <f t="shared" si="20"/>
        <v>223170.14706456242</v>
      </c>
      <c r="J64" s="88">
        <f t="shared" si="20"/>
        <v>100834.1796681569</v>
      </c>
      <c r="K64" s="88">
        <f t="shared" si="20"/>
        <v>-367629.52394775953</v>
      </c>
      <c r="L64" s="88">
        <f t="shared" si="20"/>
        <v>217792.15711984085</v>
      </c>
      <c r="M64" s="88">
        <f t="shared" si="20"/>
        <v>-3046.6584190391004</v>
      </c>
      <c r="N64" s="87">
        <f t="shared" si="20"/>
        <v>279873.82829793775</v>
      </c>
      <c r="O64" s="88">
        <f t="shared" si="20"/>
        <v>263828.98771436932</v>
      </c>
      <c r="P64" s="88">
        <f t="shared" si="20"/>
        <v>-79536.10343460599</v>
      </c>
      <c r="Q64" s="88">
        <f t="shared" si="20"/>
        <v>98885.721576821292</v>
      </c>
      <c r="R64" s="88">
        <f t="shared" si="20"/>
        <v>-63369.450806345325</v>
      </c>
      <c r="S64" s="88">
        <f t="shared" si="20"/>
        <v>-302998.43548975745</v>
      </c>
      <c r="T64" s="88">
        <f t="shared" si="20"/>
        <v>-121235.5410286379</v>
      </c>
      <c r="U64" s="88">
        <f t="shared" si="20"/>
        <v>-123294.80376138445</v>
      </c>
      <c r="V64" s="88">
        <f t="shared" si="20"/>
        <v>-1747.7307151681744</v>
      </c>
      <c r="W64" s="88">
        <f t="shared" si="20"/>
        <v>-27077.829478120431</v>
      </c>
      <c r="X64" s="88">
        <f t="shared" si="20"/>
        <v>-65084.942524619866</v>
      </c>
      <c r="Y64" s="88">
        <f t="shared" si="20"/>
        <v>-197995.79105519271</v>
      </c>
      <c r="Z64" s="88">
        <f t="shared" si="20"/>
        <v>396806.49103528727</v>
      </c>
      <c r="AA64" s="88">
        <f t="shared" si="20"/>
        <v>209260.20004860731</v>
      </c>
      <c r="AB64" s="87">
        <f t="shared" si="20"/>
        <v>447342.0700906273</v>
      </c>
      <c r="AC64" s="88">
        <f t="shared" si="20"/>
        <v>357486.64167652512</v>
      </c>
      <c r="AD64" s="88">
        <f t="shared" si="20"/>
        <v>257180.39007869782</v>
      </c>
      <c r="AE64" s="88">
        <f t="shared" si="20"/>
        <v>-66825.407699349336</v>
      </c>
      <c r="AF64" s="88">
        <f t="shared" si="20"/>
        <v>-45745.180296176579</v>
      </c>
      <c r="AG64" s="88">
        <f t="shared" si="20"/>
        <v>-38.361228471621871</v>
      </c>
      <c r="AH64" s="88">
        <f t="shared" si="20"/>
        <v>-164289.37132630823</v>
      </c>
      <c r="AI64" s="88">
        <f t="shared" si="20"/>
        <v>158812.08994084457</v>
      </c>
      <c r="AJ64" s="88">
        <f t="shared" si="20"/>
        <v>34400.88828581851</v>
      </c>
      <c r="AK64" s="88">
        <f t="shared" si="20"/>
        <v>124976.86233018478</v>
      </c>
      <c r="AL64" s="88">
        <f t="shared" si="20"/>
        <v>115006.45655647106</v>
      </c>
      <c r="AM64" s="88">
        <f t="shared" si="20"/>
        <v>17523.183489369228</v>
      </c>
      <c r="AN64" s="87">
        <f t="shared" si="20"/>
        <v>537089.46337882802</v>
      </c>
      <c r="AO64" s="88">
        <f t="shared" si="20"/>
        <v>84506.454132199753</v>
      </c>
      <c r="AP64" s="88">
        <f t="shared" si="20"/>
        <v>296944.49705085345</v>
      </c>
      <c r="AQ64" s="88">
        <f t="shared" si="20"/>
        <v>-277255.79634380667</v>
      </c>
      <c r="AR64" s="88">
        <f t="shared" si="20"/>
        <v>-91255.421103514731</v>
      </c>
      <c r="AS64" s="88">
        <f t="shared" si="20"/>
        <v>-114294.73987076338</v>
      </c>
      <c r="AT64" s="88">
        <f t="shared" si="20"/>
        <v>39500.194620791357</v>
      </c>
      <c r="AU64" s="88">
        <f t="shared" si="20"/>
        <v>278393.37651263829</v>
      </c>
      <c r="AV64" s="88">
        <f t="shared" si="20"/>
        <v>513.47974219731987</v>
      </c>
      <c r="AW64" s="88">
        <f t="shared" si="20"/>
        <v>-83246.264199567959</v>
      </c>
      <c r="AX64" s="88">
        <f t="shared" si="20"/>
        <v>-174737.20485293167</v>
      </c>
      <c r="AY64" s="88">
        <f t="shared" si="20"/>
        <v>-122827.73108505178</v>
      </c>
      <c r="AZ64" s="87">
        <f t="shared" si="20"/>
        <v>277388.25639211573</v>
      </c>
      <c r="BA64" s="88">
        <f t="shared" si="20"/>
        <v>111897.56319777295</v>
      </c>
      <c r="BB64" s="88">
        <f t="shared" si="20"/>
        <v>66033.508478255011</v>
      </c>
      <c r="BC64" s="88">
        <f t="shared" si="20"/>
        <v>-27791.460655772127</v>
      </c>
      <c r="BD64" s="88">
        <f t="shared" si="20"/>
        <v>114276.14493537089</v>
      </c>
      <c r="BE64" s="88">
        <f t="shared" si="20"/>
        <v>-349334.91722348286</v>
      </c>
      <c r="BF64" s="88">
        <f t="shared" si="20"/>
        <v>0</v>
      </c>
      <c r="BG64" s="88">
        <f t="shared" si="20"/>
        <v>0</v>
      </c>
      <c r="BH64" s="88">
        <f t="shared" si="20"/>
        <v>0</v>
      </c>
      <c r="BI64" s="88">
        <f t="shared" si="20"/>
        <v>0</v>
      </c>
      <c r="BJ64" s="88">
        <f t="shared" si="20"/>
        <v>0</v>
      </c>
      <c r="BK64" s="88">
        <f t="shared" si="20"/>
        <v>0</v>
      </c>
    </row>
    <row r="65" spans="1:63" ht="15.75" customHeight="1" collapsed="1">
      <c r="B65" s="3"/>
      <c r="C65" s="24"/>
      <c r="D65" s="105"/>
      <c r="E65" s="106"/>
      <c r="F65" s="24"/>
      <c r="G65" s="24"/>
      <c r="H65" s="24"/>
      <c r="I65" s="24"/>
      <c r="J65" s="24"/>
      <c r="K65" s="24"/>
      <c r="L65" s="24"/>
      <c r="M65" s="24"/>
      <c r="N65" s="38"/>
      <c r="O65" s="24"/>
      <c r="P65" s="13"/>
      <c r="Q65" s="13"/>
      <c r="R65" s="13"/>
      <c r="S65" s="13"/>
      <c r="T65" s="24"/>
      <c r="U65" s="24"/>
      <c r="V65" s="24"/>
      <c r="W65" s="24"/>
      <c r="X65" s="24"/>
      <c r="Y65" s="24"/>
      <c r="Z65" s="24"/>
      <c r="AA65" s="24"/>
      <c r="AB65" s="82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60"/>
      <c r="AZ65" s="60"/>
    </row>
    <row r="66" spans="1:63" ht="15.75" customHeight="1">
      <c r="A66" s="2" t="s">
        <v>47</v>
      </c>
      <c r="B66" s="2" t="s">
        <v>48</v>
      </c>
      <c r="C66" s="76" t="s">
        <v>63</v>
      </c>
      <c r="D66" s="39">
        <v>694.40306806172043</v>
      </c>
      <c r="E66" s="5">
        <v>4467.7867496819063</v>
      </c>
      <c r="F66" s="99">
        <v>5173</v>
      </c>
      <c r="G66" s="99">
        <v>5157</v>
      </c>
      <c r="H66" s="99">
        <v>5150</v>
      </c>
      <c r="I66" s="99">
        <v>5148</v>
      </c>
      <c r="J66" s="99">
        <v>5149</v>
      </c>
      <c r="K66" s="99">
        <v>5151</v>
      </c>
      <c r="L66" s="99">
        <v>5176</v>
      </c>
      <c r="M66" s="99">
        <v>5191</v>
      </c>
      <c r="N66" s="100">
        <v>5185</v>
      </c>
      <c r="O66" s="99">
        <v>5192</v>
      </c>
      <c r="P66" s="99">
        <v>4265.7000000000016</v>
      </c>
      <c r="Q66" s="99">
        <v>914.30000000000007</v>
      </c>
      <c r="R66" s="99">
        <v>488.23333333333335</v>
      </c>
      <c r="S66" s="99">
        <v>4689.7666666666673</v>
      </c>
      <c r="T66" s="99">
        <v>5170</v>
      </c>
      <c r="U66" s="99">
        <v>5162</v>
      </c>
      <c r="V66" s="99">
        <v>5154</v>
      </c>
      <c r="W66" s="99">
        <v>5156</v>
      </c>
      <c r="X66" s="99">
        <v>5148</v>
      </c>
      <c r="Y66" s="99">
        <v>5168</v>
      </c>
      <c r="Z66" s="99">
        <v>5174</v>
      </c>
      <c r="AA66" s="99">
        <v>5184</v>
      </c>
      <c r="AB66" s="100">
        <v>5190</v>
      </c>
      <c r="AC66" s="99">
        <v>5192</v>
      </c>
      <c r="AD66" s="99">
        <v>5188</v>
      </c>
      <c r="AE66" s="99">
        <v>5176</v>
      </c>
      <c r="AF66" s="99">
        <v>5165</v>
      </c>
      <c r="AG66" s="99">
        <v>5152</v>
      </c>
      <c r="AH66" s="99">
        <v>5142</v>
      </c>
      <c r="AI66" s="99">
        <v>5139</v>
      </c>
      <c r="AJ66" s="99">
        <v>5137</v>
      </c>
      <c r="AK66" s="99">
        <v>5150</v>
      </c>
      <c r="AL66" s="99">
        <v>5158</v>
      </c>
      <c r="AM66" s="99">
        <v>5173</v>
      </c>
      <c r="AN66" s="100">
        <v>5180</v>
      </c>
      <c r="AO66" s="99">
        <v>5185</v>
      </c>
      <c r="AP66" s="99">
        <v>5173</v>
      </c>
      <c r="AQ66" s="99">
        <v>5183</v>
      </c>
      <c r="AR66" s="99">
        <v>5165</v>
      </c>
      <c r="AS66" s="99">
        <v>5155</v>
      </c>
      <c r="AT66" s="99">
        <v>5148</v>
      </c>
      <c r="AU66" s="99">
        <v>5148</v>
      </c>
      <c r="AV66" s="99">
        <v>5140</v>
      </c>
      <c r="AW66" s="99">
        <v>5150</v>
      </c>
      <c r="AX66" s="99">
        <v>5160</v>
      </c>
      <c r="AY66" s="99">
        <v>5168</v>
      </c>
      <c r="AZ66" s="100">
        <v>5171</v>
      </c>
      <c r="BA66" s="99">
        <v>5173</v>
      </c>
      <c r="BB66" s="99">
        <v>5172</v>
      </c>
      <c r="BC66" s="99">
        <v>5170</v>
      </c>
      <c r="BD66" s="99">
        <v>5159</v>
      </c>
      <c r="BE66" s="99">
        <v>5142</v>
      </c>
      <c r="BF66" s="99">
        <v>0</v>
      </c>
      <c r="BG66" s="99">
        <v>0</v>
      </c>
      <c r="BH66" s="99">
        <v>0</v>
      </c>
      <c r="BI66" s="99">
        <v>0</v>
      </c>
      <c r="BJ66" s="99">
        <v>0</v>
      </c>
      <c r="BK66" s="99">
        <v>0</v>
      </c>
    </row>
    <row r="67" spans="1:63" ht="15.75" customHeight="1">
      <c r="A67" s="2" t="s">
        <v>47</v>
      </c>
      <c r="B67" s="2" t="s">
        <v>48</v>
      </c>
      <c r="C67" s="43" t="s">
        <v>64</v>
      </c>
      <c r="D67" s="79">
        <v>293.4171499789382</v>
      </c>
      <c r="E67" s="80">
        <v>174.2232124872142</v>
      </c>
      <c r="F67" s="80">
        <v>51.74640476709579</v>
      </c>
      <c r="G67" s="80">
        <v>8.183581022995952</v>
      </c>
      <c r="H67" s="80">
        <v>4.636318422978384</v>
      </c>
      <c r="I67" s="80">
        <v>4.7966947679853629</v>
      </c>
      <c r="J67" s="80">
        <v>34.819905873686309</v>
      </c>
      <c r="K67" s="80">
        <v>112.01083089819562</v>
      </c>
      <c r="L67" s="80">
        <v>171.53173124953875</v>
      </c>
      <c r="M67" s="80">
        <v>200.34066120069264</v>
      </c>
      <c r="N67" s="79">
        <v>319.50285188877984</v>
      </c>
      <c r="O67" s="80">
        <v>360.98468600977503</v>
      </c>
      <c r="P67" s="81">
        <v>293.4171499789382</v>
      </c>
      <c r="Q67" s="81">
        <v>303.7711350720304</v>
      </c>
      <c r="R67" s="81">
        <v>174.2232124872142</v>
      </c>
      <c r="S67" s="81">
        <v>180.37113037508388</v>
      </c>
      <c r="T67" s="80">
        <v>53.572410859848326</v>
      </c>
      <c r="U67" s="80">
        <v>8.4723599029158709</v>
      </c>
      <c r="V67" s="80">
        <v>4.7999229424885517</v>
      </c>
      <c r="W67" s="80">
        <v>4.9659585827535144</v>
      </c>
      <c r="X67" s="80">
        <v>36.048616555338356</v>
      </c>
      <c r="Y67" s="80">
        <v>115.96342355839984</v>
      </c>
      <c r="Z67" s="80">
        <v>177.58467324177579</v>
      </c>
      <c r="AA67" s="80">
        <v>207.41020100012534</v>
      </c>
      <c r="AB67" s="79">
        <v>330.77733862513577</v>
      </c>
      <c r="AC67" s="80">
        <v>373.72296684321674</v>
      </c>
      <c r="AD67" s="80">
        <v>303.7711350720304</v>
      </c>
      <c r="AE67" s="80">
        <v>180.37113037508388</v>
      </c>
      <c r="AF67" s="80">
        <v>53.572410859848326</v>
      </c>
      <c r="AG67" s="80">
        <v>8.4723599029158709</v>
      </c>
      <c r="AH67" s="80">
        <v>4.7999229424885517</v>
      </c>
      <c r="AI67" s="80">
        <v>4.9659585827535144</v>
      </c>
      <c r="AJ67" s="80">
        <v>36.048616555338356</v>
      </c>
      <c r="AK67" s="80">
        <v>115.96342355839984</v>
      </c>
      <c r="AL67" s="80">
        <v>177.58467324177579</v>
      </c>
      <c r="AM67" s="80">
        <v>207.41020100012534</v>
      </c>
      <c r="AN67" s="79">
        <v>330.77733862513577</v>
      </c>
      <c r="AO67" s="80">
        <v>373.72296684321674</v>
      </c>
      <c r="AP67" s="80">
        <v>303.7711350720304</v>
      </c>
      <c r="AQ67" s="80">
        <v>180.37113037508388</v>
      </c>
      <c r="AR67" s="80">
        <v>53.572410859848326</v>
      </c>
      <c r="AS67" s="80">
        <v>8.4723599029158709</v>
      </c>
      <c r="AT67" s="80">
        <v>4.7999229424885517</v>
      </c>
      <c r="AU67" s="80">
        <v>4.9659585827535144</v>
      </c>
      <c r="AV67" s="80">
        <v>36.048616555338356</v>
      </c>
      <c r="AW67" s="80">
        <v>115.96342355839984</v>
      </c>
      <c r="AX67" s="80">
        <v>177.58467324177579</v>
      </c>
      <c r="AY67" s="80">
        <v>207.41020100012534</v>
      </c>
      <c r="AZ67" s="79">
        <v>330.77733862513577</v>
      </c>
      <c r="BA67" s="80">
        <v>373.72296684321674</v>
      </c>
      <c r="BB67" s="80">
        <v>303.7711350720304</v>
      </c>
      <c r="BC67" s="80">
        <v>180.37113037508388</v>
      </c>
      <c r="BD67" s="80">
        <v>53.572410859848326</v>
      </c>
      <c r="BE67" s="80">
        <v>8.4723599029158709</v>
      </c>
      <c r="BF67" s="80">
        <v>4.7999229424885517</v>
      </c>
      <c r="BG67" s="80">
        <v>4.9659585827535144</v>
      </c>
      <c r="BH67" s="80">
        <v>36.048616555338356</v>
      </c>
      <c r="BI67" s="80">
        <v>115.96342355839984</v>
      </c>
      <c r="BJ67" s="80">
        <v>177.58467324177579</v>
      </c>
      <c r="BK67" s="80">
        <v>207.41020100012534</v>
      </c>
    </row>
    <row r="68" spans="1:63" ht="15.75" customHeight="1">
      <c r="A68" s="2" t="s">
        <v>47</v>
      </c>
      <c r="B68" s="2" t="s">
        <v>48</v>
      </c>
      <c r="C68" s="43" t="s">
        <v>65</v>
      </c>
      <c r="D68" s="82">
        <f t="shared" ref="D68:BK68" si="21">D67*D66</f>
        <v>203749.76916730066</v>
      </c>
      <c r="E68" s="4">
        <f t="shared" si="21"/>
        <v>778392.16023739078</v>
      </c>
      <c r="F68" s="4">
        <f t="shared" si="21"/>
        <v>267684.15186018654</v>
      </c>
      <c r="G68" s="4">
        <f t="shared" si="21"/>
        <v>42202.727335590127</v>
      </c>
      <c r="H68" s="4">
        <f t="shared" si="21"/>
        <v>23877.039878338677</v>
      </c>
      <c r="I68" s="4">
        <f t="shared" si="21"/>
        <v>24693.384665588648</v>
      </c>
      <c r="J68" s="4">
        <f t="shared" si="21"/>
        <v>179287.6953436108</v>
      </c>
      <c r="K68" s="4">
        <f t="shared" si="21"/>
        <v>576967.78995660564</v>
      </c>
      <c r="L68" s="4">
        <f t="shared" si="21"/>
        <v>887848.24094761256</v>
      </c>
      <c r="M68" s="4">
        <f t="shared" si="21"/>
        <v>1039968.3722927955</v>
      </c>
      <c r="N68" s="82">
        <f t="shared" si="21"/>
        <v>1656622.2870433235</v>
      </c>
      <c r="O68" s="4">
        <f t="shared" si="21"/>
        <v>1874232.4897627519</v>
      </c>
      <c r="P68" s="4">
        <f t="shared" si="21"/>
        <v>1251629.5366651572</v>
      </c>
      <c r="Q68" s="4">
        <f t="shared" si="21"/>
        <v>277737.94879635744</v>
      </c>
      <c r="R68" s="4">
        <f t="shared" si="21"/>
        <v>85061.579776674218</v>
      </c>
      <c r="S68" s="4">
        <f t="shared" si="21"/>
        <v>845898.51486205601</v>
      </c>
      <c r="T68" s="4">
        <f t="shared" si="21"/>
        <v>276969.36414541584</v>
      </c>
      <c r="U68" s="4">
        <f t="shared" si="21"/>
        <v>43734.321818851728</v>
      </c>
      <c r="V68" s="4">
        <f t="shared" si="21"/>
        <v>24738.802845585997</v>
      </c>
      <c r="W68" s="4">
        <f t="shared" si="21"/>
        <v>25604.482452677119</v>
      </c>
      <c r="X68" s="4">
        <f t="shared" si="21"/>
        <v>185578.27802688186</v>
      </c>
      <c r="Y68" s="4">
        <f t="shared" si="21"/>
        <v>599298.97294981033</v>
      </c>
      <c r="Z68" s="4">
        <f t="shared" si="21"/>
        <v>918823.0993529479</v>
      </c>
      <c r="AA68" s="4">
        <f t="shared" si="21"/>
        <v>1075214.4819846498</v>
      </c>
      <c r="AB68" s="82">
        <f t="shared" si="21"/>
        <v>1716734.3874644546</v>
      </c>
      <c r="AC68" s="4">
        <f t="shared" si="21"/>
        <v>1940369.6438499813</v>
      </c>
      <c r="AD68" s="4">
        <f t="shared" si="21"/>
        <v>1575964.6487536938</v>
      </c>
      <c r="AE68" s="4">
        <f t="shared" si="21"/>
        <v>933600.97082143417</v>
      </c>
      <c r="AF68" s="4">
        <f t="shared" si="21"/>
        <v>276701.50209111662</v>
      </c>
      <c r="AG68" s="4">
        <f t="shared" si="21"/>
        <v>43649.598219822568</v>
      </c>
      <c r="AH68" s="4">
        <f t="shared" si="21"/>
        <v>24681.203770276134</v>
      </c>
      <c r="AI68" s="4">
        <f t="shared" si="21"/>
        <v>25520.061156770309</v>
      </c>
      <c r="AJ68" s="4">
        <f t="shared" si="21"/>
        <v>185181.74324477313</v>
      </c>
      <c r="AK68" s="4">
        <f t="shared" si="21"/>
        <v>597211.63132575923</v>
      </c>
      <c r="AL68" s="4">
        <f t="shared" si="21"/>
        <v>915981.74458107958</v>
      </c>
      <c r="AM68" s="4">
        <f t="shared" si="21"/>
        <v>1072932.9697736483</v>
      </c>
      <c r="AN68" s="82">
        <f t="shared" si="21"/>
        <v>1713426.6140782032</v>
      </c>
      <c r="AO68" s="4">
        <f t="shared" si="21"/>
        <v>1937753.5830820787</v>
      </c>
      <c r="AP68" s="4">
        <f t="shared" si="21"/>
        <v>1571408.0817276132</v>
      </c>
      <c r="AQ68" s="4">
        <f t="shared" si="21"/>
        <v>934863.56873405969</v>
      </c>
      <c r="AR68" s="4">
        <f t="shared" si="21"/>
        <v>276701.50209111662</v>
      </c>
      <c r="AS68" s="4">
        <f t="shared" si="21"/>
        <v>43675.015299531311</v>
      </c>
      <c r="AT68" s="4">
        <f t="shared" si="21"/>
        <v>24710.003307931063</v>
      </c>
      <c r="AU68" s="4">
        <f t="shared" si="21"/>
        <v>25564.754784015091</v>
      </c>
      <c r="AV68" s="4">
        <f t="shared" si="21"/>
        <v>185289.88909443916</v>
      </c>
      <c r="AW68" s="4">
        <f t="shared" si="21"/>
        <v>597211.63132575923</v>
      </c>
      <c r="AX68" s="4">
        <f t="shared" si="21"/>
        <v>916336.91392756312</v>
      </c>
      <c r="AY68" s="4">
        <f t="shared" si="21"/>
        <v>1071895.9187686478</v>
      </c>
      <c r="AZ68" s="82">
        <f t="shared" si="21"/>
        <v>1710449.618030577</v>
      </c>
      <c r="BA68" s="4">
        <f t="shared" si="21"/>
        <v>1933268.9074799602</v>
      </c>
      <c r="BB68" s="4">
        <f t="shared" si="21"/>
        <v>1571104.3105925412</v>
      </c>
      <c r="BC68" s="4">
        <f t="shared" si="21"/>
        <v>932518.7440391836</v>
      </c>
      <c r="BD68" s="4">
        <f t="shared" si="21"/>
        <v>276380.06762595748</v>
      </c>
      <c r="BE68" s="4">
        <f t="shared" si="21"/>
        <v>43564.874620793409</v>
      </c>
      <c r="BF68" s="4">
        <f t="shared" si="21"/>
        <v>0</v>
      </c>
      <c r="BG68" s="4">
        <f t="shared" si="21"/>
        <v>0</v>
      </c>
      <c r="BH68" s="4">
        <f t="shared" si="21"/>
        <v>0</v>
      </c>
      <c r="BI68" s="4">
        <f t="shared" si="21"/>
        <v>0</v>
      </c>
      <c r="BJ68" s="4">
        <f t="shared" si="21"/>
        <v>0</v>
      </c>
      <c r="BK68" s="4">
        <f t="shared" si="21"/>
        <v>0</v>
      </c>
    </row>
    <row r="69" spans="1:63" ht="15.75" customHeight="1">
      <c r="A69" s="2" t="s">
        <v>47</v>
      </c>
      <c r="B69" s="2" t="s">
        <v>48</v>
      </c>
      <c r="C69" s="76" t="s">
        <v>66</v>
      </c>
      <c r="D69" s="39">
        <v>4498887.8</v>
      </c>
      <c r="E69" s="5">
        <v>15202879.999999998</v>
      </c>
      <c r="F69" s="99">
        <v>6552881</v>
      </c>
      <c r="G69" s="99">
        <v>2133759</v>
      </c>
      <c r="H69" s="99">
        <v>471667</v>
      </c>
      <c r="I69" s="99">
        <v>448340</v>
      </c>
      <c r="J69" s="99">
        <v>1569055</v>
      </c>
      <c r="K69" s="99">
        <v>1831419</v>
      </c>
      <c r="L69" s="99">
        <v>8216047</v>
      </c>
      <c r="M69" s="99">
        <v>19520591</v>
      </c>
      <c r="N69" s="100">
        <v>29992057</v>
      </c>
      <c r="O69" s="99">
        <v>35577002</v>
      </c>
      <c r="P69" s="99">
        <v>23267490.850545812</v>
      </c>
      <c r="Q69" s="99">
        <v>7205570.8793226173</v>
      </c>
      <c r="R69" s="99">
        <v>1124030.1128839722</v>
      </c>
      <c r="S69" s="99">
        <v>14032001.107915206</v>
      </c>
      <c r="T69" s="99">
        <v>8722390</v>
      </c>
      <c r="U69" s="99">
        <v>1705305</v>
      </c>
      <c r="V69" s="99">
        <v>597557</v>
      </c>
      <c r="W69" s="99">
        <v>536180</v>
      </c>
      <c r="X69" s="99">
        <v>1202404</v>
      </c>
      <c r="Y69" s="99">
        <v>4023306</v>
      </c>
      <c r="Z69" s="99">
        <v>12343908</v>
      </c>
      <c r="AA69" s="99">
        <v>24461792</v>
      </c>
      <c r="AB69" s="100">
        <v>32913365</v>
      </c>
      <c r="AC69" s="99">
        <v>34471257</v>
      </c>
      <c r="AD69" s="99">
        <v>29435733</v>
      </c>
      <c r="AE69" s="99">
        <v>17986284</v>
      </c>
      <c r="AF69" s="99">
        <v>6790540</v>
      </c>
      <c r="AG69" s="99">
        <v>1801228</v>
      </c>
      <c r="AH69" s="99">
        <v>516275</v>
      </c>
      <c r="AI69" s="99">
        <v>385374</v>
      </c>
      <c r="AJ69" s="99">
        <v>664105</v>
      </c>
      <c r="AK69" s="99">
        <v>2198928</v>
      </c>
      <c r="AL69" s="99">
        <v>11827960</v>
      </c>
      <c r="AM69" s="99">
        <v>19507102</v>
      </c>
      <c r="AN69" s="100">
        <v>33728980</v>
      </c>
      <c r="AO69" s="99">
        <v>34007335</v>
      </c>
      <c r="AP69" s="99">
        <v>29146299</v>
      </c>
      <c r="AQ69" s="99">
        <v>13987606</v>
      </c>
      <c r="AR69" s="99">
        <v>7123051</v>
      </c>
      <c r="AS69" s="99">
        <v>1696289</v>
      </c>
      <c r="AT69" s="99">
        <v>613380</v>
      </c>
      <c r="AU69" s="99">
        <v>534821</v>
      </c>
      <c r="AV69" s="99">
        <v>2607709</v>
      </c>
      <c r="AW69" s="99">
        <v>8136764</v>
      </c>
      <c r="AX69" s="99">
        <v>16311791</v>
      </c>
      <c r="AY69" s="99">
        <v>20483882</v>
      </c>
      <c r="AZ69" s="100">
        <v>31341813</v>
      </c>
      <c r="BA69" s="99">
        <v>36683288</v>
      </c>
      <c r="BB69" s="99">
        <v>29873791</v>
      </c>
      <c r="BC69" s="99">
        <v>19810391</v>
      </c>
      <c r="BD69" s="99">
        <v>8144562</v>
      </c>
      <c r="BE69" s="99">
        <v>1995703</v>
      </c>
      <c r="BF69" s="99">
        <v>0</v>
      </c>
      <c r="BG69" s="99">
        <v>0</v>
      </c>
      <c r="BH69" s="99">
        <v>0</v>
      </c>
      <c r="BI69" s="99">
        <v>0</v>
      </c>
      <c r="BJ69" s="99">
        <v>0</v>
      </c>
      <c r="BK69" s="99">
        <v>0</v>
      </c>
    </row>
    <row r="70" spans="1:63" ht="15.75" customHeight="1">
      <c r="A70" s="2" t="s">
        <v>47</v>
      </c>
      <c r="B70" s="2" t="s">
        <v>48</v>
      </c>
      <c r="C70" s="43" t="s">
        <v>67</v>
      </c>
      <c r="D70" s="83">
        <v>5.638847416433021E-2</v>
      </c>
      <c r="E70" s="84">
        <v>5.638847416433021E-2</v>
      </c>
      <c r="F70" s="84">
        <v>5.638847416433021E-2</v>
      </c>
      <c r="G70" s="84">
        <v>5.638847416433021E-2</v>
      </c>
      <c r="H70" s="84">
        <v>5.638847416433021E-2</v>
      </c>
      <c r="I70" s="84">
        <v>5.638847416433021E-2</v>
      </c>
      <c r="J70" s="84">
        <v>5.638847416433021E-2</v>
      </c>
      <c r="K70" s="84">
        <v>5.638847416433021E-2</v>
      </c>
      <c r="L70" s="84">
        <v>5.638847416433021E-2</v>
      </c>
      <c r="M70" s="84">
        <v>5.638847416433021E-2</v>
      </c>
      <c r="N70" s="83">
        <v>5.638847416433021E-2</v>
      </c>
      <c r="O70" s="84">
        <v>5.638847416433021E-2</v>
      </c>
      <c r="P70" s="85">
        <v>5.638847416433021E-2</v>
      </c>
      <c r="Q70" s="85">
        <v>5.8378287714634276E-2</v>
      </c>
      <c r="R70" s="85">
        <v>5.638847416433021E-2</v>
      </c>
      <c r="S70" s="85">
        <v>5.8378287714634276E-2</v>
      </c>
      <c r="T70" s="84">
        <v>5.8378287714634276E-2</v>
      </c>
      <c r="U70" s="84">
        <v>5.8378287714634276E-2</v>
      </c>
      <c r="V70" s="84">
        <v>5.8378287714634276E-2</v>
      </c>
      <c r="W70" s="84">
        <v>5.8378287714634276E-2</v>
      </c>
      <c r="X70" s="84">
        <v>5.8378287714634276E-2</v>
      </c>
      <c r="Y70" s="84">
        <v>5.8378287714634276E-2</v>
      </c>
      <c r="Z70" s="84">
        <v>5.8378287714634276E-2</v>
      </c>
      <c r="AA70" s="84">
        <v>5.8378287714634276E-2</v>
      </c>
      <c r="AB70" s="83">
        <v>5.8378287714634276E-2</v>
      </c>
      <c r="AC70" s="84">
        <v>5.8378287714634276E-2</v>
      </c>
      <c r="AD70" s="84">
        <v>5.8378287714634276E-2</v>
      </c>
      <c r="AE70" s="84">
        <v>5.8378287714634276E-2</v>
      </c>
      <c r="AF70" s="84">
        <v>5.8378287714634276E-2</v>
      </c>
      <c r="AG70" s="84">
        <v>5.8378287714634276E-2</v>
      </c>
      <c r="AH70" s="84">
        <v>5.8378287714634276E-2</v>
      </c>
      <c r="AI70" s="84">
        <v>5.8378287714634276E-2</v>
      </c>
      <c r="AJ70" s="84">
        <v>5.8378287714634276E-2</v>
      </c>
      <c r="AK70" s="84">
        <v>5.8378287714634276E-2</v>
      </c>
      <c r="AL70" s="84">
        <v>5.8378287714634276E-2</v>
      </c>
      <c r="AM70" s="84">
        <v>5.8378287714634276E-2</v>
      </c>
      <c r="AN70" s="83">
        <v>5.8378287714634276E-2</v>
      </c>
      <c r="AO70" s="84">
        <v>5.8378287714634276E-2</v>
      </c>
      <c r="AP70" s="84">
        <v>5.8378287714634276E-2</v>
      </c>
      <c r="AQ70" s="84">
        <v>5.8378287714634276E-2</v>
      </c>
      <c r="AR70" s="84">
        <v>5.8378287714634276E-2</v>
      </c>
      <c r="AS70" s="84">
        <v>5.8378287714634276E-2</v>
      </c>
      <c r="AT70" s="84">
        <v>5.8378287714634276E-2</v>
      </c>
      <c r="AU70" s="84">
        <v>5.8378287714634276E-2</v>
      </c>
      <c r="AV70" s="84">
        <v>5.8378287714634276E-2</v>
      </c>
      <c r="AW70" s="84">
        <v>5.8378287714634276E-2</v>
      </c>
      <c r="AX70" s="84">
        <v>5.8378287714634276E-2</v>
      </c>
      <c r="AY70" s="84">
        <v>5.8378287714634276E-2</v>
      </c>
      <c r="AZ70" s="83">
        <v>5.8378287714634276E-2</v>
      </c>
      <c r="BA70" s="84">
        <v>5.8378287714634276E-2</v>
      </c>
      <c r="BB70" s="84">
        <v>5.8378287714634276E-2</v>
      </c>
      <c r="BC70" s="84">
        <v>5.8378287714634276E-2</v>
      </c>
      <c r="BD70" s="84">
        <v>5.8378287714634276E-2</v>
      </c>
      <c r="BE70" s="84">
        <v>5.8378287714634276E-2</v>
      </c>
      <c r="BF70" s="84">
        <v>5.8378287714634276E-2</v>
      </c>
      <c r="BG70" s="84">
        <v>5.8378287714634276E-2</v>
      </c>
      <c r="BH70" s="84">
        <v>5.8378287714634276E-2</v>
      </c>
      <c r="BI70" s="84">
        <v>5.8378287714634276E-2</v>
      </c>
      <c r="BJ70" s="84">
        <v>5.8378287714634276E-2</v>
      </c>
      <c r="BK70" s="84">
        <v>5.8378287714634276E-2</v>
      </c>
    </row>
    <row r="71" spans="1:63" ht="15.75" customHeight="1">
      <c r="A71" s="2" t="s">
        <v>47</v>
      </c>
      <c r="B71" s="2" t="s">
        <v>48</v>
      </c>
      <c r="C71" s="43" t="s">
        <v>68</v>
      </c>
      <c r="D71" s="82">
        <f t="shared" ref="D71:BK71" si="22">D69*D70</f>
        <v>253685.41847852035</v>
      </c>
      <c r="E71" s="4">
        <f t="shared" si="22"/>
        <v>857267.20610341232</v>
      </c>
      <c r="F71" s="4">
        <f t="shared" si="22"/>
        <v>369506.96097043029</v>
      </c>
      <c r="G71" s="4">
        <f t="shared" si="22"/>
        <v>120319.41424440706</v>
      </c>
      <c r="H71" s="4">
        <f t="shared" si="22"/>
        <v>26596.582443667136</v>
      </c>
      <c r="I71" s="4">
        <f t="shared" si="22"/>
        <v>25281.208506835806</v>
      </c>
      <c r="J71" s="4">
        <f t="shared" si="22"/>
        <v>88476.617329913133</v>
      </c>
      <c r="K71" s="4">
        <f t="shared" si="22"/>
        <v>103270.92296556347</v>
      </c>
      <c r="L71" s="4">
        <f t="shared" si="22"/>
        <v>463290.35399242275</v>
      </c>
      <c r="M71" s="4">
        <f t="shared" si="22"/>
        <v>1100736.3412759567</v>
      </c>
      <c r="N71" s="82">
        <f t="shared" si="22"/>
        <v>1691206.3312796191</v>
      </c>
      <c r="O71" s="4">
        <f t="shared" si="22"/>
        <v>2006132.8581213241</v>
      </c>
      <c r="P71" s="4">
        <f t="shared" si="22"/>
        <v>1312018.3066947921</v>
      </c>
      <c r="Q71" s="4">
        <f t="shared" si="22"/>
        <v>420648.88994128606</v>
      </c>
      <c r="R71" s="4">
        <f t="shared" si="22"/>
        <v>63382.342980287038</v>
      </c>
      <c r="S71" s="4">
        <f t="shared" si="22"/>
        <v>819164.19788994081</v>
      </c>
      <c r="T71" s="4">
        <f t="shared" si="22"/>
        <v>509198.19297924888</v>
      </c>
      <c r="U71" s="4">
        <f t="shared" si="22"/>
        <v>99552.785931204402</v>
      </c>
      <c r="V71" s="4">
        <f t="shared" si="22"/>
        <v>34884.354471893712</v>
      </c>
      <c r="W71" s="4">
        <f t="shared" si="22"/>
        <v>31301.270306832605</v>
      </c>
      <c r="X71" s="4">
        <f t="shared" si="22"/>
        <v>70194.286661227117</v>
      </c>
      <c r="Y71" s="4">
        <f t="shared" si="22"/>
        <v>234873.71523201437</v>
      </c>
      <c r="Z71" s="4">
        <f t="shared" si="22"/>
        <v>720616.21274697571</v>
      </c>
      <c r="AA71" s="4">
        <f t="shared" si="22"/>
        <v>1428037.5313915389</v>
      </c>
      <c r="AB71" s="82">
        <f t="shared" si="22"/>
        <v>1921425.8916267739</v>
      </c>
      <c r="AC71" s="4">
        <f t="shared" si="22"/>
        <v>2012372.9590311009</v>
      </c>
      <c r="AD71" s="4">
        <f t="shared" si="22"/>
        <v>1718407.6901651546</v>
      </c>
      <c r="AE71" s="4">
        <f t="shared" si="22"/>
        <v>1050008.4622691229</v>
      </c>
      <c r="AF71" s="4">
        <f t="shared" si="22"/>
        <v>396420.09785773262</v>
      </c>
      <c r="AG71" s="4">
        <f t="shared" si="22"/>
        <v>105152.60642365526</v>
      </c>
      <c r="AH71" s="4">
        <f t="shared" si="22"/>
        <v>30139.250489872811</v>
      </c>
      <c r="AI71" s="4">
        <f t="shared" si="22"/>
        <v>22497.474249739469</v>
      </c>
      <c r="AJ71" s="4">
        <f t="shared" si="22"/>
        <v>38769.312762727197</v>
      </c>
      <c r="AK71" s="4">
        <f t="shared" si="22"/>
        <v>128369.65144776533</v>
      </c>
      <c r="AL71" s="4">
        <f t="shared" si="22"/>
        <v>690496.05195718561</v>
      </c>
      <c r="AM71" s="4">
        <f t="shared" si="22"/>
        <v>1138791.2130347178</v>
      </c>
      <c r="AN71" s="82">
        <f t="shared" si="22"/>
        <v>1969040.0987611453</v>
      </c>
      <c r="AO71" s="4">
        <f t="shared" si="22"/>
        <v>1985289.9870379523</v>
      </c>
      <c r="AP71" s="4">
        <f t="shared" si="22"/>
        <v>1701511.0288387572</v>
      </c>
      <c r="AQ71" s="4">
        <f t="shared" si="22"/>
        <v>816572.48750694469</v>
      </c>
      <c r="AR71" s="4">
        <f t="shared" si="22"/>
        <v>415831.52068401338</v>
      </c>
      <c r="AS71" s="4">
        <f t="shared" si="22"/>
        <v>99026.447289169257</v>
      </c>
      <c r="AT71" s="4">
        <f t="shared" si="22"/>
        <v>35808.074118402372</v>
      </c>
      <c r="AU71" s="4">
        <f t="shared" si="22"/>
        <v>31221.934213828419</v>
      </c>
      <c r="AV71" s="4">
        <f t="shared" si="22"/>
        <v>152233.58627804124</v>
      </c>
      <c r="AW71" s="4">
        <f t="shared" si="22"/>
        <v>475010.34985807847</v>
      </c>
      <c r="AX71" s="4">
        <f t="shared" si="22"/>
        <v>952254.42813898192</v>
      </c>
      <c r="AY71" s="4">
        <f t="shared" si="22"/>
        <v>1195813.9569086181</v>
      </c>
      <c r="AZ71" s="82">
        <f t="shared" si="22"/>
        <v>1829681.3768122648</v>
      </c>
      <c r="BA71" s="4">
        <f t="shared" si="22"/>
        <v>2141507.5411827909</v>
      </c>
      <c r="BB71" s="4">
        <f t="shared" si="22"/>
        <v>1743980.766124852</v>
      </c>
      <c r="BC71" s="4">
        <f t="shared" si="22"/>
        <v>1156496.7055374014</v>
      </c>
      <c r="BD71" s="4">
        <f t="shared" si="22"/>
        <v>475465.5837456772</v>
      </c>
      <c r="BE71" s="4">
        <f t="shared" si="22"/>
        <v>116505.72392695877</v>
      </c>
      <c r="BF71" s="4">
        <f t="shared" si="22"/>
        <v>0</v>
      </c>
      <c r="BG71" s="4">
        <f t="shared" si="22"/>
        <v>0</v>
      </c>
      <c r="BH71" s="4">
        <f t="shared" si="22"/>
        <v>0</v>
      </c>
      <c r="BI71" s="4">
        <f t="shared" si="22"/>
        <v>0</v>
      </c>
      <c r="BJ71" s="4">
        <f t="shared" si="22"/>
        <v>0</v>
      </c>
      <c r="BK71" s="4">
        <f t="shared" si="22"/>
        <v>0</v>
      </c>
    </row>
    <row r="72" spans="1:63" ht="15.75" customHeight="1">
      <c r="A72" s="32" t="s">
        <v>47</v>
      </c>
      <c r="B72" s="33" t="s">
        <v>48</v>
      </c>
      <c r="C72" s="86" t="s">
        <v>29</v>
      </c>
      <c r="D72" s="87">
        <f t="shared" ref="D72:BK72" si="23">D71-D68</f>
        <v>49935.649311219691</v>
      </c>
      <c r="E72" s="88">
        <f t="shared" si="23"/>
        <v>78875.045866021537</v>
      </c>
      <c r="F72" s="88">
        <f t="shared" si="23"/>
        <v>101822.80911024375</v>
      </c>
      <c r="G72" s="88">
        <f t="shared" si="23"/>
        <v>78116.686908816933</v>
      </c>
      <c r="H72" s="88">
        <f t="shared" si="23"/>
        <v>2719.5425653284583</v>
      </c>
      <c r="I72" s="88">
        <f t="shared" si="23"/>
        <v>587.82384124715827</v>
      </c>
      <c r="J72" s="88">
        <f t="shared" si="23"/>
        <v>-90811.078013697668</v>
      </c>
      <c r="K72" s="88">
        <f t="shared" si="23"/>
        <v>-473696.86699104216</v>
      </c>
      <c r="L72" s="88">
        <f t="shared" si="23"/>
        <v>-424557.88695518981</v>
      </c>
      <c r="M72" s="88">
        <f t="shared" si="23"/>
        <v>60767.968983161263</v>
      </c>
      <c r="N72" s="87">
        <f t="shared" si="23"/>
        <v>34584.044236295624</v>
      </c>
      <c r="O72" s="88">
        <f t="shared" si="23"/>
        <v>131900.36835857225</v>
      </c>
      <c r="P72" s="88">
        <f t="shared" si="23"/>
        <v>60388.770029634936</v>
      </c>
      <c r="Q72" s="88">
        <f t="shared" si="23"/>
        <v>142910.94114492863</v>
      </c>
      <c r="R72" s="88">
        <f t="shared" si="23"/>
        <v>-21679.23679638718</v>
      </c>
      <c r="S72" s="88">
        <f t="shared" si="23"/>
        <v>-26734.316972115193</v>
      </c>
      <c r="T72" s="88">
        <f t="shared" si="23"/>
        <v>232228.82883383305</v>
      </c>
      <c r="U72" s="88">
        <f t="shared" si="23"/>
        <v>55818.464112352674</v>
      </c>
      <c r="V72" s="88">
        <f t="shared" si="23"/>
        <v>10145.551626307715</v>
      </c>
      <c r="W72" s="88">
        <f t="shared" si="23"/>
        <v>5696.7878541554855</v>
      </c>
      <c r="X72" s="88">
        <f t="shared" si="23"/>
        <v>-115383.99136565474</v>
      </c>
      <c r="Y72" s="88">
        <f t="shared" si="23"/>
        <v>-364425.25771779596</v>
      </c>
      <c r="Z72" s="88">
        <f t="shared" si="23"/>
        <v>-198206.88660597219</v>
      </c>
      <c r="AA72" s="88">
        <f t="shared" si="23"/>
        <v>352823.04940688913</v>
      </c>
      <c r="AB72" s="87">
        <f t="shared" si="23"/>
        <v>204691.50416231924</v>
      </c>
      <c r="AC72" s="88">
        <f t="shared" si="23"/>
        <v>72003.3151811196</v>
      </c>
      <c r="AD72" s="88">
        <f t="shared" si="23"/>
        <v>142443.04141146084</v>
      </c>
      <c r="AE72" s="88">
        <f t="shared" si="23"/>
        <v>116407.49144768878</v>
      </c>
      <c r="AF72" s="88">
        <f t="shared" si="23"/>
        <v>119718.595766616</v>
      </c>
      <c r="AG72" s="88">
        <f t="shared" si="23"/>
        <v>61503.008203832695</v>
      </c>
      <c r="AH72" s="88">
        <f t="shared" si="23"/>
        <v>5458.0467195966776</v>
      </c>
      <c r="AI72" s="88">
        <f t="shared" si="23"/>
        <v>-3022.5869070308399</v>
      </c>
      <c r="AJ72" s="88">
        <f t="shared" si="23"/>
        <v>-146412.43048204592</v>
      </c>
      <c r="AK72" s="88">
        <f t="shared" si="23"/>
        <v>-468841.97987799393</v>
      </c>
      <c r="AL72" s="88">
        <f t="shared" si="23"/>
        <v>-225485.69262389396</v>
      </c>
      <c r="AM72" s="88">
        <f t="shared" si="23"/>
        <v>65858.243261069525</v>
      </c>
      <c r="AN72" s="87">
        <f t="shared" si="23"/>
        <v>255613.48468294204</v>
      </c>
      <c r="AO72" s="88">
        <f t="shared" si="23"/>
        <v>47536.403955873568</v>
      </c>
      <c r="AP72" s="88">
        <f t="shared" si="23"/>
        <v>130102.94711114396</v>
      </c>
      <c r="AQ72" s="88">
        <f t="shared" si="23"/>
        <v>-118291.08122711501</v>
      </c>
      <c r="AR72" s="88">
        <f t="shared" si="23"/>
        <v>139130.01859289675</v>
      </c>
      <c r="AS72" s="88">
        <f t="shared" si="23"/>
        <v>55351.431989637946</v>
      </c>
      <c r="AT72" s="88">
        <f t="shared" si="23"/>
        <v>11098.070810471309</v>
      </c>
      <c r="AU72" s="88">
        <f t="shared" si="23"/>
        <v>5657.1794298133282</v>
      </c>
      <c r="AV72" s="88">
        <f t="shared" si="23"/>
        <v>-33056.302816397918</v>
      </c>
      <c r="AW72" s="88">
        <f t="shared" si="23"/>
        <v>-122201.28146768076</v>
      </c>
      <c r="AX72" s="88">
        <f t="shared" si="23"/>
        <v>35917.514211418806</v>
      </c>
      <c r="AY72" s="88">
        <f t="shared" si="23"/>
        <v>123918.03813997027</v>
      </c>
      <c r="AZ72" s="87">
        <f t="shared" si="23"/>
        <v>119231.75878168782</v>
      </c>
      <c r="BA72" s="88">
        <f t="shared" si="23"/>
        <v>208238.63370283064</v>
      </c>
      <c r="BB72" s="88">
        <f t="shared" si="23"/>
        <v>172876.45553231076</v>
      </c>
      <c r="BC72" s="88">
        <f t="shared" si="23"/>
        <v>223977.96149821777</v>
      </c>
      <c r="BD72" s="88">
        <f t="shared" si="23"/>
        <v>199085.51611971972</v>
      </c>
      <c r="BE72" s="88">
        <f t="shared" si="23"/>
        <v>72940.849306165357</v>
      </c>
      <c r="BF72" s="88">
        <f t="shared" si="23"/>
        <v>0</v>
      </c>
      <c r="BG72" s="88">
        <f t="shared" si="23"/>
        <v>0</v>
      </c>
      <c r="BH72" s="88">
        <f t="shared" si="23"/>
        <v>0</v>
      </c>
      <c r="BI72" s="88">
        <f t="shared" si="23"/>
        <v>0</v>
      </c>
      <c r="BJ72" s="88">
        <f t="shared" si="23"/>
        <v>0</v>
      </c>
      <c r="BK72" s="88">
        <f t="shared" si="23"/>
        <v>0</v>
      </c>
    </row>
    <row r="73" spans="1:63" ht="15.75" customHeight="1">
      <c r="C73" s="24"/>
      <c r="D73" s="38"/>
      <c r="E73" s="24"/>
      <c r="F73" s="24"/>
      <c r="G73" s="24"/>
      <c r="H73" s="24"/>
      <c r="I73" s="24"/>
      <c r="J73" s="24"/>
      <c r="K73" s="24"/>
      <c r="L73" s="24"/>
      <c r="M73" s="24"/>
      <c r="N73" s="38"/>
      <c r="O73" s="24"/>
      <c r="P73" s="13"/>
      <c r="Q73" s="13"/>
      <c r="R73" s="13"/>
      <c r="S73" s="13"/>
      <c r="T73" s="24"/>
      <c r="U73" s="24"/>
      <c r="V73" s="24"/>
      <c r="W73" s="24"/>
      <c r="X73" s="24"/>
      <c r="Y73" s="24"/>
      <c r="Z73" s="24"/>
      <c r="AA73" s="24"/>
      <c r="AB73" s="107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60"/>
      <c r="AZ73" s="60"/>
    </row>
    <row r="74" spans="1:63" ht="15.75" customHeight="1">
      <c r="A74" s="32" t="s">
        <v>49</v>
      </c>
      <c r="B74" s="33" t="s">
        <v>49</v>
      </c>
      <c r="C74" s="86" t="s">
        <v>29</v>
      </c>
      <c r="D74" s="87">
        <f t="shared" ref="D74:M74" si="24">D16+D40+D64+D72</f>
        <v>-51562.651048091706</v>
      </c>
      <c r="E74" s="88">
        <f t="shared" si="24"/>
        <v>-1002184.6210022873</v>
      </c>
      <c r="F74" s="88">
        <f t="shared" si="24"/>
        <v>-710384.82320440933</v>
      </c>
      <c r="G74" s="88">
        <f t="shared" si="24"/>
        <v>-2550901.9375645397</v>
      </c>
      <c r="H74" s="88">
        <f t="shared" si="24"/>
        <v>2512916.8776781526</v>
      </c>
      <c r="I74" s="88">
        <f t="shared" si="24"/>
        <v>1629480.9888295117</v>
      </c>
      <c r="J74" s="88">
        <f t="shared" si="24"/>
        <v>467923.31022479758</v>
      </c>
      <c r="K74" s="88">
        <f t="shared" si="24"/>
        <v>-809113.23214053595</v>
      </c>
      <c r="L74" s="88">
        <f t="shared" si="24"/>
        <v>-24447.780291326868</v>
      </c>
      <c r="M74" s="88">
        <f t="shared" si="24"/>
        <v>1206426.2270218856</v>
      </c>
      <c r="N74" s="87">
        <f>N16+N40+N64+N72</f>
        <v>1731608.5099182182</v>
      </c>
      <c r="O74" s="88">
        <f t="shared" ref="O74:BK74" si="25">O16+O40+O64+O72</f>
        <v>908699.75144832931</v>
      </c>
      <c r="P74" s="88">
        <f t="shared" si="25"/>
        <v>78531.696924263379</v>
      </c>
      <c r="Q74" s="88">
        <f t="shared" si="25"/>
        <v>161565.73973205854</v>
      </c>
      <c r="R74" s="88">
        <f t="shared" si="25"/>
        <v>-156608.51017859631</v>
      </c>
      <c r="S74" s="88">
        <f t="shared" si="25"/>
        <v>-1220816.4637672072</v>
      </c>
      <c r="T74" s="88">
        <f t="shared" si="25"/>
        <v>451280.37177760963</v>
      </c>
      <c r="U74" s="88">
        <f t="shared" si="25"/>
        <v>-2529609.0875812867</v>
      </c>
      <c r="V74" s="88">
        <f t="shared" si="25"/>
        <v>-737466.86264646635</v>
      </c>
      <c r="W74" s="88">
        <f t="shared" si="25"/>
        <v>-1995092.7206003391</v>
      </c>
      <c r="X74" s="88">
        <f t="shared" si="25"/>
        <v>-146062.98684942198</v>
      </c>
      <c r="Y74" s="88">
        <f t="shared" si="25"/>
        <v>-759724.61001564446</v>
      </c>
      <c r="Z74" s="88">
        <f t="shared" si="25"/>
        <v>525948.54544833931</v>
      </c>
      <c r="AA74" s="88">
        <f t="shared" si="25"/>
        <v>1744792.4299741087</v>
      </c>
      <c r="AB74" s="87">
        <f t="shared" si="25"/>
        <v>1685448.2234020086</v>
      </c>
      <c r="AC74" s="88">
        <f t="shared" si="25"/>
        <v>998020.91752511938</v>
      </c>
      <c r="AD74" s="88">
        <f t="shared" si="25"/>
        <v>-381723.36053453665</v>
      </c>
      <c r="AE74" s="88">
        <f t="shared" si="25"/>
        <v>-1327970.5849765667</v>
      </c>
      <c r="AF74" s="88">
        <f t="shared" si="25"/>
        <v>60930.044717383513</v>
      </c>
      <c r="AG74" s="88">
        <f t="shared" si="25"/>
        <v>-2186865.8431629664</v>
      </c>
      <c r="AH74" s="88">
        <f t="shared" si="25"/>
        <v>-1932103.0790335718</v>
      </c>
      <c r="AI74" s="88">
        <f t="shared" si="25"/>
        <v>438223.73122646491</v>
      </c>
      <c r="AJ74" s="88">
        <f t="shared" si="25"/>
        <v>2567111.0614913702</v>
      </c>
      <c r="AK74" s="88">
        <f t="shared" si="25"/>
        <v>-363114.37036555307</v>
      </c>
      <c r="AL74" s="88">
        <f t="shared" si="25"/>
        <v>-280186.3230979119</v>
      </c>
      <c r="AM74" s="88">
        <f t="shared" si="25"/>
        <v>1175970.4237311757</v>
      </c>
      <c r="AN74" s="87">
        <f t="shared" si="25"/>
        <v>1437094.8302889082</v>
      </c>
      <c r="AO74" s="88">
        <f t="shared" si="25"/>
        <v>-389327.53369216481</v>
      </c>
      <c r="AP74" s="88">
        <f t="shared" si="25"/>
        <v>-7107.8291598872747</v>
      </c>
      <c r="AQ74" s="88">
        <f t="shared" si="25"/>
        <v>-1356794.7470330782</v>
      </c>
      <c r="AR74" s="88">
        <f t="shared" si="25"/>
        <v>804038.52402742242</v>
      </c>
      <c r="AS74" s="88">
        <f t="shared" si="25"/>
        <v>-1829334.6279811321</v>
      </c>
      <c r="AT74" s="88">
        <f t="shared" si="25"/>
        <v>-1745178.7836335413</v>
      </c>
      <c r="AU74" s="88">
        <f t="shared" si="25"/>
        <v>-1496343.0498076263</v>
      </c>
      <c r="AV74" s="88">
        <f t="shared" si="25"/>
        <v>-923705.25323163252</v>
      </c>
      <c r="AW74" s="88">
        <f t="shared" si="25"/>
        <v>-230463.02802746178</v>
      </c>
      <c r="AX74" s="88">
        <f t="shared" si="25"/>
        <v>-501520.82015497726</v>
      </c>
      <c r="AY74" s="88">
        <f t="shared" si="25"/>
        <v>681429.34865792491</v>
      </c>
      <c r="AZ74" s="87">
        <f t="shared" si="25"/>
        <v>1046307.339308769</v>
      </c>
      <c r="BA74" s="88">
        <f t="shared" si="25"/>
        <v>339354.98601938994</v>
      </c>
      <c r="BB74" s="88">
        <f t="shared" si="25"/>
        <v>-43001.954152529826</v>
      </c>
      <c r="BC74" s="88">
        <f t="shared" si="25"/>
        <v>-1114484.2849861626</v>
      </c>
      <c r="BD74" s="88">
        <f t="shared" si="25"/>
        <v>596112.29900433659</v>
      </c>
      <c r="BE74" s="88">
        <f t="shared" si="25"/>
        <v>-2558782.5640221233</v>
      </c>
      <c r="BF74" s="88">
        <f t="shared" si="25"/>
        <v>0</v>
      </c>
      <c r="BG74" s="88">
        <f t="shared" si="25"/>
        <v>0</v>
      </c>
      <c r="BH74" s="88">
        <f t="shared" si="25"/>
        <v>0</v>
      </c>
      <c r="BI74" s="88">
        <f t="shared" si="25"/>
        <v>0</v>
      </c>
      <c r="BJ74" s="88">
        <f t="shared" si="25"/>
        <v>0</v>
      </c>
      <c r="BK74" s="88">
        <f t="shared" si="25"/>
        <v>0</v>
      </c>
    </row>
    <row r="75" spans="1:63" ht="15.75" hidden="1" customHeight="1" outlineLevel="1">
      <c r="A75" s="2"/>
      <c r="C75" s="40"/>
      <c r="D75" s="95"/>
      <c r="E75" s="40"/>
      <c r="F75" s="40"/>
      <c r="G75" s="40"/>
      <c r="H75" s="40"/>
      <c r="I75" s="40"/>
      <c r="J75" s="40"/>
      <c r="K75" s="40"/>
      <c r="L75" s="40"/>
      <c r="M75" s="40"/>
      <c r="N75" s="38"/>
      <c r="O75" s="24"/>
      <c r="P75" s="13"/>
      <c r="Q75" s="13"/>
      <c r="R75" s="13"/>
      <c r="S75" s="13"/>
      <c r="T75" s="24"/>
      <c r="U75" s="24"/>
      <c r="V75" s="24"/>
      <c r="W75" s="24"/>
      <c r="X75" s="24"/>
      <c r="Y75" s="24"/>
      <c r="Z75" s="24"/>
      <c r="AA75" s="24"/>
      <c r="AB75" s="60"/>
      <c r="AD75" s="109"/>
      <c r="AE75" s="109"/>
      <c r="AN75" s="60"/>
      <c r="AZ75" s="60"/>
    </row>
    <row r="76" spans="1:63" ht="15.75" hidden="1" customHeight="1" outlineLevel="1">
      <c r="C76" s="24"/>
      <c r="D76" s="38"/>
      <c r="E76" s="24"/>
      <c r="F76" s="24"/>
      <c r="G76" s="24"/>
      <c r="H76" s="24"/>
      <c r="I76" s="24"/>
      <c r="J76" s="24"/>
      <c r="K76" s="24"/>
      <c r="L76" s="24"/>
      <c r="M76" s="24"/>
      <c r="N76" s="38"/>
      <c r="O76" s="24"/>
      <c r="P76" s="13"/>
      <c r="Q76" s="13"/>
      <c r="R76" s="13"/>
      <c r="S76" s="13"/>
      <c r="T76" s="24"/>
      <c r="U76" s="24"/>
      <c r="V76" s="24"/>
      <c r="W76" s="24"/>
      <c r="X76" s="24"/>
      <c r="Y76" s="24"/>
      <c r="Z76" s="24"/>
      <c r="AA76" s="24"/>
      <c r="AB76" s="60"/>
      <c r="AD76" s="109"/>
      <c r="AE76" s="109"/>
      <c r="AN76" s="60"/>
      <c r="AZ76" s="60"/>
    </row>
    <row r="77" spans="1:63" ht="15.75" hidden="1" customHeight="1" outlineLevel="1">
      <c r="A77" s="2" t="s">
        <v>69</v>
      </c>
      <c r="B77" s="23" t="s">
        <v>43</v>
      </c>
      <c r="C77" s="76" t="s">
        <v>63</v>
      </c>
      <c r="D77" s="39">
        <f t="shared" ref="D77:M77" si="26">D34-D26-D18</f>
        <v>0</v>
      </c>
      <c r="E77" s="5">
        <f t="shared" si="26"/>
        <v>0</v>
      </c>
      <c r="F77" s="5">
        <f t="shared" si="26"/>
        <v>0</v>
      </c>
      <c r="G77" s="5">
        <f t="shared" si="26"/>
        <v>0</v>
      </c>
      <c r="H77" s="5">
        <f t="shared" si="26"/>
        <v>0</v>
      </c>
      <c r="I77" s="5">
        <f t="shared" si="26"/>
        <v>0</v>
      </c>
      <c r="J77" s="5">
        <f t="shared" si="26"/>
        <v>0</v>
      </c>
      <c r="K77" s="5">
        <f t="shared" si="26"/>
        <v>0</v>
      </c>
      <c r="L77" s="5">
        <f t="shared" si="26"/>
        <v>0</v>
      </c>
      <c r="M77" s="5">
        <f t="shared" si="26"/>
        <v>0</v>
      </c>
      <c r="N77" s="39">
        <f>N34-N26-N18</f>
        <v>0</v>
      </c>
      <c r="O77" s="5">
        <f t="shared" ref="O77:BK77" si="27">O34-O26-O18</f>
        <v>0</v>
      </c>
      <c r="P77" s="5">
        <f t="shared" si="27"/>
        <v>0</v>
      </c>
      <c r="Q77" s="5">
        <f t="shared" si="27"/>
        <v>0</v>
      </c>
      <c r="R77" s="5">
        <f t="shared" si="27"/>
        <v>0</v>
      </c>
      <c r="S77" s="5">
        <f t="shared" si="27"/>
        <v>0</v>
      </c>
      <c r="T77" s="5">
        <f t="shared" si="27"/>
        <v>0</v>
      </c>
      <c r="U77" s="5">
        <f t="shared" si="27"/>
        <v>0</v>
      </c>
      <c r="V77" s="5">
        <f t="shared" si="27"/>
        <v>0</v>
      </c>
      <c r="W77" s="5">
        <f t="shared" si="27"/>
        <v>0</v>
      </c>
      <c r="X77" s="5">
        <f t="shared" si="27"/>
        <v>0</v>
      </c>
      <c r="Y77" s="5">
        <f t="shared" si="27"/>
        <v>0</v>
      </c>
      <c r="Z77" s="5">
        <f t="shared" si="27"/>
        <v>0</v>
      </c>
      <c r="AA77" s="5">
        <f t="shared" si="27"/>
        <v>0</v>
      </c>
      <c r="AB77" s="39">
        <f t="shared" si="27"/>
        <v>0</v>
      </c>
      <c r="AC77" s="5">
        <f t="shared" si="27"/>
        <v>0</v>
      </c>
      <c r="AD77" s="5">
        <f t="shared" si="27"/>
        <v>0</v>
      </c>
      <c r="AE77" s="5">
        <f t="shared" si="27"/>
        <v>0</v>
      </c>
      <c r="AF77" s="5">
        <f t="shared" si="27"/>
        <v>0</v>
      </c>
      <c r="AG77" s="5">
        <f t="shared" si="27"/>
        <v>0</v>
      </c>
      <c r="AH77" s="5">
        <f t="shared" si="27"/>
        <v>0</v>
      </c>
      <c r="AI77" s="5">
        <f t="shared" si="27"/>
        <v>0</v>
      </c>
      <c r="AJ77" s="5">
        <f t="shared" si="27"/>
        <v>0</v>
      </c>
      <c r="AK77" s="5">
        <f t="shared" si="27"/>
        <v>0</v>
      </c>
      <c r="AL77" s="5">
        <f t="shared" si="27"/>
        <v>0</v>
      </c>
      <c r="AM77" s="5">
        <f t="shared" si="27"/>
        <v>0</v>
      </c>
      <c r="AN77" s="39">
        <f t="shared" si="27"/>
        <v>0</v>
      </c>
      <c r="AO77" s="5">
        <f t="shared" si="27"/>
        <v>0</v>
      </c>
      <c r="AP77" s="5">
        <f t="shared" si="27"/>
        <v>0</v>
      </c>
      <c r="AQ77" s="5">
        <f t="shared" si="27"/>
        <v>0</v>
      </c>
      <c r="AR77" s="5">
        <f t="shared" si="27"/>
        <v>0</v>
      </c>
      <c r="AS77" s="5">
        <f t="shared" si="27"/>
        <v>0</v>
      </c>
      <c r="AT77" s="5">
        <f t="shared" si="27"/>
        <v>0</v>
      </c>
      <c r="AU77" s="5">
        <f t="shared" si="27"/>
        <v>0</v>
      </c>
      <c r="AV77" s="5">
        <f t="shared" si="27"/>
        <v>0</v>
      </c>
      <c r="AW77" s="5">
        <f t="shared" si="27"/>
        <v>0</v>
      </c>
      <c r="AX77" s="5">
        <f t="shared" si="27"/>
        <v>0</v>
      </c>
      <c r="AY77" s="5">
        <f t="shared" si="27"/>
        <v>0</v>
      </c>
      <c r="AZ77" s="39">
        <f t="shared" si="27"/>
        <v>0</v>
      </c>
      <c r="BA77" s="5">
        <f t="shared" si="27"/>
        <v>0</v>
      </c>
      <c r="BB77" s="5">
        <f t="shared" si="27"/>
        <v>0</v>
      </c>
      <c r="BC77" s="5">
        <f t="shared" si="27"/>
        <v>0</v>
      </c>
      <c r="BD77" s="5">
        <f t="shared" si="27"/>
        <v>0</v>
      </c>
      <c r="BE77" s="5">
        <f t="shared" si="27"/>
        <v>0</v>
      </c>
      <c r="BF77" s="5">
        <f t="shared" si="27"/>
        <v>0</v>
      </c>
      <c r="BG77" s="5">
        <f t="shared" si="27"/>
        <v>0</v>
      </c>
      <c r="BH77" s="5">
        <f t="shared" si="27"/>
        <v>0</v>
      </c>
      <c r="BI77" s="5">
        <f t="shared" si="27"/>
        <v>0</v>
      </c>
      <c r="BJ77" s="5">
        <f t="shared" si="27"/>
        <v>0</v>
      </c>
      <c r="BK77" s="5">
        <f t="shared" si="27"/>
        <v>0</v>
      </c>
    </row>
    <row r="78" spans="1:63" ht="15.75" hidden="1" customHeight="1" outlineLevel="1">
      <c r="A78" s="2" t="s">
        <v>69</v>
      </c>
      <c r="B78" s="23" t="s">
        <v>43</v>
      </c>
      <c r="C78" s="76" t="s">
        <v>66</v>
      </c>
      <c r="D78" s="39">
        <f t="shared" ref="D78:M78" si="28">D37-D29-D21</f>
        <v>0</v>
      </c>
      <c r="E78" s="5">
        <f t="shared" si="28"/>
        <v>0</v>
      </c>
      <c r="F78" s="5">
        <f t="shared" si="28"/>
        <v>0</v>
      </c>
      <c r="G78" s="5">
        <f t="shared" si="28"/>
        <v>0</v>
      </c>
      <c r="H78" s="5">
        <f t="shared" si="28"/>
        <v>0</v>
      </c>
      <c r="I78" s="5">
        <f t="shared" si="28"/>
        <v>0</v>
      </c>
      <c r="J78" s="5">
        <f t="shared" si="28"/>
        <v>0</v>
      </c>
      <c r="K78" s="5">
        <f t="shared" si="28"/>
        <v>0</v>
      </c>
      <c r="L78" s="5">
        <f t="shared" si="28"/>
        <v>0</v>
      </c>
      <c r="M78" s="5">
        <f t="shared" si="28"/>
        <v>0</v>
      </c>
      <c r="N78" s="39">
        <f>N37-N29-N21</f>
        <v>0</v>
      </c>
      <c r="O78" s="5">
        <f t="shared" ref="O78:BK78" si="29">O37-O29-O21</f>
        <v>0</v>
      </c>
      <c r="P78" s="5">
        <f t="shared" si="29"/>
        <v>0</v>
      </c>
      <c r="Q78" s="5">
        <f t="shared" si="29"/>
        <v>0</v>
      </c>
      <c r="R78" s="5">
        <f t="shared" si="29"/>
        <v>0</v>
      </c>
      <c r="S78" s="5">
        <f t="shared" si="29"/>
        <v>0</v>
      </c>
      <c r="T78" s="5">
        <f t="shared" si="29"/>
        <v>0</v>
      </c>
      <c r="U78" s="5">
        <f t="shared" si="29"/>
        <v>0</v>
      </c>
      <c r="V78" s="5">
        <f t="shared" si="29"/>
        <v>0</v>
      </c>
      <c r="W78" s="5">
        <f t="shared" si="29"/>
        <v>0</v>
      </c>
      <c r="X78" s="5">
        <f t="shared" si="29"/>
        <v>0</v>
      </c>
      <c r="Y78" s="5">
        <f t="shared" si="29"/>
        <v>0</v>
      </c>
      <c r="Z78" s="5">
        <f t="shared" si="29"/>
        <v>0</v>
      </c>
      <c r="AA78" s="5">
        <f t="shared" si="29"/>
        <v>0</v>
      </c>
      <c r="AB78" s="39">
        <f t="shared" si="29"/>
        <v>0</v>
      </c>
      <c r="AC78" s="5">
        <f t="shared" si="29"/>
        <v>0</v>
      </c>
      <c r="AD78" s="5">
        <f t="shared" si="29"/>
        <v>0</v>
      </c>
      <c r="AE78" s="5">
        <f t="shared" si="29"/>
        <v>0</v>
      </c>
      <c r="AF78" s="5">
        <f t="shared" si="29"/>
        <v>0</v>
      </c>
      <c r="AG78" s="5">
        <f t="shared" si="29"/>
        <v>0</v>
      </c>
      <c r="AH78" s="5">
        <f t="shared" si="29"/>
        <v>0</v>
      </c>
      <c r="AI78" s="5">
        <f t="shared" si="29"/>
        <v>0</v>
      </c>
      <c r="AJ78" s="5">
        <f t="shared" si="29"/>
        <v>0</v>
      </c>
      <c r="AK78" s="5">
        <f t="shared" si="29"/>
        <v>0</v>
      </c>
      <c r="AL78" s="5">
        <f t="shared" si="29"/>
        <v>0</v>
      </c>
      <c r="AM78" s="5">
        <f t="shared" si="29"/>
        <v>0</v>
      </c>
      <c r="AN78" s="39">
        <f t="shared" si="29"/>
        <v>0</v>
      </c>
      <c r="AO78" s="5">
        <f t="shared" si="29"/>
        <v>0</v>
      </c>
      <c r="AP78" s="5">
        <f t="shared" si="29"/>
        <v>0</v>
      </c>
      <c r="AQ78" s="5">
        <f t="shared" si="29"/>
        <v>0</v>
      </c>
      <c r="AR78" s="5">
        <f t="shared" si="29"/>
        <v>0</v>
      </c>
      <c r="AS78" s="5">
        <f t="shared" si="29"/>
        <v>0</v>
      </c>
      <c r="AT78" s="5">
        <f t="shared" si="29"/>
        <v>0</v>
      </c>
      <c r="AU78" s="5">
        <f t="shared" si="29"/>
        <v>0</v>
      </c>
      <c r="AV78" s="5">
        <f t="shared" si="29"/>
        <v>0</v>
      </c>
      <c r="AW78" s="5">
        <f t="shared" si="29"/>
        <v>0</v>
      </c>
      <c r="AX78" s="5">
        <f t="shared" si="29"/>
        <v>0</v>
      </c>
      <c r="AY78" s="5">
        <f t="shared" si="29"/>
        <v>0</v>
      </c>
      <c r="AZ78" s="39">
        <f t="shared" si="29"/>
        <v>0</v>
      </c>
      <c r="BA78" s="5">
        <f t="shared" si="29"/>
        <v>0</v>
      </c>
      <c r="BB78" s="5">
        <f t="shared" si="29"/>
        <v>0</v>
      </c>
      <c r="BC78" s="5">
        <f t="shared" si="29"/>
        <v>0</v>
      </c>
      <c r="BD78" s="5">
        <f t="shared" si="29"/>
        <v>0</v>
      </c>
      <c r="BE78" s="5">
        <f t="shared" si="29"/>
        <v>0</v>
      </c>
      <c r="BF78" s="5">
        <f t="shared" si="29"/>
        <v>0</v>
      </c>
      <c r="BG78" s="5">
        <f t="shared" si="29"/>
        <v>0</v>
      </c>
      <c r="BH78" s="5">
        <f t="shared" si="29"/>
        <v>0</v>
      </c>
      <c r="BI78" s="5">
        <f t="shared" si="29"/>
        <v>0</v>
      </c>
      <c r="BJ78" s="5">
        <f t="shared" si="29"/>
        <v>0</v>
      </c>
      <c r="BK78" s="5">
        <f t="shared" si="29"/>
        <v>0</v>
      </c>
    </row>
    <row r="79" spans="1:63" ht="15.75" hidden="1" customHeight="1" outlineLevel="1">
      <c r="A79" s="2"/>
      <c r="C79" s="24"/>
      <c r="D79" s="39"/>
      <c r="E79" s="5"/>
      <c r="F79" s="5"/>
      <c r="G79" s="5"/>
      <c r="H79" s="5"/>
      <c r="I79" s="5"/>
      <c r="J79" s="5"/>
      <c r="K79" s="5"/>
      <c r="L79" s="5"/>
      <c r="M79" s="5"/>
      <c r="N79" s="39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39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39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39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</row>
    <row r="80" spans="1:63" ht="15.75" hidden="1" customHeight="1" outlineLevel="1">
      <c r="A80" s="2" t="s">
        <v>69</v>
      </c>
      <c r="B80" s="23" t="s">
        <v>46</v>
      </c>
      <c r="C80" s="76" t="s">
        <v>63</v>
      </c>
      <c r="D80" s="39">
        <f t="shared" ref="D80:M80" si="30">D58-D50-D42</f>
        <v>0</v>
      </c>
      <c r="E80" s="5">
        <f t="shared" si="30"/>
        <v>0</v>
      </c>
      <c r="F80" s="5">
        <f t="shared" si="30"/>
        <v>0</v>
      </c>
      <c r="G80" s="5">
        <f t="shared" si="30"/>
        <v>0</v>
      </c>
      <c r="H80" s="5">
        <f t="shared" si="30"/>
        <v>0</v>
      </c>
      <c r="I80" s="5">
        <f t="shared" si="30"/>
        <v>0</v>
      </c>
      <c r="J80" s="5">
        <f t="shared" si="30"/>
        <v>0</v>
      </c>
      <c r="K80" s="5">
        <f t="shared" si="30"/>
        <v>0</v>
      </c>
      <c r="L80" s="5">
        <f t="shared" si="30"/>
        <v>0</v>
      </c>
      <c r="M80" s="5">
        <f t="shared" si="30"/>
        <v>0</v>
      </c>
      <c r="N80" s="39">
        <f>N58-N50-N42</f>
        <v>0</v>
      </c>
      <c r="O80" s="5">
        <f t="shared" ref="O80:BK80" si="31">O58-O50-O42</f>
        <v>0</v>
      </c>
      <c r="P80" s="5">
        <f t="shared" si="31"/>
        <v>0</v>
      </c>
      <c r="Q80" s="5">
        <f t="shared" si="31"/>
        <v>0</v>
      </c>
      <c r="R80" s="5">
        <f t="shared" si="31"/>
        <v>0</v>
      </c>
      <c r="S80" s="5">
        <f t="shared" si="31"/>
        <v>0</v>
      </c>
      <c r="T80" s="5">
        <f t="shared" si="31"/>
        <v>0</v>
      </c>
      <c r="U80" s="5">
        <f t="shared" si="31"/>
        <v>0</v>
      </c>
      <c r="V80" s="5">
        <f t="shared" si="31"/>
        <v>0</v>
      </c>
      <c r="W80" s="5">
        <f t="shared" si="31"/>
        <v>0</v>
      </c>
      <c r="X80" s="5">
        <f t="shared" si="31"/>
        <v>0</v>
      </c>
      <c r="Y80" s="5">
        <f t="shared" si="31"/>
        <v>0</v>
      </c>
      <c r="Z80" s="5">
        <f t="shared" si="31"/>
        <v>0</v>
      </c>
      <c r="AA80" s="5">
        <f t="shared" si="31"/>
        <v>0</v>
      </c>
      <c r="AB80" s="39">
        <f t="shared" si="31"/>
        <v>0</v>
      </c>
      <c r="AC80" s="5">
        <f t="shared" si="31"/>
        <v>0</v>
      </c>
      <c r="AD80" s="5">
        <f t="shared" si="31"/>
        <v>0</v>
      </c>
      <c r="AE80" s="5">
        <f t="shared" si="31"/>
        <v>0</v>
      </c>
      <c r="AF80" s="5">
        <f t="shared" si="31"/>
        <v>0</v>
      </c>
      <c r="AG80" s="5">
        <f t="shared" si="31"/>
        <v>0</v>
      </c>
      <c r="AH80" s="5">
        <f t="shared" si="31"/>
        <v>0</v>
      </c>
      <c r="AI80" s="5">
        <f t="shared" si="31"/>
        <v>0</v>
      </c>
      <c r="AJ80" s="5">
        <f t="shared" si="31"/>
        <v>0</v>
      </c>
      <c r="AK80" s="5">
        <f t="shared" si="31"/>
        <v>0</v>
      </c>
      <c r="AL80" s="5">
        <f t="shared" si="31"/>
        <v>0</v>
      </c>
      <c r="AM80" s="5">
        <f t="shared" si="31"/>
        <v>0</v>
      </c>
      <c r="AN80" s="39">
        <f t="shared" si="31"/>
        <v>0</v>
      </c>
      <c r="AO80" s="5">
        <f t="shared" si="31"/>
        <v>0</v>
      </c>
      <c r="AP80" s="5">
        <f t="shared" si="31"/>
        <v>0</v>
      </c>
      <c r="AQ80" s="5">
        <f t="shared" si="31"/>
        <v>0</v>
      </c>
      <c r="AR80" s="5">
        <f t="shared" si="31"/>
        <v>0</v>
      </c>
      <c r="AS80" s="5">
        <f t="shared" si="31"/>
        <v>0</v>
      </c>
      <c r="AT80" s="5">
        <f t="shared" si="31"/>
        <v>0</v>
      </c>
      <c r="AU80" s="5">
        <f t="shared" si="31"/>
        <v>0</v>
      </c>
      <c r="AV80" s="5">
        <f t="shared" si="31"/>
        <v>0</v>
      </c>
      <c r="AW80" s="5">
        <f t="shared" si="31"/>
        <v>0</v>
      </c>
      <c r="AX80" s="5">
        <f t="shared" si="31"/>
        <v>0</v>
      </c>
      <c r="AY80" s="5">
        <f t="shared" si="31"/>
        <v>0</v>
      </c>
      <c r="AZ80" s="39">
        <f t="shared" si="31"/>
        <v>0</v>
      </c>
      <c r="BA80" s="5">
        <f t="shared" si="31"/>
        <v>0</v>
      </c>
      <c r="BB80" s="5">
        <f t="shared" si="31"/>
        <v>0</v>
      </c>
      <c r="BC80" s="5">
        <f t="shared" si="31"/>
        <v>0</v>
      </c>
      <c r="BD80" s="5">
        <f t="shared" si="31"/>
        <v>0</v>
      </c>
      <c r="BE80" s="5">
        <f t="shared" si="31"/>
        <v>0</v>
      </c>
      <c r="BF80" s="5">
        <f t="shared" si="31"/>
        <v>0</v>
      </c>
      <c r="BG80" s="5">
        <f t="shared" si="31"/>
        <v>0</v>
      </c>
      <c r="BH80" s="5">
        <f t="shared" si="31"/>
        <v>0</v>
      </c>
      <c r="BI80" s="5">
        <f t="shared" si="31"/>
        <v>0</v>
      </c>
      <c r="BJ80" s="5">
        <f t="shared" si="31"/>
        <v>0</v>
      </c>
      <c r="BK80" s="5">
        <f t="shared" si="31"/>
        <v>0</v>
      </c>
    </row>
    <row r="81" spans="1:63" ht="15.75" hidden="1" customHeight="1" outlineLevel="1">
      <c r="A81" s="2" t="s">
        <v>69</v>
      </c>
      <c r="B81" s="23" t="s">
        <v>46</v>
      </c>
      <c r="C81" s="76" t="s">
        <v>66</v>
      </c>
      <c r="D81" s="39">
        <f t="shared" ref="D81:M81" si="32">D61-D53-D45</f>
        <v>0</v>
      </c>
      <c r="E81" s="5">
        <f t="shared" si="32"/>
        <v>0</v>
      </c>
      <c r="F81" s="5">
        <f t="shared" si="32"/>
        <v>0</v>
      </c>
      <c r="G81" s="5">
        <f t="shared" si="32"/>
        <v>0</v>
      </c>
      <c r="H81" s="5">
        <f t="shared" si="32"/>
        <v>0</v>
      </c>
      <c r="I81" s="5">
        <f t="shared" si="32"/>
        <v>0</v>
      </c>
      <c r="J81" s="5">
        <f t="shared" si="32"/>
        <v>0</v>
      </c>
      <c r="K81" s="5">
        <f t="shared" si="32"/>
        <v>0</v>
      </c>
      <c r="L81" s="5">
        <f t="shared" si="32"/>
        <v>0</v>
      </c>
      <c r="M81" s="5">
        <f t="shared" si="32"/>
        <v>0</v>
      </c>
      <c r="N81" s="39">
        <f>N61-N53-N45</f>
        <v>0</v>
      </c>
      <c r="O81" s="5">
        <f t="shared" ref="O81:BK81" si="33">O61-O53-O45</f>
        <v>0</v>
      </c>
      <c r="P81" s="5">
        <f t="shared" si="33"/>
        <v>0</v>
      </c>
      <c r="Q81" s="5">
        <f t="shared" si="33"/>
        <v>0</v>
      </c>
      <c r="R81" s="5">
        <f t="shared" si="33"/>
        <v>0</v>
      </c>
      <c r="S81" s="5">
        <f t="shared" si="33"/>
        <v>0</v>
      </c>
      <c r="T81" s="5">
        <f t="shared" si="33"/>
        <v>0</v>
      </c>
      <c r="U81" s="5">
        <f t="shared" si="33"/>
        <v>0</v>
      </c>
      <c r="V81" s="5">
        <f t="shared" si="33"/>
        <v>0</v>
      </c>
      <c r="W81" s="5">
        <f t="shared" si="33"/>
        <v>0</v>
      </c>
      <c r="X81" s="5">
        <f t="shared" si="33"/>
        <v>0</v>
      </c>
      <c r="Y81" s="5">
        <f t="shared" si="33"/>
        <v>0</v>
      </c>
      <c r="Z81" s="5">
        <f t="shared" si="33"/>
        <v>0</v>
      </c>
      <c r="AA81" s="5">
        <f t="shared" si="33"/>
        <v>0</v>
      </c>
      <c r="AB81" s="39">
        <f t="shared" si="33"/>
        <v>0</v>
      </c>
      <c r="AC81" s="5">
        <f t="shared" si="33"/>
        <v>0</v>
      </c>
      <c r="AD81" s="5">
        <f t="shared" si="33"/>
        <v>0</v>
      </c>
      <c r="AE81" s="5">
        <f t="shared" si="33"/>
        <v>0</v>
      </c>
      <c r="AF81" s="5">
        <f t="shared" si="33"/>
        <v>0</v>
      </c>
      <c r="AG81" s="5">
        <f t="shared" si="33"/>
        <v>0</v>
      </c>
      <c r="AH81" s="5">
        <f t="shared" si="33"/>
        <v>0</v>
      </c>
      <c r="AI81" s="5">
        <f t="shared" si="33"/>
        <v>0</v>
      </c>
      <c r="AJ81" s="5">
        <f t="shared" si="33"/>
        <v>0</v>
      </c>
      <c r="AK81" s="5">
        <f t="shared" si="33"/>
        <v>0</v>
      </c>
      <c r="AL81" s="5">
        <f t="shared" si="33"/>
        <v>0</v>
      </c>
      <c r="AM81" s="5">
        <f t="shared" si="33"/>
        <v>0</v>
      </c>
      <c r="AN81" s="39">
        <f t="shared" si="33"/>
        <v>0</v>
      </c>
      <c r="AO81" s="5">
        <f t="shared" si="33"/>
        <v>0</v>
      </c>
      <c r="AP81" s="5">
        <f t="shared" si="33"/>
        <v>0</v>
      </c>
      <c r="AQ81" s="5">
        <f t="shared" si="33"/>
        <v>0</v>
      </c>
      <c r="AR81" s="5">
        <f t="shared" si="33"/>
        <v>0</v>
      </c>
      <c r="AS81" s="5">
        <f t="shared" si="33"/>
        <v>0</v>
      </c>
      <c r="AT81" s="5">
        <f t="shared" si="33"/>
        <v>0</v>
      </c>
      <c r="AU81" s="5">
        <f t="shared" si="33"/>
        <v>0</v>
      </c>
      <c r="AV81" s="5">
        <f t="shared" si="33"/>
        <v>0</v>
      </c>
      <c r="AW81" s="5">
        <f t="shared" si="33"/>
        <v>0</v>
      </c>
      <c r="AX81" s="5">
        <f t="shared" si="33"/>
        <v>0</v>
      </c>
      <c r="AY81" s="5">
        <f t="shared" si="33"/>
        <v>0</v>
      </c>
      <c r="AZ81" s="39">
        <f t="shared" si="33"/>
        <v>0</v>
      </c>
      <c r="BA81" s="5">
        <f t="shared" si="33"/>
        <v>0</v>
      </c>
      <c r="BB81" s="5">
        <f t="shared" si="33"/>
        <v>0</v>
      </c>
      <c r="BC81" s="5">
        <f t="shared" si="33"/>
        <v>0</v>
      </c>
      <c r="BD81" s="5">
        <f t="shared" si="33"/>
        <v>0</v>
      </c>
      <c r="BE81" s="5">
        <f t="shared" si="33"/>
        <v>0</v>
      </c>
      <c r="BF81" s="5">
        <f t="shared" si="33"/>
        <v>0</v>
      </c>
      <c r="BG81" s="5">
        <f t="shared" si="33"/>
        <v>0</v>
      </c>
      <c r="BH81" s="5">
        <f t="shared" si="33"/>
        <v>0</v>
      </c>
      <c r="BI81" s="5">
        <f t="shared" si="33"/>
        <v>0</v>
      </c>
      <c r="BJ81" s="5">
        <f t="shared" si="33"/>
        <v>0</v>
      </c>
      <c r="BK81" s="5">
        <f t="shared" si="33"/>
        <v>0</v>
      </c>
    </row>
    <row r="82" spans="1:63" ht="15.75" hidden="1" customHeight="1" outlineLevel="1">
      <c r="C82" s="24"/>
      <c r="D82" s="38"/>
      <c r="E82" s="24"/>
      <c r="F82" s="24"/>
      <c r="G82" s="24"/>
      <c r="H82" s="24"/>
      <c r="I82" s="24"/>
      <c r="J82" s="24"/>
      <c r="K82" s="24"/>
      <c r="L82" s="24"/>
      <c r="M82" s="24"/>
      <c r="N82" s="39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39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39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39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</row>
    <row r="83" spans="1:63" ht="15.75" hidden="1" customHeight="1" outlineLevel="1">
      <c r="C83" s="24"/>
      <c r="D83" s="38"/>
      <c r="E83" s="24"/>
      <c r="F83" s="24"/>
      <c r="G83" s="24"/>
      <c r="H83" s="24"/>
      <c r="I83" s="24"/>
      <c r="J83" s="24"/>
      <c r="K83" s="24"/>
      <c r="L83" s="24"/>
      <c r="M83" s="24"/>
      <c r="N83" s="39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39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39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39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</row>
    <row r="84" spans="1:63" ht="15.75" hidden="1" customHeight="1" outlineLevel="1">
      <c r="A84" s="2" t="s">
        <v>69</v>
      </c>
      <c r="B84" s="2" t="s">
        <v>49</v>
      </c>
      <c r="C84" s="76" t="s">
        <v>63</v>
      </c>
      <c r="D84" s="110" t="s">
        <v>58</v>
      </c>
      <c r="E84" s="71" t="s">
        <v>58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39">
        <v>0</v>
      </c>
      <c r="O84" s="5">
        <v>0</v>
      </c>
      <c r="P84" s="71" t="s">
        <v>58</v>
      </c>
      <c r="Q84" s="71" t="s">
        <v>58</v>
      </c>
      <c r="R84" s="71" t="s">
        <v>58</v>
      </c>
      <c r="S84" s="71" t="s">
        <v>58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39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39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39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</row>
    <row r="85" spans="1:63" ht="15.75" hidden="1" customHeight="1" outlineLevel="1">
      <c r="A85" s="2" t="s">
        <v>69</v>
      </c>
      <c r="B85" s="2" t="s">
        <v>49</v>
      </c>
      <c r="C85" s="76" t="s">
        <v>66</v>
      </c>
      <c r="D85" s="110" t="s">
        <v>58</v>
      </c>
      <c r="E85" s="71" t="s">
        <v>58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39">
        <v>0</v>
      </c>
      <c r="O85" s="5">
        <v>0</v>
      </c>
      <c r="P85" s="71" t="s">
        <v>58</v>
      </c>
      <c r="Q85" s="71" t="s">
        <v>58</v>
      </c>
      <c r="R85" s="71" t="s">
        <v>58</v>
      </c>
      <c r="S85" s="71" t="s">
        <v>58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39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39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39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</row>
    <row r="86" spans="1:63" ht="15.75" customHeight="1" collapsed="1">
      <c r="AD86" s="111"/>
    </row>
    <row r="87" spans="1:63" ht="15.75" customHeight="1">
      <c r="AD87" s="111"/>
      <c r="AZ87" s="112"/>
    </row>
    <row r="88" spans="1:63" ht="15.75" customHeight="1">
      <c r="AD88" s="111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</row>
    <row r="89" spans="1:63" ht="15.75" customHeight="1"/>
    <row r="90" spans="1:63" ht="15.75" customHeight="1"/>
    <row r="91" spans="1:63" ht="15.75" customHeight="1"/>
    <row r="92" spans="1:63" ht="15.75" customHeight="1"/>
    <row r="93" spans="1:63" ht="15.75" customHeight="1">
      <c r="AC93" s="3" t="s">
        <v>11</v>
      </c>
    </row>
    <row r="94" spans="1:63" ht="15.75" customHeight="1"/>
    <row r="95" spans="1:63" ht="15.75" customHeight="1"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</row>
    <row r="96" spans="1:63" ht="15.75" customHeight="1"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</row>
    <row r="97" spans="32:63" ht="15.75" customHeight="1"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32:63" ht="15.75" customHeight="1"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32:63" ht="15.75" customHeight="1"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</row>
    <row r="100" spans="32:63" ht="15.75" customHeight="1">
      <c r="AF100" s="3" t="s">
        <v>11</v>
      </c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32:63" ht="15.75" customHeight="1"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32:63" ht="15.75" customHeight="1"/>
    <row r="103" spans="32:63" ht="15.75" customHeight="1"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</row>
    <row r="104" spans="32:63" ht="15.75" customHeight="1"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</row>
    <row r="105" spans="32:63" ht="15.75" customHeight="1"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32:63" ht="15.75" customHeight="1"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</row>
    <row r="107" spans="32:63" ht="15.75" customHeight="1"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</row>
    <row r="108" spans="32:63" ht="15.75" customHeight="1"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32:63" ht="15.75" customHeight="1"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32:63" ht="15.75" customHeight="1"/>
    <row r="111" spans="32:63" ht="15.75" customHeight="1"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</row>
    <row r="112" spans="32:63" ht="15.75" customHeight="1"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</row>
    <row r="113" spans="44:63" ht="15.75" customHeight="1"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44:63" ht="15.75" customHeight="1"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</row>
    <row r="115" spans="44:63" ht="15.75" customHeight="1"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</row>
    <row r="116" spans="44:63" ht="15.75" customHeight="1"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44:63" ht="15.75" customHeight="1"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44:63" ht="15.75" customHeight="1"/>
    <row r="119" spans="44:63" ht="15.75" customHeight="1"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</row>
    <row r="120" spans="44:63" ht="15.75" customHeight="1"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</row>
    <row r="121" spans="44:63" ht="15.75" customHeight="1"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44:63" ht="15.75" customHeight="1">
      <c r="AR122" s="99"/>
      <c r="AS122" s="99"/>
      <c r="AT122" s="99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</row>
    <row r="123" spans="44:63" ht="15.75" customHeight="1"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</row>
    <row r="124" spans="44:63" ht="15.75" customHeight="1"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44:63" ht="15.75" customHeight="1"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</row>
    <row r="126" spans="44:63" ht="15.75" customHeight="1"/>
    <row r="127" spans="44:63" ht="15.75" customHeight="1"/>
    <row r="128" spans="44:63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</sheetData>
  <conditionalFormatting sqref="AD75:AE76">
    <cfRule type="cellIs" dxfId="22" priority="23" operator="lessThan">
      <formula>0</formula>
    </cfRule>
  </conditionalFormatting>
  <conditionalFormatting sqref="AD86:AD88">
    <cfRule type="cellIs" dxfId="21" priority="22" operator="lessThan">
      <formula>0</formula>
    </cfRule>
  </conditionalFormatting>
  <conditionalFormatting sqref="P10:BK10">
    <cfRule type="cellIs" dxfId="20" priority="21" operator="lessThan">
      <formula>0</formula>
    </cfRule>
  </conditionalFormatting>
  <conditionalFormatting sqref="P13:S13">
    <cfRule type="cellIs" dxfId="19" priority="20" operator="lessThan">
      <formula>0</formula>
    </cfRule>
  </conditionalFormatting>
  <conditionalFormatting sqref="T13:BK13">
    <cfRule type="cellIs" dxfId="18" priority="19" operator="lessThan">
      <formula>0</formula>
    </cfRule>
  </conditionalFormatting>
  <conditionalFormatting sqref="N77:AQ83 D77:M81 F84:O85 T84:BK85">
    <cfRule type="cellIs" dxfId="17" priority="18" operator="lessThan">
      <formula>0</formula>
    </cfRule>
  </conditionalFormatting>
  <conditionalFormatting sqref="N77:AQ83 D77:M81 F84:O85 T84:BK85">
    <cfRule type="cellIs" dxfId="16" priority="17" operator="lessThan">
      <formula>0</formula>
    </cfRule>
  </conditionalFormatting>
  <conditionalFormatting sqref="D18:BK18">
    <cfRule type="cellIs" dxfId="15" priority="16" operator="lessThan">
      <formula>0</formula>
    </cfRule>
  </conditionalFormatting>
  <conditionalFormatting sqref="D21:O21">
    <cfRule type="cellIs" dxfId="14" priority="15" operator="lessThan">
      <formula>0</formula>
    </cfRule>
  </conditionalFormatting>
  <conditionalFormatting sqref="P21:S21">
    <cfRule type="cellIs" dxfId="13" priority="14" operator="lessThan">
      <formula>0</formula>
    </cfRule>
  </conditionalFormatting>
  <conditionalFormatting sqref="T21:BK21">
    <cfRule type="cellIs" dxfId="12" priority="13" operator="lessThan">
      <formula>0</formula>
    </cfRule>
  </conditionalFormatting>
  <conditionalFormatting sqref="AR95:BK95">
    <cfRule type="cellIs" dxfId="11" priority="12" operator="lessThan">
      <formula>0</formula>
    </cfRule>
  </conditionalFormatting>
  <conditionalFormatting sqref="AR98:BK98">
    <cfRule type="cellIs" dxfId="10" priority="11" operator="lessThan">
      <formula>0</formula>
    </cfRule>
  </conditionalFormatting>
  <conditionalFormatting sqref="AR77:BK83">
    <cfRule type="cellIs" dxfId="9" priority="10" operator="lessThan">
      <formula>0</formula>
    </cfRule>
  </conditionalFormatting>
  <conditionalFormatting sqref="AR77:BK83">
    <cfRule type="cellIs" dxfId="8" priority="9" operator="lessThan">
      <formula>0</formula>
    </cfRule>
  </conditionalFormatting>
  <conditionalFormatting sqref="D10:O10">
    <cfRule type="cellIs" dxfId="7" priority="8" operator="lessThan">
      <formula>0</formula>
    </cfRule>
  </conditionalFormatting>
  <conditionalFormatting sqref="D13:O13">
    <cfRule type="cellIs" dxfId="6" priority="7" operator="lessThan">
      <formula>0</formula>
    </cfRule>
  </conditionalFormatting>
  <conditionalFormatting sqref="D37:E37">
    <cfRule type="cellIs" dxfId="5" priority="5" operator="lessThan">
      <formula>0</formula>
    </cfRule>
  </conditionalFormatting>
  <conditionalFormatting sqref="D34:E34">
    <cfRule type="cellIs" dxfId="4" priority="6" operator="lessThan">
      <formula>0</formula>
    </cfRule>
  </conditionalFormatting>
  <conditionalFormatting sqref="D58:E58">
    <cfRule type="cellIs" dxfId="3" priority="4" operator="lessThan">
      <formula>0</formula>
    </cfRule>
  </conditionalFormatting>
  <conditionalFormatting sqref="D61:E61">
    <cfRule type="cellIs" dxfId="2" priority="3" operator="lessThan">
      <formula>0</formula>
    </cfRule>
  </conditionalFormatting>
  <conditionalFormatting sqref="D66:E66">
    <cfRule type="cellIs" dxfId="1" priority="2" operator="lessThan">
      <formula>0</formula>
    </cfRule>
  </conditionalFormatting>
  <conditionalFormatting sqref="D69:E69">
    <cfRule type="cellIs" dxfId="0" priority="1" operator="lessThan">
      <formula>0</formula>
    </cfRule>
  </conditionalFormatting>
  <pageMargins left="0.25" right="0.25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A75CC16A9A454884E34EE91D0177CD" ma:contentTypeVersion="44" ma:contentTypeDescription="" ma:contentTypeScope="" ma:versionID="40dad68292b1826363f3c8fffed99c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2021-03-29T07:00:00+00:00</OpenedDate>
    <SignificantOrder xmlns="dc463f71-b30c-4ab2-9473-d307f9d35888">false</SignificantOrder>
    <Date1 xmlns="dc463f71-b30c-4ab2-9473-d307f9d35888">2021-03-29T07:00:00+00:00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210207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5A5399-29D5-49F3-91EC-02E278E1DE8C}"/>
</file>

<file path=customXml/itemProps2.xml><?xml version="1.0" encoding="utf-8"?>
<ds:datastoreItem xmlns:ds="http://schemas.openxmlformats.org/officeDocument/2006/customXml" ds:itemID="{0C992119-EF64-4398-9903-7B97629547B6}"/>
</file>

<file path=customXml/itemProps3.xml><?xml version="1.0" encoding="utf-8"?>
<ds:datastoreItem xmlns:ds="http://schemas.openxmlformats.org/officeDocument/2006/customXml" ds:itemID="{1DA7DBFD-FBDD-4A5F-86BB-A99F45D33246}"/>
</file>

<file path=customXml/itemProps4.xml><?xml version="1.0" encoding="utf-8"?>
<ds:datastoreItem xmlns:ds="http://schemas.openxmlformats.org/officeDocument/2006/customXml" ds:itemID="{790E761E-A4C6-4F78-9C19-86D1607E5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</vt:lpstr>
      <vt:lpstr>Deferral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Savarin, Kathryn</cp:lastModifiedBy>
  <cp:lastPrinted>2021-03-29T15:44:06Z</cp:lastPrinted>
  <dcterms:created xsi:type="dcterms:W3CDTF">2021-03-29T14:24:30Z</dcterms:created>
  <dcterms:modified xsi:type="dcterms:W3CDTF">2021-03-29T15:45:05Z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0x0101006E56B4D1795A2E4DB2F0B01679ED314A00FAA75CC16A9A454884E34EE91D0177CD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