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DACTED" sheetId="1" r:id="rId1"/>
    <sheet name="Assumptions (R)" sheetId="2" r:id="rId2"/>
    <sheet name="Revenues" sheetId="3" r:id="rId3"/>
    <sheet name="Five-Year Cost Summary (R)" sheetId="4" r:id="rId4"/>
  </sheets>
  <definedNames>
    <definedName name="_xlnm.Print_Area" localSheetId="1">'Assumptions (R)'!$A$2:$K$10</definedName>
    <definedName name="_xlnm.Print_Area" localSheetId="3">'Five-Year Cost Summary (R)'!$A$2:$H$21</definedName>
    <definedName name="_xlnm.Print_Area" localSheetId="2">'Revenues'!$A$2:$O$24</definedName>
  </definedNames>
  <calcPr fullCalcOnLoad="1"/>
</workbook>
</file>

<file path=xl/sharedStrings.xml><?xml version="1.0" encoding="utf-8"?>
<sst xmlns="http://schemas.openxmlformats.org/spreadsheetml/2006/main" count="62" uniqueCount="45">
  <si>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</si>
  <si>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</si>
  <si>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</si>
  <si>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</si>
  <si>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</si>
  <si>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</si>
  <si>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</si>
  <si>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</si>
  <si>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</si>
  <si>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</si>
  <si>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</si>
  <si>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</si>
  <si>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</si>
  <si>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Marketing</t>
  </si>
  <si>
    <t>Estimate of Customer Participation and Projected Revenues</t>
  </si>
  <si>
    <t xml:space="preserve">New Customers </t>
  </si>
  <si>
    <t>Total Customers</t>
  </si>
  <si>
    <t>Administration</t>
  </si>
  <si>
    <t>Total</t>
  </si>
  <si>
    <t>Anticipated Program Costs and Expenses</t>
  </si>
  <si>
    <t>PSE Residential Natural Gas Customer Count as of December 31, 2019</t>
  </si>
  <si>
    <t>Purchase of RNG</t>
  </si>
  <si>
    <t>Assumptions</t>
  </si>
  <si>
    <t>Therms sold</t>
  </si>
  <si>
    <t>Blocks</t>
  </si>
  <si>
    <t>Markup - No IT</t>
  </si>
  <si>
    <t>Markup - Pro Rata</t>
  </si>
  <si>
    <t>Expenses</t>
  </si>
  <si>
    <t>Monthly cost per block</t>
  </si>
  <si>
    <t>Total gas sold</t>
  </si>
  <si>
    <t>per block</t>
  </si>
  <si>
    <t>Voluntary RNG purchase</t>
  </si>
  <si>
    <t>therms / block</t>
  </si>
  <si>
    <t>blocks / subscriber</t>
  </si>
  <si>
    <t>Expected average puchase quantity</t>
  </si>
  <si>
    <t>gas customers</t>
  </si>
  <si>
    <t>percent enrolled</t>
  </si>
  <si>
    <t>percent enrolled per month</t>
  </si>
  <si>
    <t>RNG contract price</t>
  </si>
  <si>
    <t>cost / therm</t>
  </si>
  <si>
    <t>percent of block cost</t>
  </si>
  <si>
    <t>Monthly take rate expected through Month 30</t>
  </si>
  <si>
    <t>Administrative / programmatic markup required for cost recovery</t>
  </si>
  <si>
    <t>Expected participation at Month 30</t>
  </si>
  <si>
    <t>REDACTED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</si>
</sst>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&quot;$&quot;#,##0.0_);[Red]\(&quot;$&quot;#,##0.0\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0_);[Red]\(&quot;$&quot;#,##0.0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(&quot;$&quot;* #,##0.000_);_(&quot;$&quot;* \(#,##0.000\);_(&quot;$&quot;* &quot;-&quot;??_);_(@_)"/>
    <numFmt numFmtId="178" formatCode="_(* #,##0.000_);_(* \(#,##0.000\);_(* &quot;-&quot;???_);_(@_)"/>
    <numFmt numFmtId="179" formatCode="_(&quot;$&quot;* #,##0.0000_);_(&quot;$&quot;* \(#,##0.0000\);_(&quot;$&quot;* &quot;-&quot;??_);_(@_)"/>
    <numFmt numFmtId="180" formatCode="0.0%"/>
    <numFmt numFmtId="181" formatCode="0.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dd\-mmm\-yy;@"/>
    <numFmt numFmtId="188" formatCode="[$-409]d\-mmm\-yy;@"/>
    <numFmt numFmtId="189" formatCode="[$-409]mmmm\ d\,\ yyyy;@"/>
    <numFmt numFmtId="190" formatCode="#,##0.0"/>
    <numFmt numFmtId="191" formatCode="m/d/yy;@"/>
    <numFmt numFmtId="192" formatCode="&quot;$&quot;#,##0.000000_);[Red]\(&quot;$&quot;#,##0.000000\)"/>
    <numFmt numFmtId="193" formatCode="&quot;$&quot;#,##0.000000000_);[Red]\(&quot;$&quot;#,##0.000000000\)"/>
    <numFmt numFmtId="194" formatCode="[$-409]h:mm:ss\ AM/PM"/>
    <numFmt numFmtId="195" formatCode="0.000%"/>
    <numFmt numFmtId="196" formatCode="&quot;$&quot;#,##0"/>
    <numFmt numFmtId="197" formatCode="#,##0.000"/>
    <numFmt numFmtId="198" formatCode="#,##0.0000"/>
    <numFmt numFmtId="199" formatCode="[$-409]dddd\,\ mmmm\ d\,\ yyyy"/>
    <numFmt numFmtId="200" formatCode="#,##0.00000"/>
    <numFmt numFmtId="201" formatCode="_(&quot;$&quot;* #,##0.000_);_(&quot;$&quot;* \(#,##0.000\);_(&quot;$&quot;* &quot;-&quot;???_);_(@_)"/>
    <numFmt numFmtId="202" formatCode="&quot;$&quot;#,##0.00"/>
    <numFmt numFmtId="203" formatCode="_(* #,##0.000_);_(* \(#,##0.000\);_(* &quot;-&quot;??_);_(@_)"/>
    <numFmt numFmtId="204" formatCode="&quot;$&quot;#,##0.0"/>
    <numFmt numFmtId="205" formatCode="&quot;$&quot;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167" fontId="0" fillId="0" borderId="0" xfId="42" applyNumberFormat="1" applyFon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9" fontId="1" fillId="0" borderId="0" xfId="0" applyNumberFormat="1" applyFont="1" applyFill="1" applyBorder="1" applyAlignment="1">
      <alignment/>
    </xf>
    <xf numFmtId="8" fontId="1" fillId="0" borderId="0" xfId="0" applyNumberFormat="1" applyFont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2" fontId="0" fillId="0" borderId="0" xfId="44" applyNumberFormat="1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ill="1" applyBorder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202" fontId="0" fillId="0" borderId="0" xfId="44" applyNumberFormat="1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202" fontId="0" fillId="0" borderId="0" xfId="0" applyNumberFormat="1" applyFont="1" applyBorder="1" applyAlignment="1">
      <alignment horizontal="right"/>
    </xf>
    <xf numFmtId="167" fontId="0" fillId="0" borderId="0" xfId="42" applyNumberFormat="1" applyFont="1" applyAlignment="1">
      <alignment/>
    </xf>
    <xf numFmtId="167" fontId="2" fillId="0" borderId="0" xfId="42" applyNumberFormat="1" applyFont="1" applyFill="1" applyAlignment="1">
      <alignment/>
    </xf>
    <xf numFmtId="0" fontId="7" fillId="0" borderId="0" xfId="0" applyFont="1" applyAlignment="1">
      <alignment/>
    </xf>
    <xf numFmtId="167" fontId="2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9" fontId="0" fillId="0" borderId="0" xfId="59" applyFont="1" applyAlignment="1">
      <alignment horizontal="center"/>
    </xf>
    <xf numFmtId="20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02" fontId="0" fillId="0" borderId="0" xfId="44" applyNumberFormat="1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97" fontId="0" fillId="0" borderId="0" xfId="0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 horizontal="center"/>
    </xf>
    <xf numFmtId="200" fontId="0" fillId="0" borderId="0" xfId="0" applyNumberFormat="1" applyFont="1" applyFill="1" applyBorder="1" applyAlignment="1">
      <alignment horizontal="center"/>
    </xf>
    <xf numFmtId="9" fontId="0" fillId="0" borderId="0" xfId="59" applyFont="1" applyFill="1" applyBorder="1" applyAlignment="1">
      <alignment horizontal="center"/>
    </xf>
    <xf numFmtId="9" fontId="2" fillId="0" borderId="0" xfId="59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202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167" fontId="2" fillId="0" borderId="0" xfId="42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left"/>
    </xf>
    <xf numFmtId="196" fontId="0" fillId="34" borderId="0" xfId="0" applyNumberFormat="1" applyFill="1" applyBorder="1" applyAlignment="1">
      <alignment/>
    </xf>
    <xf numFmtId="6" fontId="0" fillId="34" borderId="0" xfId="0" applyNumberFormat="1" applyFill="1" applyBorder="1" applyAlignment="1">
      <alignment/>
    </xf>
    <xf numFmtId="6" fontId="2" fillId="34" borderId="0" xfId="0" applyNumberFormat="1" applyFont="1" applyFill="1" applyBorder="1" applyAlignment="1">
      <alignment/>
    </xf>
    <xf numFmtId="196" fontId="0" fillId="35" borderId="0" xfId="0" applyNumberFormat="1" applyFont="1" applyFill="1" applyBorder="1" applyAlignment="1">
      <alignment horizontal="center"/>
    </xf>
    <xf numFmtId="9" fontId="0" fillId="34" borderId="0" xfId="59" applyFont="1" applyFill="1" applyBorder="1" applyAlignment="1">
      <alignment horizontal="center"/>
    </xf>
    <xf numFmtId="202" fontId="44" fillId="34" borderId="0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0</xdr:rowOff>
    </xdr:from>
    <xdr:to>
      <xdr:col>5</xdr:col>
      <xdr:colOff>142875</xdr:colOff>
      <xdr:row>5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23850" y="323850"/>
          <a:ext cx="2867025" cy="495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Shaded information Is Designated as Confidential per WAC 480-07-160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11</xdr:row>
      <xdr:rowOff>9525</xdr:rowOff>
    </xdr:from>
    <xdr:to>
      <xdr:col>1</xdr:col>
      <xdr:colOff>3952875</xdr:colOff>
      <xdr:row>14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47775" y="1800225"/>
          <a:ext cx="2867025" cy="495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Shaded information Is Designated as Confidential per WAC 480-07-160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5</xdr:col>
      <xdr:colOff>904875</xdr:colOff>
      <xdr:row>14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38425" y="1714500"/>
          <a:ext cx="2867025" cy="495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Shaded information Is Designated as Confidential per WAC 480-07-160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6384" width="9.140625" style="7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L1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2.421875" style="0" customWidth="1"/>
    <col min="2" max="2" width="62.00390625" style="0" bestFit="1" customWidth="1"/>
    <col min="3" max="3" width="14.00390625" style="0" bestFit="1" customWidth="1"/>
    <col min="4" max="4" width="23.421875" style="0" bestFit="1" customWidth="1"/>
    <col min="5" max="5" width="11.00390625" style="0" customWidth="1"/>
    <col min="6" max="6" width="11.7109375" style="0" bestFit="1" customWidth="1"/>
    <col min="12" max="12" width="27.8515625" style="0" hidden="1" customWidth="1"/>
  </cols>
  <sheetData>
    <row r="1" ht="13.5" customHeight="1"/>
    <row r="2" spans="2:11" ht="12.75">
      <c r="B2" s="2" t="s">
        <v>22</v>
      </c>
      <c r="J2" s="8"/>
      <c r="K2" s="8"/>
    </row>
    <row r="3" spans="2:12" ht="12.75">
      <c r="B3" s="21" t="s">
        <v>41</v>
      </c>
      <c r="C3" s="62">
        <f>C4/30</f>
        <v>0.0005</v>
      </c>
      <c r="D3" s="63" t="s">
        <v>37</v>
      </c>
      <c r="E3" s="63"/>
      <c r="J3" s="8"/>
      <c r="K3" s="8"/>
      <c r="L3" s="21" t="s">
        <v>25</v>
      </c>
    </row>
    <row r="4" spans="2:12" ht="12.75">
      <c r="B4" s="21" t="s">
        <v>43</v>
      </c>
      <c r="C4" s="61">
        <v>0.015</v>
      </c>
      <c r="D4" s="60" t="s">
        <v>36</v>
      </c>
      <c r="E4" s="60"/>
      <c r="J4" s="8"/>
      <c r="K4" s="8"/>
      <c r="L4" s="21" t="s">
        <v>26</v>
      </c>
    </row>
    <row r="5" spans="2:11" ht="12.75">
      <c r="B5" t="s">
        <v>20</v>
      </c>
      <c r="C5" s="39">
        <v>787587</v>
      </c>
      <c r="D5" s="59" t="s">
        <v>35</v>
      </c>
      <c r="E5" s="59"/>
      <c r="J5" s="8"/>
      <c r="K5" s="8"/>
    </row>
    <row r="6" spans="2:11" ht="12.75">
      <c r="B6" s="21" t="s">
        <v>34</v>
      </c>
      <c r="C6" s="40">
        <v>2.6</v>
      </c>
      <c r="D6" s="58" t="s">
        <v>33</v>
      </c>
      <c r="E6" s="58"/>
      <c r="J6" s="8"/>
      <c r="K6" s="8"/>
    </row>
    <row r="7" spans="2:11" ht="12.75">
      <c r="B7" s="21" t="s">
        <v>28</v>
      </c>
      <c r="C7" s="41">
        <v>5</v>
      </c>
      <c r="D7" s="57" t="s">
        <v>30</v>
      </c>
      <c r="E7" s="57"/>
      <c r="J7" s="8"/>
      <c r="K7" s="8"/>
    </row>
    <row r="8" spans="2:11" ht="12.75">
      <c r="B8" s="21" t="s">
        <v>31</v>
      </c>
      <c r="C8" s="40">
        <v>3.1</v>
      </c>
      <c r="D8" s="58" t="s">
        <v>32</v>
      </c>
      <c r="E8" s="58"/>
      <c r="J8" s="8"/>
      <c r="K8" s="8"/>
    </row>
    <row r="9" spans="2:11" ht="12.75">
      <c r="B9" s="21" t="s">
        <v>38</v>
      </c>
      <c r="C9" s="83" t="s">
        <v>44</v>
      </c>
      <c r="D9" s="57" t="s">
        <v>39</v>
      </c>
      <c r="E9" s="57"/>
      <c r="J9" s="8"/>
      <c r="K9" s="8"/>
    </row>
    <row r="10" spans="2:11" ht="12.75">
      <c r="B10" s="21" t="s">
        <v>42</v>
      </c>
      <c r="C10" s="82"/>
      <c r="D10" s="64" t="s">
        <v>40</v>
      </c>
      <c r="E10" s="64"/>
      <c r="J10" s="8"/>
      <c r="K10" s="8"/>
    </row>
    <row r="13" spans="2:5" ht="12.75">
      <c r="B13" s="43"/>
      <c r="C13" s="52"/>
      <c r="D13" s="56"/>
      <c r="E13" s="56"/>
    </row>
    <row r="14" spans="2:6" ht="12.75">
      <c r="B14" s="48"/>
      <c r="C14" s="53"/>
      <c r="D14" s="54"/>
      <c r="E14" s="54"/>
      <c r="F14" s="50"/>
    </row>
    <row r="15" spans="2:5" ht="12.75">
      <c r="B15" s="48"/>
      <c r="C15" s="55"/>
      <c r="D15" s="54"/>
      <c r="E15" s="54"/>
    </row>
    <row r="18" ht="12.75">
      <c r="B18" s="21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2"/>
  <customProperties>
    <customPr name="_pios_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B2:T4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.421875" style="0" customWidth="1"/>
    <col min="2" max="2" width="38.7109375" style="0" customWidth="1"/>
    <col min="3" max="3" width="14.140625" style="0" bestFit="1" customWidth="1"/>
    <col min="4" max="9" width="12.8515625" style="0" bestFit="1" customWidth="1"/>
    <col min="10" max="14" width="14.7109375" style="0" bestFit="1" customWidth="1"/>
    <col min="15" max="15" width="14.00390625" style="2" bestFit="1" customWidth="1"/>
    <col min="16" max="16" width="10.28125" style="0" bestFit="1" customWidth="1"/>
    <col min="18" max="18" width="9.8515625" style="0" bestFit="1" customWidth="1"/>
    <col min="19" max="20" width="9.28125" style="0" bestFit="1" customWidth="1"/>
  </cols>
  <sheetData>
    <row r="1" ht="8.25" customHeight="1"/>
    <row r="2" ht="15.75">
      <c r="B2" s="7" t="s">
        <v>14</v>
      </c>
    </row>
    <row r="3" ht="15.75">
      <c r="B3" s="7"/>
    </row>
    <row r="4" ht="12.75">
      <c r="O4" s="13"/>
    </row>
    <row r="5" spans="2:15" ht="12.75">
      <c r="B5" s="26"/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71" t="s">
        <v>12</v>
      </c>
    </row>
    <row r="6" spans="2:15" ht="12.75">
      <c r="B6" s="28">
        <v>2021</v>
      </c>
      <c r="O6" s="12"/>
    </row>
    <row r="7" spans="2:15" s="8" customFormat="1" ht="12.75">
      <c r="B7" s="29" t="s">
        <v>15</v>
      </c>
      <c r="C7" s="22"/>
      <c r="D7" s="22"/>
      <c r="E7" s="22"/>
      <c r="F7" s="22"/>
      <c r="G7" s="22"/>
      <c r="H7" s="22"/>
      <c r="I7" s="22"/>
      <c r="J7" s="22"/>
      <c r="K7" s="22"/>
      <c r="L7" s="22">
        <f>'Assumptions (R)'!$C$3*'Assumptions (R)'!$C$5</f>
        <v>393.7935</v>
      </c>
      <c r="M7" s="22">
        <f>'Assumptions (R)'!$C$3*'Assumptions (R)'!$C$5</f>
        <v>393.7935</v>
      </c>
      <c r="N7" s="22">
        <f>'Assumptions (R)'!$C$3*'Assumptions (R)'!$C$5</f>
        <v>393.7935</v>
      </c>
      <c r="O7" s="72">
        <f>SUM(C7:N7)</f>
        <v>1181.3805</v>
      </c>
    </row>
    <row r="8" spans="2:15" ht="12.75">
      <c r="B8" s="30" t="s">
        <v>16</v>
      </c>
      <c r="C8" s="1"/>
      <c r="D8" s="1"/>
      <c r="E8" s="1"/>
      <c r="F8" s="1"/>
      <c r="G8" s="1"/>
      <c r="H8" s="1"/>
      <c r="I8" s="1"/>
      <c r="J8" s="1"/>
      <c r="K8" s="1"/>
      <c r="L8" s="1">
        <f>L7+K8</f>
        <v>393.7935</v>
      </c>
      <c r="M8" s="1">
        <f>M7+L8</f>
        <v>787.587</v>
      </c>
      <c r="N8" s="1">
        <f>N7+M8</f>
        <v>1181.3805</v>
      </c>
      <c r="O8" s="73">
        <f>N8</f>
        <v>1181.3805</v>
      </c>
    </row>
    <row r="9" spans="2:15" ht="12.75">
      <c r="B9" s="31" t="s">
        <v>24</v>
      </c>
      <c r="C9" s="4"/>
      <c r="D9" s="4"/>
      <c r="E9" s="4"/>
      <c r="F9" s="4"/>
      <c r="G9" s="4"/>
      <c r="H9" s="4"/>
      <c r="I9" s="23"/>
      <c r="J9" s="23"/>
      <c r="K9" s="23"/>
      <c r="L9" s="23">
        <f>L8*'Assumptions (R)'!$C$6</f>
        <v>1023.8631</v>
      </c>
      <c r="M9" s="23">
        <f>M8*'Assumptions (R)'!$C$6</f>
        <v>2047.7262</v>
      </c>
      <c r="N9" s="23">
        <f>N8*'Assumptions (R)'!$C$6</f>
        <v>3071.5893</v>
      </c>
      <c r="O9" s="74">
        <f>SUM(C9:N9)</f>
        <v>6143.1786</v>
      </c>
    </row>
    <row r="10" spans="2:15" ht="12.75">
      <c r="B10" s="31" t="s">
        <v>23</v>
      </c>
      <c r="C10" s="5"/>
      <c r="D10" s="5"/>
      <c r="E10" s="5"/>
      <c r="F10" s="5"/>
      <c r="G10" s="5"/>
      <c r="H10" s="5"/>
      <c r="I10" s="5"/>
      <c r="J10" s="5"/>
      <c r="K10" s="5"/>
      <c r="L10" s="5">
        <f>L9*'Assumptions (R)'!$C$8</f>
        <v>3173.9756100000004</v>
      </c>
      <c r="M10" s="5">
        <f>M9*'Assumptions (R)'!$C$8</f>
        <v>6347.951220000001</v>
      </c>
      <c r="N10" s="5">
        <f>N9*'Assumptions (R)'!$C$8</f>
        <v>9521.92683</v>
      </c>
      <c r="O10" s="74">
        <f>SUM(I10:N10)</f>
        <v>19043.85366</v>
      </c>
    </row>
    <row r="11" spans="2:15" ht="12.75">
      <c r="B11" s="3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4"/>
    </row>
    <row r="12" spans="2:15" ht="12.75">
      <c r="B12" s="30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4"/>
    </row>
    <row r="13" spans="2:15" ht="12.75">
      <c r="B13" s="32">
        <v>2022</v>
      </c>
      <c r="O13" s="12"/>
    </row>
    <row r="14" spans="2:15" ht="12.75">
      <c r="B14" s="30" t="s">
        <v>15</v>
      </c>
      <c r="C14" s="22">
        <f>'Assumptions (R)'!$C$3*'Assumptions (R)'!$C$5</f>
        <v>393.7935</v>
      </c>
      <c r="D14" s="22">
        <f>'Assumptions (R)'!$C$3*'Assumptions (R)'!$C$5</f>
        <v>393.7935</v>
      </c>
      <c r="E14" s="22">
        <f>'Assumptions (R)'!$C$3*'Assumptions (R)'!$C$5</f>
        <v>393.7935</v>
      </c>
      <c r="F14" s="22">
        <f>'Assumptions (R)'!$C$3*'Assumptions (R)'!$C$5</f>
        <v>393.7935</v>
      </c>
      <c r="G14" s="22">
        <f>'Assumptions (R)'!$C$3*'Assumptions (R)'!$C$5</f>
        <v>393.7935</v>
      </c>
      <c r="H14" s="22">
        <f>'Assumptions (R)'!$C$3*'Assumptions (R)'!$C$5</f>
        <v>393.7935</v>
      </c>
      <c r="I14" s="22">
        <f>'Assumptions (R)'!$C$3*'Assumptions (R)'!$C$5</f>
        <v>393.7935</v>
      </c>
      <c r="J14" s="22">
        <f>'Assumptions (R)'!$C$3*'Assumptions (R)'!$C$5</f>
        <v>393.7935</v>
      </c>
      <c r="K14" s="22">
        <f>'Assumptions (R)'!$C$3*'Assumptions (R)'!$C$5</f>
        <v>393.7935</v>
      </c>
      <c r="L14" s="22">
        <f>'Assumptions (R)'!$C$3*'Assumptions (R)'!$C$5</f>
        <v>393.7935</v>
      </c>
      <c r="M14" s="22">
        <f>'Assumptions (R)'!$C$3*'Assumptions (R)'!$C$5</f>
        <v>393.7935</v>
      </c>
      <c r="N14" s="22">
        <f>'Assumptions (R)'!$C$3*'Assumptions (R)'!$C$5</f>
        <v>393.7935</v>
      </c>
      <c r="O14" s="75">
        <f>SUM(C14:N14)</f>
        <v>4725.521999999999</v>
      </c>
    </row>
    <row r="15" spans="2:15" ht="12.75">
      <c r="B15" s="30" t="s">
        <v>16</v>
      </c>
      <c r="C15" s="5">
        <f>N8+C14</f>
        <v>1575.174</v>
      </c>
      <c r="D15" s="5">
        <f>C15+D14</f>
        <v>1968.9675</v>
      </c>
      <c r="E15" s="5">
        <f aca="true" t="shared" si="0" ref="E15:N15">D15+E14</f>
        <v>2362.761</v>
      </c>
      <c r="F15" s="5">
        <f t="shared" si="0"/>
        <v>2756.5545</v>
      </c>
      <c r="G15" s="5">
        <f t="shared" si="0"/>
        <v>3150.348</v>
      </c>
      <c r="H15" s="5">
        <f t="shared" si="0"/>
        <v>3544.1414999999997</v>
      </c>
      <c r="I15" s="5">
        <f t="shared" si="0"/>
        <v>3937.9349999999995</v>
      </c>
      <c r="J15" s="5">
        <f t="shared" si="0"/>
        <v>4331.728499999999</v>
      </c>
      <c r="K15" s="5">
        <f t="shared" si="0"/>
        <v>4725.521999999999</v>
      </c>
      <c r="L15" s="5">
        <f t="shared" si="0"/>
        <v>5119.315499999999</v>
      </c>
      <c r="M15" s="5">
        <f t="shared" si="0"/>
        <v>5513.108999999999</v>
      </c>
      <c r="N15" s="5">
        <f t="shared" si="0"/>
        <v>5906.902499999998</v>
      </c>
      <c r="O15" s="75">
        <f>N15</f>
        <v>5906.902499999998</v>
      </c>
    </row>
    <row r="16" spans="2:15" ht="12.75">
      <c r="B16" s="31" t="s">
        <v>24</v>
      </c>
      <c r="C16" s="24">
        <f>C15*'Assumptions (R)'!$C$6</f>
        <v>4095.4524</v>
      </c>
      <c r="D16" s="24">
        <f>D15*'Assumptions (R)'!$C$6</f>
        <v>5119.3155</v>
      </c>
      <c r="E16" s="24">
        <f>E15*'Assumptions (R)'!$C$6</f>
        <v>6143.1786</v>
      </c>
      <c r="F16" s="24">
        <f>F15*'Assumptions (R)'!$C$6</f>
        <v>7167.041700000001</v>
      </c>
      <c r="G16" s="24">
        <f>G15*'Assumptions (R)'!$C$6</f>
        <v>8190.9048</v>
      </c>
      <c r="H16" s="24">
        <f>H15*'Assumptions (R)'!$C$6</f>
        <v>9214.767899999999</v>
      </c>
      <c r="I16" s="24">
        <f>I15*'Assumptions (R)'!$C$6</f>
        <v>10238.631</v>
      </c>
      <c r="J16" s="24">
        <f>J15*'Assumptions (R)'!$C$6</f>
        <v>11262.494099999998</v>
      </c>
      <c r="K16" s="24">
        <f>K15*'Assumptions (R)'!$C$6</f>
        <v>12286.357199999999</v>
      </c>
      <c r="L16" s="24">
        <f>L15*'Assumptions (R)'!$C$6</f>
        <v>13310.220299999997</v>
      </c>
      <c r="M16" s="24">
        <f>M15*'Assumptions (R)'!$C$6</f>
        <v>14334.083399999996</v>
      </c>
      <c r="N16" s="24">
        <f>N15*'Assumptions (R)'!$C$6</f>
        <v>15357.946499999996</v>
      </c>
      <c r="O16" s="74">
        <f>SUM(C16:N16)</f>
        <v>116720.39339999997</v>
      </c>
    </row>
    <row r="17" spans="2:15" ht="12.75">
      <c r="B17" s="31" t="s">
        <v>23</v>
      </c>
      <c r="C17" s="5">
        <f>C16*'Assumptions (R)'!$C$8</f>
        <v>12695.902440000002</v>
      </c>
      <c r="D17" s="5">
        <f>D16*'Assumptions (R)'!$C$8</f>
        <v>15869.87805</v>
      </c>
      <c r="E17" s="5">
        <f>E16*'Assumptions (R)'!$C$8</f>
        <v>19043.85366</v>
      </c>
      <c r="F17" s="5">
        <f>F16*'Assumptions (R)'!$C$8</f>
        <v>22217.829270000002</v>
      </c>
      <c r="G17" s="5">
        <f>G16*'Assumptions (R)'!$C$8</f>
        <v>25391.804880000003</v>
      </c>
      <c r="H17" s="5">
        <f>H16*'Assumptions (R)'!$C$8</f>
        <v>28565.780489999997</v>
      </c>
      <c r="I17" s="5">
        <f>I16*'Assumptions (R)'!$C$8</f>
        <v>31739.7561</v>
      </c>
      <c r="J17" s="5">
        <f>J16*'Assumptions (R)'!$C$8</f>
        <v>34913.73170999999</v>
      </c>
      <c r="K17" s="5">
        <f>K16*'Assumptions (R)'!$C$8</f>
        <v>38087.707319999994</v>
      </c>
      <c r="L17" s="5">
        <f>L16*'Assumptions (R)'!$C$8</f>
        <v>41261.682929999995</v>
      </c>
      <c r="M17" s="5">
        <f>M16*'Assumptions (R)'!$C$8</f>
        <v>44435.65853999999</v>
      </c>
      <c r="N17" s="5">
        <f>N16*'Assumptions (R)'!$C$8</f>
        <v>47609.63414999999</v>
      </c>
      <c r="O17" s="74">
        <f>SUM(C17:N17)</f>
        <v>361833.21953999996</v>
      </c>
    </row>
    <row r="18" spans="2:15" ht="12.75">
      <c r="B18" s="3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2"/>
    </row>
    <row r="19" spans="2:15" ht="12.75">
      <c r="B19" s="30"/>
      <c r="O19" s="12"/>
    </row>
    <row r="20" spans="2:15" ht="12.75">
      <c r="B20" s="32">
        <v>2023</v>
      </c>
      <c r="O20" s="12"/>
    </row>
    <row r="21" spans="2:15" ht="12.75">
      <c r="B21" s="27" t="s">
        <v>15</v>
      </c>
      <c r="C21" s="22">
        <f>'Assumptions (R)'!$C$3*'Assumptions (R)'!$C$5</f>
        <v>393.7935</v>
      </c>
      <c r="D21" s="22">
        <f>'Assumptions (R)'!$C$3*'Assumptions (R)'!$C$5</f>
        <v>393.7935</v>
      </c>
      <c r="E21" s="22">
        <f>'Assumptions (R)'!$C$3*'Assumptions (R)'!$C$5</f>
        <v>393.7935</v>
      </c>
      <c r="F21" s="22">
        <f>'Assumptions (R)'!$C$3*'Assumptions (R)'!$C$5</f>
        <v>393.7935</v>
      </c>
      <c r="G21" s="22">
        <f>'Assumptions (R)'!$C$3*'Assumptions (R)'!$C$5</f>
        <v>393.7935</v>
      </c>
      <c r="H21" s="22">
        <f>'Assumptions (R)'!$C$3*'Assumptions (R)'!$C$5</f>
        <v>393.7935</v>
      </c>
      <c r="I21" s="22">
        <f>'Assumptions (R)'!$C$3*'Assumptions (R)'!$C$5</f>
        <v>393.7935</v>
      </c>
      <c r="J21" s="22">
        <f>'Assumptions (R)'!$C$3*'Assumptions (R)'!$C$5</f>
        <v>393.7935</v>
      </c>
      <c r="K21" s="22">
        <f>'Assumptions (R)'!$C$3*'Assumptions (R)'!$C$5</f>
        <v>393.7935</v>
      </c>
      <c r="L21" s="22">
        <f>'Assumptions (R)'!$C$3*'Assumptions (R)'!$C$5</f>
        <v>393.7935</v>
      </c>
      <c r="M21" s="22">
        <f>'Assumptions (R)'!$C$3*'Assumptions (R)'!$C$5</f>
        <v>393.7935</v>
      </c>
      <c r="N21" s="22">
        <f>'Assumptions (R)'!$C$3*'Assumptions (R)'!$C$5</f>
        <v>393.7935</v>
      </c>
      <c r="O21" s="75">
        <f>SUM(C21:N21)</f>
        <v>4725.521999999999</v>
      </c>
    </row>
    <row r="22" spans="2:15" ht="12.75">
      <c r="B22" s="27" t="s">
        <v>16</v>
      </c>
      <c r="C22" s="5">
        <f>N15+C21</f>
        <v>6300.695999999998</v>
      </c>
      <c r="D22" s="5">
        <f>C22+D21</f>
        <v>6694.489499999998</v>
      </c>
      <c r="E22" s="5">
        <f aca="true" t="shared" si="1" ref="E22:N22">D22+E21</f>
        <v>7088.282999999998</v>
      </c>
      <c r="F22" s="5">
        <f t="shared" si="1"/>
        <v>7482.076499999997</v>
      </c>
      <c r="G22" s="5">
        <f t="shared" si="1"/>
        <v>7875.869999999997</v>
      </c>
      <c r="H22" s="5">
        <f t="shared" si="1"/>
        <v>8269.663499999997</v>
      </c>
      <c r="I22" s="5">
        <f t="shared" si="1"/>
        <v>8663.456999999997</v>
      </c>
      <c r="J22" s="5">
        <f t="shared" si="1"/>
        <v>9057.250499999996</v>
      </c>
      <c r="K22" s="5">
        <f t="shared" si="1"/>
        <v>9451.043999999996</v>
      </c>
      <c r="L22" s="5">
        <f t="shared" si="1"/>
        <v>9844.837499999996</v>
      </c>
      <c r="M22" s="5">
        <f t="shared" si="1"/>
        <v>10238.630999999996</v>
      </c>
      <c r="N22" s="5">
        <f t="shared" si="1"/>
        <v>10632.424499999996</v>
      </c>
      <c r="O22" s="75">
        <f>N22</f>
        <v>10632.424499999996</v>
      </c>
    </row>
    <row r="23" spans="2:15" ht="12.75">
      <c r="B23" s="33" t="s">
        <v>24</v>
      </c>
      <c r="C23" s="24">
        <f>C22*'Assumptions (R)'!$C$6</f>
        <v>16381.809599999995</v>
      </c>
      <c r="D23" s="24">
        <f>D22*'Assumptions (R)'!$C$6</f>
        <v>17405.672699999996</v>
      </c>
      <c r="E23" s="24">
        <f>E22*'Assumptions (R)'!$C$6</f>
        <v>18429.535799999994</v>
      </c>
      <c r="F23" s="24">
        <f>F22*'Assumptions (R)'!$C$6</f>
        <v>19453.398899999993</v>
      </c>
      <c r="G23" s="24">
        <f>G22*'Assumptions (R)'!$C$6</f>
        <v>20477.26199999999</v>
      </c>
      <c r="H23" s="24">
        <f>H22*'Assumptions (R)'!$C$6</f>
        <v>21501.125099999994</v>
      </c>
      <c r="I23" s="24">
        <f>I22*'Assumptions (R)'!$C$6</f>
        <v>22524.988199999993</v>
      </c>
      <c r="J23" s="24">
        <f>J22*'Assumptions (R)'!$C$6</f>
        <v>23548.85129999999</v>
      </c>
      <c r="K23" s="24">
        <f>K22*'Assumptions (R)'!$C$6</f>
        <v>24572.71439999999</v>
      </c>
      <c r="L23" s="24">
        <f>L22*'Assumptions (R)'!$C$6</f>
        <v>25596.577499999992</v>
      </c>
      <c r="M23" s="24">
        <f>M22*'Assumptions (R)'!$C$6</f>
        <v>26620.44059999999</v>
      </c>
      <c r="N23" s="24">
        <f>N22*'Assumptions (R)'!$C$6</f>
        <v>27644.30369999999</v>
      </c>
      <c r="O23" s="74">
        <f>SUM(C23:N23)</f>
        <v>264156.6797999999</v>
      </c>
    </row>
    <row r="24" spans="2:16" ht="12.75">
      <c r="B24" s="33" t="s">
        <v>23</v>
      </c>
      <c r="C24" s="5">
        <f>C23*'Assumptions (R)'!$C$8</f>
        <v>50783.609759999985</v>
      </c>
      <c r="D24" s="5">
        <f>D23*'Assumptions (R)'!$C$8</f>
        <v>53957.585369999986</v>
      </c>
      <c r="E24" s="5">
        <f>E23*'Assumptions (R)'!$C$8</f>
        <v>57131.56097999998</v>
      </c>
      <c r="F24" s="5">
        <f>F23*'Assumptions (R)'!$C$8</f>
        <v>60305.53658999998</v>
      </c>
      <c r="G24" s="5">
        <f>G23*'Assumptions (R)'!$C$8</f>
        <v>63479.512199999976</v>
      </c>
      <c r="H24" s="5">
        <f>H23*'Assumptions (R)'!$C$8</f>
        <v>66653.48780999998</v>
      </c>
      <c r="I24" s="5">
        <f>I23*'Assumptions (R)'!$C$8</f>
        <v>69827.46341999999</v>
      </c>
      <c r="J24" s="5">
        <f>J23*'Assumptions (R)'!$C$8</f>
        <v>73001.43902999998</v>
      </c>
      <c r="K24" s="5">
        <f>K23*'Assumptions (R)'!$C$8</f>
        <v>76175.41463999997</v>
      </c>
      <c r="L24" s="5">
        <f>L23*'Assumptions (R)'!$C$8</f>
        <v>79349.39024999998</v>
      </c>
      <c r="M24" s="5">
        <f>M23*'Assumptions (R)'!$C$8</f>
        <v>82523.36585999998</v>
      </c>
      <c r="N24" s="5">
        <f>N23*'Assumptions (R)'!$C$8</f>
        <v>85697.34146999997</v>
      </c>
      <c r="O24" s="74">
        <f>SUM(C24:N24)</f>
        <v>818885.7073799998</v>
      </c>
      <c r="P24" s="5"/>
    </row>
    <row r="25" spans="2:16" ht="12.75">
      <c r="B25" s="3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2"/>
      <c r="P25" s="37"/>
    </row>
    <row r="26" spans="2:15" ht="16.5" customHeight="1">
      <c r="B26" s="21"/>
      <c r="C26" s="21"/>
      <c r="O26" s="12"/>
    </row>
    <row r="27" spans="2:20" ht="12.75">
      <c r="B27" s="32">
        <v>2024</v>
      </c>
      <c r="O27" s="12"/>
      <c r="Q27" s="38"/>
      <c r="T27" s="2"/>
    </row>
    <row r="28" spans="2:20" ht="12.75">
      <c r="B28" s="30" t="s">
        <v>15</v>
      </c>
      <c r="C28" s="22">
        <f>'Assumptions (R)'!$C$3*'Assumptions (R)'!$C$5</f>
        <v>393.7935</v>
      </c>
      <c r="D28" s="22">
        <f>'Assumptions (R)'!$C$3*'Assumptions (R)'!$C$5</f>
        <v>393.7935</v>
      </c>
      <c r="E28" s="22">
        <f>'Assumptions (R)'!$C$3*'Assumptions (R)'!$C$5</f>
        <v>393.7935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75">
        <f>SUM(C28:N28)</f>
        <v>1181.3805</v>
      </c>
      <c r="Q28" s="38"/>
      <c r="T28" s="2"/>
    </row>
    <row r="29" spans="2:20" ht="12.75">
      <c r="B29" s="30" t="s">
        <v>16</v>
      </c>
      <c r="C29" s="5">
        <f>N22+C28</f>
        <v>11026.217999999995</v>
      </c>
      <c r="D29" s="5">
        <f aca="true" t="shared" si="2" ref="D29:N29">C29+D28</f>
        <v>11420.011499999995</v>
      </c>
      <c r="E29" s="5">
        <f t="shared" si="2"/>
        <v>11813.804999999995</v>
      </c>
      <c r="F29" s="5">
        <f t="shared" si="2"/>
        <v>11813.804999999995</v>
      </c>
      <c r="G29" s="5">
        <f t="shared" si="2"/>
        <v>11813.804999999995</v>
      </c>
      <c r="H29" s="5">
        <f t="shared" si="2"/>
        <v>11813.804999999995</v>
      </c>
      <c r="I29" s="5">
        <f t="shared" si="2"/>
        <v>11813.804999999995</v>
      </c>
      <c r="J29" s="5">
        <f t="shared" si="2"/>
        <v>11813.804999999995</v>
      </c>
      <c r="K29" s="5">
        <f t="shared" si="2"/>
        <v>11813.804999999995</v>
      </c>
      <c r="L29" s="5">
        <f t="shared" si="2"/>
        <v>11813.804999999995</v>
      </c>
      <c r="M29" s="5">
        <f t="shared" si="2"/>
        <v>11813.804999999995</v>
      </c>
      <c r="N29" s="5">
        <f t="shared" si="2"/>
        <v>11813.804999999995</v>
      </c>
      <c r="O29" s="75">
        <f>N29</f>
        <v>11813.804999999995</v>
      </c>
      <c r="R29" s="2"/>
      <c r="T29" s="2"/>
    </row>
    <row r="30" spans="2:20" ht="12.75">
      <c r="B30" s="31" t="s">
        <v>24</v>
      </c>
      <c r="C30" s="24">
        <f>C29*'Assumptions (R)'!$C$6</f>
        <v>28668.166799999988</v>
      </c>
      <c r="D30" s="24">
        <f>D29*'Assumptions (R)'!$C$6</f>
        <v>29692.029899999987</v>
      </c>
      <c r="E30" s="24">
        <f>E29*'Assumptions (R)'!$C$6</f>
        <v>30715.89299999999</v>
      </c>
      <c r="F30" s="24">
        <f>F29*'Assumptions (R)'!$C$6</f>
        <v>30715.89299999999</v>
      </c>
      <c r="G30" s="24">
        <f>G29*'Assumptions (R)'!$C$6</f>
        <v>30715.89299999999</v>
      </c>
      <c r="H30" s="24">
        <f>H29*'Assumptions (R)'!$C$6</f>
        <v>30715.89299999999</v>
      </c>
      <c r="I30" s="24">
        <f>I29*'Assumptions (R)'!$C$6</f>
        <v>30715.89299999999</v>
      </c>
      <c r="J30" s="24">
        <f>J29*'Assumptions (R)'!$C$6</f>
        <v>30715.89299999999</v>
      </c>
      <c r="K30" s="24">
        <f>K29*'Assumptions (R)'!$C$6</f>
        <v>30715.89299999999</v>
      </c>
      <c r="L30" s="24">
        <f>L29*'Assumptions (R)'!$C$6</f>
        <v>30715.89299999999</v>
      </c>
      <c r="M30" s="24">
        <f>M29*'Assumptions (R)'!$C$6</f>
        <v>30715.89299999999</v>
      </c>
      <c r="N30" s="24">
        <f>N29*'Assumptions (R)'!$C$6</f>
        <v>30715.89299999999</v>
      </c>
      <c r="O30" s="74">
        <f>SUM(C30:N30)</f>
        <v>365519.1266999998</v>
      </c>
      <c r="Q30" s="35"/>
      <c r="R30" s="36"/>
      <c r="T30" s="2"/>
    </row>
    <row r="31" spans="2:20" ht="12.75">
      <c r="B31" s="31" t="s">
        <v>23</v>
      </c>
      <c r="C31" s="5">
        <f>C30*'Assumptions (R)'!$C$8</f>
        <v>88871.31707999996</v>
      </c>
      <c r="D31" s="5">
        <f>D30*'Assumptions (R)'!$C$8</f>
        <v>92045.29268999996</v>
      </c>
      <c r="E31" s="5">
        <f>E30*'Assumptions (R)'!$C$8</f>
        <v>95219.26829999997</v>
      </c>
      <c r="F31" s="5">
        <f>F30*'Assumptions (R)'!$C$8</f>
        <v>95219.26829999997</v>
      </c>
      <c r="G31" s="5">
        <f>G30*'Assumptions (R)'!$C$8</f>
        <v>95219.26829999997</v>
      </c>
      <c r="H31" s="5">
        <f>H30*'Assumptions (R)'!$C$8</f>
        <v>95219.26829999997</v>
      </c>
      <c r="I31" s="5">
        <f>I30*'Assumptions (R)'!$C$8</f>
        <v>95219.26829999997</v>
      </c>
      <c r="J31" s="5">
        <f>J30*'Assumptions (R)'!$C$8</f>
        <v>95219.26829999997</v>
      </c>
      <c r="K31" s="5">
        <f>K30*'Assumptions (R)'!$C$8</f>
        <v>95219.26829999997</v>
      </c>
      <c r="L31" s="5">
        <f>L30*'Assumptions (R)'!$C$8</f>
        <v>95219.26829999997</v>
      </c>
      <c r="M31" s="5">
        <f>M30*'Assumptions (R)'!$C$8</f>
        <v>95219.26829999997</v>
      </c>
      <c r="N31" s="5">
        <f>N30*'Assumptions (R)'!$C$8</f>
        <v>95219.26829999997</v>
      </c>
      <c r="O31" s="74">
        <f>SUM(C31:N31)</f>
        <v>1133109.2927699997</v>
      </c>
      <c r="Q31" s="35"/>
      <c r="R31" s="36"/>
      <c r="T31" s="2"/>
    </row>
    <row r="32" spans="2:20" ht="12.75">
      <c r="B32" s="31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Q32" s="35"/>
      <c r="R32" s="36"/>
      <c r="T32" s="2"/>
    </row>
    <row r="33" spans="2:15" ht="12.75">
      <c r="B33" s="30"/>
      <c r="O33" s="12"/>
    </row>
    <row r="34" spans="2:15" ht="12.75">
      <c r="B34" s="32">
        <v>2025</v>
      </c>
      <c r="O34" s="12"/>
    </row>
    <row r="35" spans="2:15" ht="12.75">
      <c r="B35" s="27" t="s">
        <v>15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75">
        <f>SUM(C35:N35)</f>
        <v>0</v>
      </c>
    </row>
    <row r="36" spans="2:15" ht="12.75">
      <c r="B36" s="27" t="s">
        <v>16</v>
      </c>
      <c r="C36" s="5">
        <f>N29+C35</f>
        <v>11813.804999999995</v>
      </c>
      <c r="D36" s="5">
        <f aca="true" t="shared" si="3" ref="D36:N36">C36+D35</f>
        <v>11813.804999999995</v>
      </c>
      <c r="E36" s="5">
        <f t="shared" si="3"/>
        <v>11813.804999999995</v>
      </c>
      <c r="F36" s="5">
        <f t="shared" si="3"/>
        <v>11813.804999999995</v>
      </c>
      <c r="G36" s="5">
        <f t="shared" si="3"/>
        <v>11813.804999999995</v>
      </c>
      <c r="H36" s="5">
        <f t="shared" si="3"/>
        <v>11813.804999999995</v>
      </c>
      <c r="I36" s="5">
        <f t="shared" si="3"/>
        <v>11813.804999999995</v>
      </c>
      <c r="J36" s="5">
        <f t="shared" si="3"/>
        <v>11813.804999999995</v>
      </c>
      <c r="K36" s="5">
        <f t="shared" si="3"/>
        <v>11813.804999999995</v>
      </c>
      <c r="L36" s="5">
        <f t="shared" si="3"/>
        <v>11813.804999999995</v>
      </c>
      <c r="M36" s="5">
        <f t="shared" si="3"/>
        <v>11813.804999999995</v>
      </c>
      <c r="N36" s="5">
        <f t="shared" si="3"/>
        <v>11813.804999999995</v>
      </c>
      <c r="O36" s="75">
        <f>N36</f>
        <v>11813.804999999995</v>
      </c>
    </row>
    <row r="37" spans="2:15" ht="12.75">
      <c r="B37" s="33" t="s">
        <v>24</v>
      </c>
      <c r="C37" s="24">
        <f>C36*'Assumptions (R)'!$C$6</f>
        <v>30715.89299999999</v>
      </c>
      <c r="D37" s="24">
        <f>D36*'Assumptions (R)'!$C$6</f>
        <v>30715.89299999999</v>
      </c>
      <c r="E37" s="24">
        <f>E36*'Assumptions (R)'!$C$6</f>
        <v>30715.89299999999</v>
      </c>
      <c r="F37" s="24">
        <f>F36*'Assumptions (R)'!$C$6</f>
        <v>30715.89299999999</v>
      </c>
      <c r="G37" s="24">
        <f>G36*'Assumptions (R)'!$C$6</f>
        <v>30715.89299999999</v>
      </c>
      <c r="H37" s="24">
        <f>H36*'Assumptions (R)'!$C$6</f>
        <v>30715.89299999999</v>
      </c>
      <c r="I37" s="24">
        <f>I36*'Assumptions (R)'!$C$6</f>
        <v>30715.89299999999</v>
      </c>
      <c r="J37" s="24">
        <f>J36*'Assumptions (R)'!$C$6</f>
        <v>30715.89299999999</v>
      </c>
      <c r="K37" s="24">
        <f>K36*'Assumptions (R)'!$C$6</f>
        <v>30715.89299999999</v>
      </c>
      <c r="L37" s="24">
        <f>L36*'Assumptions (R)'!$C$6</f>
        <v>30715.89299999999</v>
      </c>
      <c r="M37" s="24">
        <f>M36*'Assumptions (R)'!$C$6</f>
        <v>30715.89299999999</v>
      </c>
      <c r="N37" s="24">
        <f>N36*'Assumptions (R)'!$C$6</f>
        <v>30715.89299999999</v>
      </c>
      <c r="O37" s="74">
        <f>SUM(C37:N37)</f>
        <v>368590.71599999984</v>
      </c>
    </row>
    <row r="38" spans="2:15" ht="12.75">
      <c r="B38" s="33" t="s">
        <v>23</v>
      </c>
      <c r="C38" s="5">
        <f>C37*'Assumptions (R)'!$C$8</f>
        <v>95219.26829999997</v>
      </c>
      <c r="D38" s="5">
        <f>D37*'Assumptions (R)'!$C$8</f>
        <v>95219.26829999997</v>
      </c>
      <c r="E38" s="5">
        <f>E37*'Assumptions (R)'!$C$8</f>
        <v>95219.26829999997</v>
      </c>
      <c r="F38" s="5">
        <f>F37*'Assumptions (R)'!$C$8</f>
        <v>95219.26829999997</v>
      </c>
      <c r="G38" s="5">
        <f>G37*'Assumptions (R)'!$C$8</f>
        <v>95219.26829999997</v>
      </c>
      <c r="H38" s="5">
        <f>H37*'Assumptions (R)'!$C$8</f>
        <v>95219.26829999997</v>
      </c>
      <c r="I38" s="5">
        <f>I37*'Assumptions (R)'!$C$8</f>
        <v>95219.26829999997</v>
      </c>
      <c r="J38" s="5">
        <f>J37*'Assumptions (R)'!$C$8</f>
        <v>95219.26829999997</v>
      </c>
      <c r="K38" s="5">
        <f>K37*'Assumptions (R)'!$C$8</f>
        <v>95219.26829999997</v>
      </c>
      <c r="L38" s="5">
        <f>L37*'Assumptions (R)'!$C$8</f>
        <v>95219.26829999997</v>
      </c>
      <c r="M38" s="5">
        <f>M37*'Assumptions (R)'!$C$8</f>
        <v>95219.26829999997</v>
      </c>
      <c r="N38" s="5">
        <f>N37*'Assumptions (R)'!$C$8</f>
        <v>95219.26829999997</v>
      </c>
      <c r="O38" s="74">
        <f>SUM(C38:N38)</f>
        <v>1142631.2195999997</v>
      </c>
    </row>
    <row r="39" spans="2:15" ht="12.7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</row>
    <row r="41" spans="8:15" ht="12.75">
      <c r="H41" s="51"/>
      <c r="N41" s="21" t="s">
        <v>29</v>
      </c>
      <c r="O41" s="49">
        <f>SUM(O10,O17,O24,O31,O38)</f>
        <v>3475503.2929499988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7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1"/>
  <sheetViews>
    <sheetView zoomScaleSheetLayoutView="100" zoomScalePageLayoutView="0" workbookViewId="0" topLeftCell="A1">
      <selection activeCell="F21" sqref="F21"/>
    </sheetView>
  </sheetViews>
  <sheetFormatPr defaultColWidth="9.140625" defaultRowHeight="12.75"/>
  <cols>
    <col min="1" max="1" width="1.8515625" style="10" customWidth="1"/>
    <col min="2" max="2" width="25.57421875" style="0" bestFit="1" customWidth="1"/>
    <col min="3" max="3" width="12.140625" style="0" bestFit="1" customWidth="1"/>
    <col min="4" max="4" width="15.00390625" style="0" customWidth="1"/>
    <col min="5" max="7" width="14.421875" style="0" customWidth="1"/>
    <col min="8" max="8" width="14.7109375" style="0" customWidth="1"/>
    <col min="9" max="9" width="12.8515625" style="0" customWidth="1"/>
    <col min="10" max="10" width="12.00390625" style="0" bestFit="1" customWidth="1"/>
  </cols>
  <sheetData>
    <row r="1" spans="1:2" s="8" customFormat="1" ht="7.5" customHeight="1">
      <c r="A1" s="16"/>
      <c r="B1" s="44"/>
    </row>
    <row r="2" spans="1:8" s="8" customFormat="1" ht="12.75">
      <c r="A2" s="16"/>
      <c r="B2" s="77" t="s">
        <v>19</v>
      </c>
      <c r="C2" s="77"/>
      <c r="D2" s="77"/>
      <c r="E2" s="77"/>
      <c r="F2" s="77"/>
      <c r="G2" s="77"/>
      <c r="H2" s="77"/>
    </row>
    <row r="4" spans="3:11" ht="12.75">
      <c r="C4" s="34">
        <v>2021</v>
      </c>
      <c r="D4" s="34">
        <v>2022</v>
      </c>
      <c r="E4" s="34">
        <v>2023</v>
      </c>
      <c r="F4" s="34">
        <v>2024</v>
      </c>
      <c r="G4" s="34">
        <v>2025</v>
      </c>
      <c r="H4" s="34" t="s">
        <v>18</v>
      </c>
      <c r="K4" s="2"/>
    </row>
    <row r="5" spans="2:7" ht="12.75">
      <c r="B5" s="11" t="s">
        <v>27</v>
      </c>
      <c r="C5" s="11"/>
      <c r="D5" s="11"/>
      <c r="E5" s="11"/>
      <c r="F5" s="11"/>
      <c r="G5" s="11"/>
    </row>
    <row r="6" spans="2:10" ht="12.75">
      <c r="B6" s="15" t="s">
        <v>17</v>
      </c>
      <c r="C6" s="79"/>
      <c r="D6" s="79"/>
      <c r="E6" s="79"/>
      <c r="F6" s="79"/>
      <c r="G6" s="79"/>
      <c r="H6" s="80"/>
      <c r="I6" s="8"/>
      <c r="J6" s="8"/>
    </row>
    <row r="7" spans="2:10" ht="12.75">
      <c r="B7" s="15" t="s">
        <v>13</v>
      </c>
      <c r="C7" s="78"/>
      <c r="D7" s="78"/>
      <c r="E7" s="81" t="s">
        <v>44</v>
      </c>
      <c r="F7" s="78"/>
      <c r="G7" s="78"/>
      <c r="H7" s="80"/>
      <c r="I7" s="44"/>
      <c r="J7" s="12"/>
    </row>
    <row r="8" spans="2:10" ht="12.75">
      <c r="B8" s="15" t="s">
        <v>21</v>
      </c>
      <c r="C8" s="79"/>
      <c r="D8" s="79"/>
      <c r="E8" s="79"/>
      <c r="F8" s="79"/>
      <c r="G8" s="79"/>
      <c r="H8" s="80"/>
      <c r="I8" s="8"/>
      <c r="J8" s="8"/>
    </row>
    <row r="9" spans="2:10" ht="12.75">
      <c r="B9" s="14"/>
      <c r="C9" s="3">
        <v>175563.98512328768</v>
      </c>
      <c r="D9" s="3">
        <v>609854.8798424656</v>
      </c>
      <c r="E9" s="3">
        <v>1287800.2765513693</v>
      </c>
      <c r="F9" s="3">
        <v>1756044.597710615</v>
      </c>
      <c r="G9" s="3">
        <v>1776386.3198097593</v>
      </c>
      <c r="H9" s="3">
        <v>5605650.059037496</v>
      </c>
      <c r="I9" s="65"/>
      <c r="J9" s="16"/>
    </row>
    <row r="10" spans="2:21" ht="12.75">
      <c r="B10" s="16"/>
      <c r="C10" s="69"/>
      <c r="D10" s="69"/>
      <c r="E10" s="69"/>
      <c r="F10" s="6"/>
      <c r="G10" s="6"/>
      <c r="H10" s="6"/>
      <c r="I10" s="6"/>
      <c r="Q10" s="16"/>
      <c r="R10" s="16"/>
      <c r="S10" s="16"/>
      <c r="T10" s="16"/>
      <c r="U10" s="10"/>
    </row>
    <row r="11" spans="2:20" ht="12.75">
      <c r="B11" s="66"/>
      <c r="C11" s="67"/>
      <c r="D11" s="69"/>
      <c r="E11" s="69"/>
      <c r="F11" s="6"/>
      <c r="G11" s="6"/>
      <c r="H11" s="6"/>
      <c r="I11" s="19"/>
      <c r="Q11" s="8"/>
      <c r="R11" s="8"/>
      <c r="S11" s="8"/>
      <c r="T11" s="8"/>
    </row>
    <row r="12" spans="2:18" ht="12.75">
      <c r="B12" s="70"/>
      <c r="C12" s="67"/>
      <c r="D12" s="69"/>
      <c r="E12" s="69"/>
      <c r="F12" s="17"/>
      <c r="G12" s="6"/>
      <c r="H12" s="6"/>
      <c r="I12" s="6"/>
      <c r="Q12" s="6"/>
      <c r="R12" s="6"/>
    </row>
    <row r="13" spans="2:9" ht="12.75">
      <c r="B13" s="14"/>
      <c r="C13" s="67"/>
      <c r="D13" s="68"/>
      <c r="E13" s="69"/>
      <c r="F13" s="17"/>
      <c r="G13" s="6"/>
      <c r="H13" s="6"/>
      <c r="I13" s="6"/>
    </row>
    <row r="14" spans="2:9" ht="12.75">
      <c r="B14" s="14"/>
      <c r="C14" s="67"/>
      <c r="D14" s="68"/>
      <c r="E14" s="69"/>
      <c r="F14" s="17"/>
      <c r="G14" s="6"/>
      <c r="H14" s="19"/>
      <c r="I14" s="6"/>
    </row>
    <row r="15" spans="2:9" ht="12.75">
      <c r="B15" s="14"/>
      <c r="C15" s="67"/>
      <c r="D15" s="68"/>
      <c r="E15" s="69"/>
      <c r="F15" s="6"/>
      <c r="G15" s="6"/>
      <c r="H15" s="6"/>
      <c r="I15" s="6"/>
    </row>
    <row r="16" spans="2:9" ht="12.75">
      <c r="B16" s="25"/>
      <c r="C16" s="15"/>
      <c r="D16" s="45"/>
      <c r="E16" s="6"/>
      <c r="F16" s="6"/>
      <c r="G16" s="6"/>
      <c r="H16" s="6"/>
      <c r="I16" s="6"/>
    </row>
    <row r="17" spans="2:9" ht="12.75">
      <c r="B17" s="17"/>
      <c r="C17" s="18"/>
      <c r="D17" s="17"/>
      <c r="E17" s="6"/>
      <c r="F17" s="6"/>
      <c r="G17" s="6"/>
      <c r="H17" s="6"/>
      <c r="I17" s="6"/>
    </row>
    <row r="18" spans="2:9" ht="12.75">
      <c r="B18" s="6"/>
      <c r="C18" s="6"/>
      <c r="D18" s="6"/>
      <c r="E18" s="6"/>
      <c r="F18" s="6"/>
      <c r="G18" s="6"/>
      <c r="H18" s="6"/>
      <c r="I18" s="6"/>
    </row>
    <row r="19" spans="2:9" ht="12.75">
      <c r="B19" s="19"/>
      <c r="C19" s="6"/>
      <c r="D19" s="6"/>
      <c r="E19" s="6"/>
      <c r="F19" s="6"/>
      <c r="G19" s="6"/>
      <c r="H19" s="6"/>
      <c r="I19" s="6"/>
    </row>
    <row r="20" spans="2:3" ht="12.75">
      <c r="B20" s="20"/>
      <c r="C20" s="16"/>
    </row>
    <row r="21" spans="2:3" ht="12.75">
      <c r="B21" s="20"/>
      <c r="C21" s="16"/>
    </row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r:id="rId2"/>
  <headerFooter alignWithMargins="0">
    <oddHeader>&amp;L&amp;14Carbon Offset Program</oddHeader>
  </headerFooter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Lori Traore</cp:lastModifiedBy>
  <cp:lastPrinted>2011-04-13T00:15:20Z</cp:lastPrinted>
  <dcterms:created xsi:type="dcterms:W3CDTF">2010-05-28T19:50:38Z</dcterms:created>
  <dcterms:modified xsi:type="dcterms:W3CDTF">2021-03-22T18:30:41Z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Puget Sound Energy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210194</vt:lpwstr>
  </property>
  <property fmtid="{D5CDD505-2E9C-101B-9397-08002B2CF9AE}" pid="10" name="Dat">
    <vt:lpwstr>2021-03-22T00:00:00Z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2021-03-22T00:00:00Z</vt:lpwstr>
  </property>
  <property fmtid="{D5CDD505-2E9C-101B-9397-08002B2CF9AE}" pid="14" name="Pref">
    <vt:lpwstr>UG</vt:lpwstr>
  </property>
  <property fmtid="{D5CDD505-2E9C-101B-9397-08002B2CF9AE}" pid="15" name="IndustryCo">
    <vt:lpwstr>150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