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Sch 62 Leases\Schedule 62 Post GRC Update\2019 GRC Update\Filed on 11-30-2020\"/>
    </mc:Choice>
  </mc:AlternateContent>
  <bookViews>
    <workbookView xWindow="0" yWindow="60" windowWidth="22980" windowHeight="9270"/>
  </bookViews>
  <sheets>
    <sheet name="UTC Rate Impacts (C)" sheetId="1" r:id="rId1"/>
  </sheets>
  <definedNames>
    <definedName name="_xlnm._FilterDatabase" localSheetId="0" hidden="1">'UTC Rate Impacts (C)'!$A$5:$R$36</definedName>
    <definedName name="_Order1">255</definedName>
    <definedName name="_Order2">255</definedName>
    <definedName name="AccessDatabase">"I:\COMTREL\FINICLE\TradeSummary.mdb"</definedName>
    <definedName name="_xlnm.Print_Area" localSheetId="0">'UTC Rate Impacts (C)'!$A$1:$R$45</definedName>
  </definedNames>
  <calcPr calcId="162913"/>
</workbook>
</file>

<file path=xl/calcChain.xml><?xml version="1.0" encoding="utf-8"?>
<calcChain xmlns="http://schemas.openxmlformats.org/spreadsheetml/2006/main">
  <c r="H44" i="1" l="1"/>
  <c r="H43" i="1"/>
  <c r="G44" i="1"/>
  <c r="G43" i="1"/>
  <c r="R27" i="1" l="1"/>
  <c r="R34" i="1" l="1"/>
  <c r="R15" i="1"/>
  <c r="R35" i="1" l="1"/>
  <c r="R10" i="1" l="1"/>
  <c r="R36" i="1" l="1"/>
  <c r="J35" i="1" l="1"/>
  <c r="K35" i="1" s="1"/>
  <c r="J34" i="1" l="1"/>
  <c r="K34" i="1" s="1"/>
  <c r="J36" i="1" l="1"/>
  <c r="K36" i="1" s="1"/>
  <c r="R33" i="1" l="1"/>
  <c r="R32" i="1"/>
  <c r="R30" i="1"/>
  <c r="R29" i="1"/>
  <c r="R28" i="1"/>
  <c r="R25" i="1"/>
  <c r="R31" i="1"/>
  <c r="R26" i="1"/>
  <c r="R24" i="1"/>
  <c r="R23" i="1"/>
  <c r="R22" i="1"/>
  <c r="R21" i="1"/>
  <c r="R20" i="1"/>
  <c r="R19" i="1"/>
  <c r="R18" i="1"/>
  <c r="R17" i="1"/>
  <c r="R14" i="1" l="1"/>
  <c r="R12" i="1" l="1"/>
  <c r="R11" i="1" l="1"/>
  <c r="R13" i="1" l="1"/>
  <c r="R9" i="1" l="1"/>
  <c r="R8" i="1" l="1"/>
  <c r="R7" i="1" l="1"/>
  <c r="R44" i="1" s="1"/>
  <c r="R6" i="1" l="1"/>
  <c r="H38" i="1" l="1"/>
  <c r="J9" i="1" l="1"/>
  <c r="K9" i="1" s="1"/>
  <c r="M38" i="1"/>
  <c r="J8" i="1"/>
  <c r="K8" i="1" s="1"/>
  <c r="H40" i="1"/>
  <c r="J7" i="1"/>
  <c r="K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G45" i="1" l="1"/>
  <c r="H45" i="1"/>
  <c r="H47" i="1" s="1"/>
  <c r="J15" i="1" l="1"/>
  <c r="K15" i="1" s="1"/>
  <c r="J29" i="1" l="1"/>
  <c r="K29" i="1" s="1"/>
  <c r="J27" i="1"/>
  <c r="K27" i="1" s="1"/>
  <c r="J12" i="1"/>
  <c r="K12" i="1" s="1"/>
  <c r="J10" i="1"/>
  <c r="K10" i="1" s="1"/>
  <c r="J28" i="1" l="1"/>
  <c r="K28" i="1" s="1"/>
  <c r="J33" i="1"/>
  <c r="K33" i="1" s="1"/>
  <c r="J32" i="1"/>
  <c r="K32" i="1" s="1"/>
  <c r="J25" i="1"/>
  <c r="K25" i="1" s="1"/>
  <c r="J22" i="1"/>
  <c r="K22" i="1" s="1"/>
  <c r="J13" i="1"/>
  <c r="K13" i="1" s="1"/>
  <c r="J6" i="1"/>
  <c r="J31" i="1" l="1"/>
  <c r="K31" i="1" s="1"/>
  <c r="J26" i="1"/>
  <c r="K26" i="1" s="1"/>
  <c r="J24" i="1"/>
  <c r="K24" i="1" s="1"/>
  <c r="J23" i="1"/>
  <c r="K23" i="1" s="1"/>
  <c r="J21" i="1"/>
  <c r="K21" i="1" s="1"/>
  <c r="J14" i="1"/>
  <c r="K14" i="1" s="1"/>
  <c r="K6" i="1"/>
  <c r="J30" i="1" l="1"/>
  <c r="K30" i="1" s="1"/>
  <c r="J20" i="1"/>
  <c r="K20" i="1" s="1"/>
  <c r="J19" i="1"/>
  <c r="K19" i="1" s="1"/>
  <c r="J18" i="1"/>
  <c r="K18" i="1" s="1"/>
  <c r="J17" i="1"/>
  <c r="K17" i="1" s="1"/>
  <c r="J11" i="1"/>
  <c r="I44" i="1" l="1"/>
  <c r="J44" i="1" s="1"/>
  <c r="K44" i="1" s="1"/>
  <c r="K11" i="1"/>
  <c r="O38" i="1" l="1"/>
  <c r="P38" i="1" l="1"/>
  <c r="R16" i="1"/>
  <c r="N38" i="1"/>
  <c r="R43" i="1" l="1"/>
  <c r="R45" i="1" s="1"/>
  <c r="R38" i="1"/>
  <c r="R46" i="1" l="1"/>
  <c r="I38" i="1" l="1"/>
  <c r="J16" i="1"/>
  <c r="I43" i="1"/>
  <c r="I45" i="1" l="1"/>
  <c r="I47" i="1" s="1"/>
  <c r="J43" i="1"/>
  <c r="J38" i="1"/>
  <c r="K16" i="1"/>
  <c r="I40" i="1"/>
  <c r="J40" i="1" l="1"/>
  <c r="K40" i="1" s="1"/>
  <c r="K38" i="1"/>
  <c r="K43" i="1"/>
  <c r="J45" i="1"/>
  <c r="K45" i="1" s="1"/>
  <c r="K47" i="1" l="1"/>
  <c r="J47" i="1"/>
</calcChain>
</file>

<file path=xl/sharedStrings.xml><?xml version="1.0" encoding="utf-8"?>
<sst xmlns="http://schemas.openxmlformats.org/spreadsheetml/2006/main" count="87" uniqueCount="55">
  <si>
    <t>Puget Sound Energy</t>
  </si>
  <si>
    <t>Sch 62 Substation Lease Amounts</t>
  </si>
  <si>
    <t>Customer</t>
  </si>
  <si>
    <t>Substation</t>
  </si>
  <si>
    <t>Lease Type</t>
  </si>
  <si>
    <t>Expiration Year</t>
  </si>
  <si>
    <t>Expiration Date</t>
  </si>
  <si>
    <t>Sub Capacity</t>
  </si>
  <si>
    <t>Customer Take</t>
  </si>
  <si>
    <t>Current Sch 62 Monthly Lease</t>
  </si>
  <si>
    <t>Proposed Sch 62 Monthly Lease</t>
  </si>
  <si>
    <t>Monthly Difference</t>
  </si>
  <si>
    <t>% Difference</t>
  </si>
  <si>
    <t>Unallocated
Original Cost</t>
  </si>
  <si>
    <t>Allocated
Original Cost</t>
  </si>
  <si>
    <t>Allocated
Net Book</t>
  </si>
  <si>
    <t>Allocated
HWRCLD</t>
  </si>
  <si>
    <t>Lease based Plant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</si>
  <si>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</si>
  <si>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</si>
  <si>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</si>
  <si>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</si>
  <si>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</si>
  <si>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</si>
  <si>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</si>
  <si>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</si>
  <si>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</si>
  <si>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</si>
  <si>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</si>
  <si>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</si>
  <si>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</si>
  <si>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</si>
  <si>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</si>
  <si>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</si>
  <si>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</si>
  <si>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</si>
  <si>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</si>
  <si>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</si>
  <si>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</si>
  <si>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</si>
  <si>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</si>
  <si>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</si>
  <si>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</si>
  <si>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</si>
  <si>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Count</t>
  </si>
  <si>
    <t>Replacement</t>
  </si>
  <si>
    <t>Non-Replacement</t>
  </si>
  <si>
    <t xml:space="preserve">Monthly </t>
  </si>
  <si>
    <t xml:space="preserve">Annual </t>
  </si>
  <si>
    <t>AC</t>
  </si>
  <si>
    <t>AD</t>
  </si>
  <si>
    <t>AE</t>
  </si>
  <si>
    <t>AF</t>
  </si>
  <si>
    <t>AG</t>
  </si>
  <si>
    <t>Cross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</si>
</sst>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center"/>
    </xf>
    <xf numFmtId="164" fontId="1" fillId="0" borderId="2" xfId="0" applyNumberFormat="1" applyFont="1" applyFill="1" applyBorder="1"/>
    <xf numFmtId="0" fontId="1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164" fontId="2" fillId="0" borderId="11" xfId="0" applyNumberFormat="1" applyFont="1" applyFill="1" applyBorder="1"/>
    <xf numFmtId="164" fontId="2" fillId="0" borderId="12" xfId="0" applyNumberFormat="1" applyFont="1" applyFill="1" applyBorder="1"/>
    <xf numFmtId="164" fontId="2" fillId="0" borderId="13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9" fontId="2" fillId="0" borderId="7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right"/>
    </xf>
    <xf numFmtId="9" fontId="4" fillId="0" borderId="0" xfId="2" applyFont="1" applyFill="1"/>
    <xf numFmtId="43" fontId="2" fillId="0" borderId="0" xfId="0" applyNumberFormat="1" applyFont="1" applyFill="1" applyAlignment="1">
      <alignment horizontal="center"/>
    </xf>
    <xf numFmtId="164" fontId="2" fillId="0" borderId="15" xfId="0" applyNumberFormat="1" applyFont="1" applyFill="1" applyBorder="1"/>
    <xf numFmtId="164" fontId="2" fillId="0" borderId="15" xfId="0" applyNumberFormat="1" applyFont="1" applyFill="1" applyBorder="1" applyAlignment="1">
      <alignment horizontal="center"/>
    </xf>
    <xf numFmtId="14" fontId="2" fillId="0" borderId="0" xfId="0" quotePrefix="1" applyNumberFormat="1" applyFont="1" applyFill="1" applyAlignment="1">
      <alignment horizontal="center"/>
    </xf>
    <xf numFmtId="0" fontId="1" fillId="0" borderId="14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</cellXfs>
  <cellStyles count="3">
    <cellStyle name="Normal" xfId="0" builtinId="0"/>
    <cellStyle name="Normal 2 2" xfId="1"/>
    <cellStyle name="Percent" xfId="2" builtinId="5"/>
  </cellStyles>
  <dxfs count="0"/>
  <tableStyles count="0" defaultTableStyle="TableStyleMedium2" defaultPivotStyle="PivotStyleLight16"/>
  <colors>
    <mruColors>
      <color rgb="FF0000FF"/>
      <color rgb="FF00808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workbookViewId="0">
      <pane ySplit="5" topLeftCell="A6" activePane="bottomLeft" state="frozen"/>
      <selection pane="bottomLeft" activeCell="D23" sqref="D23"/>
    </sheetView>
  </sheetViews>
  <sheetFormatPr defaultColWidth="16.140625" defaultRowHeight="11.25" x14ac:dyDescent="0.2"/>
  <cols>
    <col min="1" max="1" width="9" style="8" bestFit="1" customWidth="1"/>
    <col min="2" max="2" width="9.42578125" style="8" bestFit="1" customWidth="1"/>
    <col min="3" max="3" width="14.7109375" style="2" bestFit="1" customWidth="1"/>
    <col min="4" max="4" width="9" style="8" customWidth="1"/>
    <col min="5" max="5" width="11.140625" style="2" customWidth="1"/>
    <col min="6" max="7" width="10.42578125" style="2" customWidth="1"/>
    <col min="8" max="8" width="9.85546875" style="2" customWidth="1"/>
    <col min="9" max="9" width="9.85546875" style="2" bestFit="1" customWidth="1"/>
    <col min="10" max="10" width="10.42578125" style="2" bestFit="1" customWidth="1"/>
    <col min="11" max="11" width="9.140625" style="8" customWidth="1"/>
    <col min="12" max="12" width="0.5703125" style="2" customWidth="1"/>
    <col min="13" max="14" width="11.140625" style="2" bestFit="1" customWidth="1"/>
    <col min="15" max="16" width="10.7109375" style="2" bestFit="1" customWidth="1"/>
    <col min="17" max="17" width="0.5703125" style="2" customWidth="1"/>
    <col min="18" max="18" width="11.140625" style="2" bestFit="1" customWidth="1"/>
    <col min="19" max="16384" width="16.140625" style="2"/>
  </cols>
  <sheetData>
    <row r="1" spans="1:18" x14ac:dyDescent="0.2">
      <c r="A1" s="40" t="s">
        <v>0</v>
      </c>
      <c r="B1" s="40"/>
      <c r="C1" s="40"/>
      <c r="D1" s="40"/>
      <c r="E1" s="40"/>
      <c r="F1" s="40"/>
      <c r="G1" s="40"/>
      <c r="H1" s="40"/>
      <c r="I1" s="1"/>
      <c r="J1" s="1"/>
      <c r="K1" s="3"/>
      <c r="L1" s="1"/>
      <c r="M1" s="1"/>
      <c r="N1" s="1"/>
      <c r="O1" s="1"/>
      <c r="P1" s="1"/>
      <c r="Q1" s="1"/>
      <c r="R1" s="1"/>
    </row>
    <row r="2" spans="1:18" x14ac:dyDescent="0.2">
      <c r="A2" s="40" t="s">
        <v>1</v>
      </c>
      <c r="B2" s="40"/>
      <c r="C2" s="40"/>
      <c r="D2" s="40"/>
      <c r="E2" s="40"/>
      <c r="F2" s="40"/>
      <c r="G2" s="40"/>
      <c r="H2" s="40"/>
      <c r="I2" s="1"/>
      <c r="J2" s="1"/>
      <c r="K2" s="3"/>
      <c r="L2" s="1"/>
      <c r="M2" s="1"/>
      <c r="N2" s="1"/>
      <c r="O2" s="1"/>
      <c r="P2" s="1"/>
      <c r="Q2" s="1"/>
      <c r="R2" s="1"/>
    </row>
    <row r="3" spans="1:18" x14ac:dyDescent="0.2">
      <c r="A3" s="41"/>
      <c r="B3" s="40"/>
      <c r="C3" s="40"/>
      <c r="D3" s="40"/>
      <c r="E3" s="40"/>
      <c r="F3" s="40"/>
      <c r="G3" s="40"/>
      <c r="H3" s="40"/>
      <c r="I3" s="1"/>
      <c r="J3" s="1"/>
      <c r="K3" s="3"/>
      <c r="L3" s="1"/>
      <c r="M3" s="1"/>
      <c r="N3" s="1"/>
      <c r="O3" s="1"/>
      <c r="P3" s="1"/>
      <c r="Q3" s="1"/>
      <c r="R3" s="1"/>
    </row>
    <row r="4" spans="1:18" ht="15" customHeight="1" x14ac:dyDescent="0.2">
      <c r="A4" s="3"/>
      <c r="B4" s="3"/>
      <c r="C4" s="1"/>
      <c r="D4" s="3"/>
      <c r="E4" s="1"/>
      <c r="F4" s="1"/>
      <c r="G4" s="1"/>
      <c r="H4" s="30"/>
      <c r="I4" s="1"/>
      <c r="J4" s="1"/>
      <c r="K4" s="3"/>
      <c r="L4" s="1"/>
      <c r="M4" s="1"/>
      <c r="N4" s="1"/>
      <c r="O4" s="1"/>
      <c r="P4" s="1"/>
      <c r="Q4" s="1"/>
      <c r="R4" s="1"/>
    </row>
    <row r="5" spans="1:18" ht="45" x14ac:dyDescent="0.2">
      <c r="A5" s="4" t="s">
        <v>2</v>
      </c>
      <c r="B5" s="4" t="s">
        <v>3</v>
      </c>
      <c r="C5" s="4" t="s">
        <v>4</v>
      </c>
      <c r="D5" s="5" t="s">
        <v>5</v>
      </c>
      <c r="E5" s="4" t="s">
        <v>6</v>
      </c>
      <c r="F5" s="4" t="s">
        <v>7</v>
      </c>
      <c r="G5" s="4" t="s">
        <v>8</v>
      </c>
      <c r="H5" s="39" t="s">
        <v>9</v>
      </c>
      <c r="I5" s="39" t="s">
        <v>10</v>
      </c>
      <c r="J5" s="4" t="s">
        <v>11</v>
      </c>
      <c r="K5" s="4" t="s">
        <v>12</v>
      </c>
      <c r="L5" s="1"/>
      <c r="M5" s="6" t="s">
        <v>13</v>
      </c>
      <c r="N5" s="6" t="s">
        <v>14</v>
      </c>
      <c r="O5" s="7" t="s">
        <v>15</v>
      </c>
      <c r="P5" s="7" t="s">
        <v>16</v>
      </c>
      <c r="Q5" s="7"/>
      <c r="R5" s="7" t="s">
        <v>17</v>
      </c>
    </row>
    <row r="6" spans="1:18" x14ac:dyDescent="0.2">
      <c r="A6" s="8">
        <v>1</v>
      </c>
      <c r="B6" s="13" t="s">
        <v>18</v>
      </c>
      <c r="C6" s="9" t="s">
        <v>45</v>
      </c>
      <c r="D6" s="13">
        <v>2025</v>
      </c>
      <c r="E6" s="38">
        <v>45900</v>
      </c>
      <c r="F6" s="35">
        <v>50</v>
      </c>
      <c r="G6" s="35">
        <v>20</v>
      </c>
      <c r="H6" s="36">
        <v>18548</v>
      </c>
      <c r="I6" s="36">
        <v>18240</v>
      </c>
      <c r="J6" s="11">
        <f>+I6-H6</f>
        <v>-308</v>
      </c>
      <c r="K6" s="25">
        <f>+J6/H6</f>
        <v>-1.660556394220401E-2</v>
      </c>
      <c r="M6" s="11">
        <v>4105154.1200000015</v>
      </c>
      <c r="N6" s="11">
        <v>1539736.8520000009</v>
      </c>
      <c r="O6" s="11">
        <v>1187217.816000001</v>
      </c>
      <c r="P6" s="11">
        <v>2103697.4759999998</v>
      </c>
      <c r="Q6" s="11"/>
      <c r="R6" s="11">
        <f>P6</f>
        <v>2103697.4759999998</v>
      </c>
    </row>
    <row r="7" spans="1:18" x14ac:dyDescent="0.2">
      <c r="A7" s="8">
        <f t="shared" ref="A7:A36" si="0">+A6+1</f>
        <v>2</v>
      </c>
      <c r="B7" s="13" t="s">
        <v>19</v>
      </c>
      <c r="C7" s="9" t="s">
        <v>46</v>
      </c>
      <c r="D7" s="13">
        <v>2025</v>
      </c>
      <c r="E7" s="38">
        <v>45900</v>
      </c>
      <c r="F7" s="35">
        <v>80</v>
      </c>
      <c r="G7" s="35">
        <v>80</v>
      </c>
      <c r="H7" s="36">
        <v>10964</v>
      </c>
      <c r="I7" s="36">
        <v>11590</v>
      </c>
      <c r="J7" s="11">
        <f t="shared" ref="J7:J35" si="1">+I7-H7</f>
        <v>626</v>
      </c>
      <c r="K7" s="25">
        <f t="shared" ref="K7:K35" si="2">+J7/H7</f>
        <v>5.7095950383071872E-2</v>
      </c>
      <c r="M7" s="11">
        <v>1813032.9300000009</v>
      </c>
      <c r="N7" s="11">
        <v>1813032.9300000009</v>
      </c>
      <c r="O7" s="11">
        <v>911029.08000000007</v>
      </c>
      <c r="P7" s="11">
        <v>2910610.3186143534</v>
      </c>
      <c r="Q7" s="11"/>
      <c r="R7" s="11">
        <f t="shared" ref="R7:R9" si="3">O7</f>
        <v>911029.08000000007</v>
      </c>
    </row>
    <row r="8" spans="1:18" x14ac:dyDescent="0.2">
      <c r="A8" s="8">
        <f t="shared" si="0"/>
        <v>3</v>
      </c>
      <c r="B8" s="13" t="s">
        <v>20</v>
      </c>
      <c r="C8" s="9" t="s">
        <v>46</v>
      </c>
      <c r="D8" s="13">
        <v>2025</v>
      </c>
      <c r="E8" s="38">
        <v>45900</v>
      </c>
      <c r="F8" s="35">
        <v>80</v>
      </c>
      <c r="G8" s="35">
        <v>80</v>
      </c>
      <c r="H8" s="36">
        <v>5509</v>
      </c>
      <c r="I8" s="36">
        <v>6229</v>
      </c>
      <c r="J8" s="11">
        <f t="shared" si="1"/>
        <v>720</v>
      </c>
      <c r="K8" s="25">
        <f t="shared" si="2"/>
        <v>0.13069522599382827</v>
      </c>
      <c r="M8" s="11">
        <v>718772.26</v>
      </c>
      <c r="N8" s="11">
        <v>718772.26</v>
      </c>
      <c r="O8" s="11">
        <v>246005.84999999995</v>
      </c>
      <c r="P8" s="11">
        <v>3472425.4140457152</v>
      </c>
      <c r="Q8" s="11"/>
      <c r="R8" s="11">
        <f t="shared" si="3"/>
        <v>246005.84999999995</v>
      </c>
    </row>
    <row r="9" spans="1:18" x14ac:dyDescent="0.2">
      <c r="A9" s="8">
        <f t="shared" si="0"/>
        <v>4</v>
      </c>
      <c r="B9" s="13" t="s">
        <v>21</v>
      </c>
      <c r="C9" s="9" t="s">
        <v>46</v>
      </c>
      <c r="D9" s="13">
        <v>2025</v>
      </c>
      <c r="E9" s="38">
        <v>45900</v>
      </c>
      <c r="F9" s="35">
        <v>80</v>
      </c>
      <c r="G9" s="35">
        <v>80</v>
      </c>
      <c r="H9" s="36">
        <v>5920</v>
      </c>
      <c r="I9" s="36">
        <v>6630</v>
      </c>
      <c r="J9" s="11">
        <f t="shared" si="1"/>
        <v>710</v>
      </c>
      <c r="K9" s="25">
        <f t="shared" si="2"/>
        <v>0.11993243243243243</v>
      </c>
      <c r="M9" s="11">
        <v>792358.10999999987</v>
      </c>
      <c r="N9" s="11">
        <v>792358.10999999987</v>
      </c>
      <c r="O9" s="11">
        <v>295330.32999999996</v>
      </c>
      <c r="P9" s="11">
        <v>3566637.8901621681</v>
      </c>
      <c r="Q9" s="11"/>
      <c r="R9" s="11">
        <f t="shared" si="3"/>
        <v>295330.32999999996</v>
      </c>
    </row>
    <row r="10" spans="1:18" x14ac:dyDescent="0.2">
      <c r="A10" s="8">
        <f t="shared" si="0"/>
        <v>5</v>
      </c>
      <c r="B10" s="13" t="s">
        <v>22</v>
      </c>
      <c r="C10" s="9" t="s">
        <v>45</v>
      </c>
      <c r="D10" s="13">
        <v>2030</v>
      </c>
      <c r="E10" s="38">
        <v>47634</v>
      </c>
      <c r="F10" s="35">
        <v>12.5</v>
      </c>
      <c r="G10" s="35">
        <v>12.5</v>
      </c>
      <c r="H10" s="36">
        <v>15494</v>
      </c>
      <c r="I10" s="36">
        <v>15235</v>
      </c>
      <c r="J10" s="11">
        <f t="shared" si="1"/>
        <v>-259</v>
      </c>
      <c r="K10" s="25">
        <f t="shared" si="2"/>
        <v>-1.6716148186394733E-2</v>
      </c>
      <c r="M10" s="11">
        <v>1883157.9100000001</v>
      </c>
      <c r="N10" s="11">
        <v>1883157.9100000001</v>
      </c>
      <c r="O10" s="11">
        <v>1506010.52</v>
      </c>
      <c r="P10" s="11">
        <v>2143006.4632840725</v>
      </c>
      <c r="Q10" s="11"/>
      <c r="R10" s="11">
        <f t="shared" ref="R10:R16" si="4">P10</f>
        <v>2143006.4632840725</v>
      </c>
    </row>
    <row r="11" spans="1:18" x14ac:dyDescent="0.2">
      <c r="A11" s="8">
        <f t="shared" si="0"/>
        <v>6</v>
      </c>
      <c r="B11" s="13" t="s">
        <v>23</v>
      </c>
      <c r="C11" s="9" t="s">
        <v>45</v>
      </c>
      <c r="D11" s="13">
        <v>2022</v>
      </c>
      <c r="E11" s="38">
        <v>44804</v>
      </c>
      <c r="F11" s="35">
        <v>50</v>
      </c>
      <c r="G11" s="35">
        <v>16</v>
      </c>
      <c r="H11" s="36">
        <v>10668</v>
      </c>
      <c r="I11" s="36">
        <v>10566.416666666666</v>
      </c>
      <c r="J11" s="11">
        <f t="shared" si="1"/>
        <v>-101.58333333333394</v>
      </c>
      <c r="K11" s="25">
        <f t="shared" si="2"/>
        <v>-9.5222472190976699E-3</v>
      </c>
      <c r="M11" s="11">
        <v>2927088.95</v>
      </c>
      <c r="N11" s="11">
        <v>1277776.0944000003</v>
      </c>
      <c r="O11" s="11">
        <v>1219577.4147999999</v>
      </c>
      <c r="P11" s="11">
        <v>1429029.6619802616</v>
      </c>
      <c r="Q11" s="11"/>
      <c r="R11" s="11">
        <f t="shared" si="4"/>
        <v>1429029.6619802616</v>
      </c>
    </row>
    <row r="12" spans="1:18" x14ac:dyDescent="0.2">
      <c r="A12" s="8">
        <f t="shared" si="0"/>
        <v>7</v>
      </c>
      <c r="B12" s="13" t="s">
        <v>24</v>
      </c>
      <c r="C12" s="9" t="s">
        <v>45</v>
      </c>
      <c r="D12" s="13">
        <v>2022</v>
      </c>
      <c r="E12" s="38">
        <v>44804</v>
      </c>
      <c r="F12" s="35">
        <v>50</v>
      </c>
      <c r="G12" s="35">
        <v>13.141999999999999</v>
      </c>
      <c r="H12" s="36">
        <v>5170</v>
      </c>
      <c r="I12" s="36">
        <v>5176</v>
      </c>
      <c r="J12" s="11">
        <f t="shared" si="1"/>
        <v>6</v>
      </c>
      <c r="K12" s="25">
        <f t="shared" si="2"/>
        <v>1.1605415860735009E-3</v>
      </c>
      <c r="M12" s="11">
        <v>2927088.95</v>
      </c>
      <c r="N12" s="11">
        <v>528581.18170000007</v>
      </c>
      <c r="O12" s="11">
        <v>490675.85515000002</v>
      </c>
      <c r="P12" s="11">
        <v>660855.80598396237</v>
      </c>
      <c r="Q12" s="11"/>
      <c r="R12" s="11">
        <f t="shared" si="4"/>
        <v>660855.80598396237</v>
      </c>
    </row>
    <row r="13" spans="1:18" x14ac:dyDescent="0.2">
      <c r="A13" s="8">
        <f t="shared" si="0"/>
        <v>8</v>
      </c>
      <c r="B13" s="13" t="s">
        <v>25</v>
      </c>
      <c r="C13" s="9" t="s">
        <v>45</v>
      </c>
      <c r="D13" s="13">
        <v>2025</v>
      </c>
      <c r="E13" s="38">
        <v>46021</v>
      </c>
      <c r="F13" s="35">
        <v>20</v>
      </c>
      <c r="G13" s="35">
        <v>12</v>
      </c>
      <c r="H13" s="36">
        <v>7534</v>
      </c>
      <c r="I13" s="36">
        <v>7468.8079908404334</v>
      </c>
      <c r="J13" s="11">
        <f t="shared" si="1"/>
        <v>-65.192009159566624</v>
      </c>
      <c r="K13" s="25">
        <f t="shared" si="2"/>
        <v>-8.6530407697858538E-3</v>
      </c>
      <c r="M13" s="11">
        <v>593688.28</v>
      </c>
      <c r="N13" s="11">
        <v>356212.96800000011</v>
      </c>
      <c r="O13" s="11">
        <v>200147.80199999997</v>
      </c>
      <c r="P13" s="11">
        <v>1009079.6107220972</v>
      </c>
      <c r="Q13" s="11"/>
      <c r="R13" s="11">
        <f t="shared" si="4"/>
        <v>1009079.6107220972</v>
      </c>
    </row>
    <row r="14" spans="1:18" x14ac:dyDescent="0.2">
      <c r="A14" s="8">
        <f t="shared" si="0"/>
        <v>9</v>
      </c>
      <c r="B14" s="13" t="s">
        <v>26</v>
      </c>
      <c r="C14" s="9" t="s">
        <v>45</v>
      </c>
      <c r="D14" s="13">
        <v>2027</v>
      </c>
      <c r="E14" s="38">
        <v>46446</v>
      </c>
      <c r="F14" s="35">
        <v>20</v>
      </c>
      <c r="G14" s="35">
        <v>5</v>
      </c>
      <c r="H14" s="36">
        <v>4712</v>
      </c>
      <c r="I14" s="36">
        <v>4643</v>
      </c>
      <c r="J14" s="11">
        <f t="shared" ref="J14" si="5">+I14-H14</f>
        <v>-69</v>
      </c>
      <c r="K14" s="25">
        <f t="shared" ref="K14" si="6">+J14/H14</f>
        <v>-1.464346349745331E-2</v>
      </c>
      <c r="M14" s="11">
        <v>1531911.1300000004</v>
      </c>
      <c r="N14" s="11">
        <v>345906.98750000005</v>
      </c>
      <c r="O14" s="11">
        <v>201023.35250000007</v>
      </c>
      <c r="P14" s="11">
        <v>573529.89716104616</v>
      </c>
      <c r="Q14" s="11"/>
      <c r="R14" s="11">
        <f t="shared" si="4"/>
        <v>573529.89716104616</v>
      </c>
    </row>
    <row r="15" spans="1:18" x14ac:dyDescent="0.2">
      <c r="A15" s="8">
        <f t="shared" si="0"/>
        <v>10</v>
      </c>
      <c r="B15" s="13" t="s">
        <v>27</v>
      </c>
      <c r="C15" s="9" t="s">
        <v>45</v>
      </c>
      <c r="D15" s="13">
        <v>2029</v>
      </c>
      <c r="E15" s="38">
        <v>47300</v>
      </c>
      <c r="F15" s="35">
        <v>20</v>
      </c>
      <c r="G15" s="35">
        <v>5</v>
      </c>
      <c r="H15" s="37">
        <v>3606</v>
      </c>
      <c r="I15" s="36">
        <v>3450</v>
      </c>
      <c r="J15" s="11">
        <f t="shared" ref="J15" si="7">+I15-H15</f>
        <v>-156</v>
      </c>
      <c r="K15" s="25">
        <f t="shared" ref="K15" si="8">+J15/H15</f>
        <v>-4.3261231281198007E-2</v>
      </c>
      <c r="M15" s="11">
        <v>373419.00744485296</v>
      </c>
      <c r="N15" s="11">
        <v>373419.00744485296</v>
      </c>
      <c r="O15" s="11">
        <v>279501.81190808828</v>
      </c>
      <c r="P15" s="11">
        <v>279501.81190808828</v>
      </c>
      <c r="Q15" s="11"/>
      <c r="R15" s="11">
        <f t="shared" si="4"/>
        <v>279501.81190808828</v>
      </c>
    </row>
    <row r="16" spans="1:18" x14ac:dyDescent="0.2">
      <c r="A16" s="8">
        <f t="shared" si="0"/>
        <v>11</v>
      </c>
      <c r="B16" s="13" t="s">
        <v>28</v>
      </c>
      <c r="C16" s="9" t="s">
        <v>45</v>
      </c>
      <c r="D16" s="13">
        <v>2027</v>
      </c>
      <c r="E16" s="38">
        <v>46730</v>
      </c>
      <c r="F16" s="35">
        <v>25</v>
      </c>
      <c r="G16" s="35">
        <v>10</v>
      </c>
      <c r="H16" s="36">
        <v>18288</v>
      </c>
      <c r="I16" s="36">
        <v>17638</v>
      </c>
      <c r="J16" s="11">
        <f t="shared" si="1"/>
        <v>-650</v>
      </c>
      <c r="K16" s="25">
        <f t="shared" si="2"/>
        <v>-3.5542432195975505E-2</v>
      </c>
      <c r="M16" s="11">
        <v>932010.08</v>
      </c>
      <c r="N16" s="11">
        <v>372804.03200000006</v>
      </c>
      <c r="O16" s="11">
        <v>184810.30800000002</v>
      </c>
      <c r="P16" s="11">
        <v>695182.78297843446</v>
      </c>
      <c r="Q16" s="11"/>
      <c r="R16" s="11">
        <f t="shared" si="4"/>
        <v>695182.78297843446</v>
      </c>
    </row>
    <row r="17" spans="1:18" x14ac:dyDescent="0.2">
      <c r="A17" s="8">
        <f t="shared" si="0"/>
        <v>12</v>
      </c>
      <c r="B17" s="13" t="s">
        <v>29</v>
      </c>
      <c r="C17" s="9" t="s">
        <v>46</v>
      </c>
      <c r="D17" s="13">
        <v>2026</v>
      </c>
      <c r="E17" s="38">
        <v>46265</v>
      </c>
      <c r="F17" s="35">
        <v>6.25</v>
      </c>
      <c r="G17" s="35">
        <v>5.25</v>
      </c>
      <c r="H17" s="36">
        <v>1495</v>
      </c>
      <c r="I17" s="36">
        <v>1526</v>
      </c>
      <c r="J17" s="11">
        <f t="shared" si="1"/>
        <v>31</v>
      </c>
      <c r="K17" s="25">
        <f t="shared" si="2"/>
        <v>2.0735785953177259E-2</v>
      </c>
      <c r="M17" s="11">
        <v>382853</v>
      </c>
      <c r="N17" s="11">
        <v>321596</v>
      </c>
      <c r="O17" s="11">
        <v>147545</v>
      </c>
      <c r="P17" s="11">
        <v>1061805</v>
      </c>
      <c r="Q17" s="11"/>
      <c r="R17" s="11">
        <f t="shared" ref="R17:R24" si="9">O17</f>
        <v>147545</v>
      </c>
    </row>
    <row r="18" spans="1:18" x14ac:dyDescent="0.2">
      <c r="A18" s="8">
        <f t="shared" si="0"/>
        <v>13</v>
      </c>
      <c r="B18" s="13" t="s">
        <v>30</v>
      </c>
      <c r="C18" s="9" t="s">
        <v>46</v>
      </c>
      <c r="D18" s="13">
        <v>2028</v>
      </c>
      <c r="E18" s="38">
        <v>47057</v>
      </c>
      <c r="F18" s="35">
        <v>6.25</v>
      </c>
      <c r="G18" s="35">
        <v>1</v>
      </c>
      <c r="H18" s="36">
        <v>289</v>
      </c>
      <c r="I18" s="36">
        <v>295</v>
      </c>
      <c r="J18" s="11">
        <f t="shared" si="1"/>
        <v>6</v>
      </c>
      <c r="K18" s="25">
        <f t="shared" si="2"/>
        <v>2.0761245674740483E-2</v>
      </c>
      <c r="M18" s="11">
        <v>382852.67</v>
      </c>
      <c r="N18" s="11">
        <v>61256.427200000006</v>
      </c>
      <c r="O18" s="11">
        <v>27846.3904</v>
      </c>
      <c r="P18" s="11">
        <v>214739.17920000001</v>
      </c>
      <c r="Q18" s="11"/>
      <c r="R18" s="11">
        <f t="shared" si="9"/>
        <v>27846.3904</v>
      </c>
    </row>
    <row r="19" spans="1:18" x14ac:dyDescent="0.2">
      <c r="A19" s="8">
        <f t="shared" si="0"/>
        <v>14</v>
      </c>
      <c r="B19" s="13" t="s">
        <v>31</v>
      </c>
      <c r="C19" s="9" t="s">
        <v>46</v>
      </c>
      <c r="D19" s="13">
        <v>2028</v>
      </c>
      <c r="E19" s="38">
        <v>47057</v>
      </c>
      <c r="F19" s="35">
        <v>18.75</v>
      </c>
      <c r="G19" s="35">
        <v>18.75</v>
      </c>
      <c r="H19" s="36">
        <v>1413</v>
      </c>
      <c r="I19" s="36">
        <v>1583</v>
      </c>
      <c r="J19" s="11">
        <f t="shared" si="1"/>
        <v>170</v>
      </c>
      <c r="K19" s="25">
        <f t="shared" si="2"/>
        <v>0.12031139419674451</v>
      </c>
      <c r="M19" s="11">
        <v>238592.69</v>
      </c>
      <c r="N19" s="11">
        <v>238591</v>
      </c>
      <c r="O19" s="11">
        <v>56338</v>
      </c>
      <c r="P19" s="11">
        <v>1215056</v>
      </c>
      <c r="Q19" s="11"/>
      <c r="R19" s="11">
        <f t="shared" si="9"/>
        <v>56338</v>
      </c>
    </row>
    <row r="20" spans="1:18" x14ac:dyDescent="0.2">
      <c r="A20" s="8">
        <f t="shared" si="0"/>
        <v>15</v>
      </c>
      <c r="B20" s="13" t="s">
        <v>32</v>
      </c>
      <c r="C20" s="9" t="s">
        <v>46</v>
      </c>
      <c r="D20" s="13">
        <v>2028</v>
      </c>
      <c r="E20" s="38">
        <v>47057</v>
      </c>
      <c r="F20" s="35">
        <v>6.25</v>
      </c>
      <c r="G20" s="35">
        <v>6.25</v>
      </c>
      <c r="H20" s="36">
        <v>2492</v>
      </c>
      <c r="I20" s="36">
        <v>2513</v>
      </c>
      <c r="J20" s="11">
        <f t="shared" si="1"/>
        <v>21</v>
      </c>
      <c r="K20" s="25">
        <f t="shared" si="2"/>
        <v>8.4269662921348312E-3</v>
      </c>
      <c r="M20" s="11">
        <v>459871.37000000005</v>
      </c>
      <c r="N20" s="11">
        <v>459871.37000000005</v>
      </c>
      <c r="O20" s="11">
        <v>271072.60000000003</v>
      </c>
      <c r="P20" s="11">
        <v>996649.98</v>
      </c>
      <c r="Q20" s="11"/>
      <c r="R20" s="11">
        <f t="shared" si="9"/>
        <v>271072.60000000003</v>
      </c>
    </row>
    <row r="21" spans="1:18" x14ac:dyDescent="0.2">
      <c r="A21" s="8">
        <f t="shared" si="0"/>
        <v>16</v>
      </c>
      <c r="B21" s="13" t="s">
        <v>33</v>
      </c>
      <c r="C21" s="9" t="s">
        <v>46</v>
      </c>
      <c r="D21" s="13">
        <v>2028</v>
      </c>
      <c r="E21" s="38">
        <v>47057</v>
      </c>
      <c r="F21" s="35">
        <v>9.375</v>
      </c>
      <c r="G21" s="35">
        <v>9.375</v>
      </c>
      <c r="H21" s="36">
        <v>1236</v>
      </c>
      <c r="I21" s="36">
        <v>1311</v>
      </c>
      <c r="J21" s="11">
        <f t="shared" si="1"/>
        <v>75</v>
      </c>
      <c r="K21" s="25">
        <f t="shared" si="2"/>
        <v>6.0679611650485438E-2</v>
      </c>
      <c r="M21" s="11">
        <v>218667.96</v>
      </c>
      <c r="N21" s="11">
        <v>218667.96</v>
      </c>
      <c r="O21" s="11">
        <v>95774.849999999991</v>
      </c>
      <c r="P21" s="11">
        <v>725021.6399999999</v>
      </c>
      <c r="Q21" s="11"/>
      <c r="R21" s="11">
        <f t="shared" si="9"/>
        <v>95774.849999999991</v>
      </c>
    </row>
    <row r="22" spans="1:18" x14ac:dyDescent="0.2">
      <c r="A22" s="8">
        <f t="shared" si="0"/>
        <v>17</v>
      </c>
      <c r="B22" s="13" t="s">
        <v>34</v>
      </c>
      <c r="C22" s="9" t="s">
        <v>46</v>
      </c>
      <c r="D22" s="13">
        <v>2028</v>
      </c>
      <c r="E22" s="38">
        <v>47057</v>
      </c>
      <c r="F22" s="35">
        <v>9.3699999999999992</v>
      </c>
      <c r="G22" s="35">
        <v>9.3699999999999992</v>
      </c>
      <c r="H22" s="36">
        <v>1951</v>
      </c>
      <c r="I22" s="36">
        <v>2014</v>
      </c>
      <c r="J22" s="11">
        <f t="shared" si="1"/>
        <v>63</v>
      </c>
      <c r="K22" s="25">
        <f t="shared" si="2"/>
        <v>3.2291132752434649E-2</v>
      </c>
      <c r="M22" s="11">
        <v>393252</v>
      </c>
      <c r="N22" s="11">
        <v>393253</v>
      </c>
      <c r="O22" s="11">
        <v>174998</v>
      </c>
      <c r="P22" s="11">
        <v>953790</v>
      </c>
      <c r="Q22" s="11"/>
      <c r="R22" s="11">
        <f t="shared" si="9"/>
        <v>174998</v>
      </c>
    </row>
    <row r="23" spans="1:18" x14ac:dyDescent="0.2">
      <c r="A23" s="8">
        <f t="shared" si="0"/>
        <v>18</v>
      </c>
      <c r="B23" s="13" t="s">
        <v>35</v>
      </c>
      <c r="C23" s="9" t="s">
        <v>46</v>
      </c>
      <c r="D23" s="13">
        <v>2028</v>
      </c>
      <c r="E23" s="38">
        <v>47057</v>
      </c>
      <c r="F23" s="35">
        <v>6.25</v>
      </c>
      <c r="G23" s="35">
        <v>6.25</v>
      </c>
      <c r="H23" s="36">
        <v>731</v>
      </c>
      <c r="I23" s="36">
        <v>782</v>
      </c>
      <c r="J23" s="11">
        <f t="shared" si="1"/>
        <v>51</v>
      </c>
      <c r="K23" s="25">
        <f t="shared" si="2"/>
        <v>6.9767441860465115E-2</v>
      </c>
      <c r="M23" s="11">
        <v>116800.54000000001</v>
      </c>
      <c r="N23" s="11">
        <v>116800</v>
      </c>
      <c r="O23" s="11">
        <v>52607</v>
      </c>
      <c r="P23" s="11">
        <v>564941</v>
      </c>
      <c r="Q23" s="11"/>
      <c r="R23" s="11">
        <f t="shared" si="9"/>
        <v>52607</v>
      </c>
    </row>
    <row r="24" spans="1:18" x14ac:dyDescent="0.2">
      <c r="A24" s="8">
        <f t="shared" si="0"/>
        <v>19</v>
      </c>
      <c r="B24" s="13" t="s">
        <v>36</v>
      </c>
      <c r="C24" s="9" t="s">
        <v>46</v>
      </c>
      <c r="D24" s="13">
        <v>2028</v>
      </c>
      <c r="E24" s="38">
        <v>47057</v>
      </c>
      <c r="F24" s="35">
        <v>9.375</v>
      </c>
      <c r="G24" s="35">
        <v>3.75</v>
      </c>
      <c r="H24" s="36">
        <v>1035</v>
      </c>
      <c r="I24" s="36">
        <v>1057</v>
      </c>
      <c r="J24" s="11">
        <f t="shared" si="1"/>
        <v>22</v>
      </c>
      <c r="K24" s="25">
        <f t="shared" si="2"/>
        <v>2.1256038647342997E-2</v>
      </c>
      <c r="M24" s="11">
        <v>509788.60000000003</v>
      </c>
      <c r="N24" s="11">
        <v>203915</v>
      </c>
      <c r="O24" s="11">
        <v>98399</v>
      </c>
      <c r="P24" s="11">
        <v>444328</v>
      </c>
      <c r="Q24" s="11"/>
      <c r="R24" s="11">
        <f t="shared" si="9"/>
        <v>98399</v>
      </c>
    </row>
    <row r="25" spans="1:18" x14ac:dyDescent="0.2">
      <c r="A25" s="8">
        <f t="shared" si="0"/>
        <v>20</v>
      </c>
      <c r="B25" s="13" t="s">
        <v>37</v>
      </c>
      <c r="C25" s="9" t="s">
        <v>45</v>
      </c>
      <c r="D25" s="13">
        <v>2025</v>
      </c>
      <c r="E25" s="38">
        <v>45900</v>
      </c>
      <c r="F25" s="35">
        <v>50</v>
      </c>
      <c r="G25" s="35">
        <v>7.5</v>
      </c>
      <c r="H25" s="36">
        <v>5142</v>
      </c>
      <c r="I25" s="36">
        <v>5091</v>
      </c>
      <c r="J25" s="11">
        <f t="shared" si="1"/>
        <v>-51</v>
      </c>
      <c r="K25" s="25">
        <f t="shared" si="2"/>
        <v>-9.9183197199533262E-3</v>
      </c>
      <c r="M25" s="11">
        <v>3460119.1399999997</v>
      </c>
      <c r="N25" s="11">
        <v>488370.79349999997</v>
      </c>
      <c r="O25" s="11">
        <v>340281.44099999999</v>
      </c>
      <c r="P25" s="11">
        <v>654526.88080315513</v>
      </c>
      <c r="Q25" s="11"/>
      <c r="R25" s="11">
        <f>P25</f>
        <v>654526.88080315513</v>
      </c>
    </row>
    <row r="26" spans="1:18" x14ac:dyDescent="0.2">
      <c r="A26" s="8">
        <f t="shared" si="0"/>
        <v>21</v>
      </c>
      <c r="B26" s="13" t="s">
        <v>38</v>
      </c>
      <c r="C26" s="9" t="s">
        <v>46</v>
      </c>
      <c r="D26" s="13">
        <v>2026</v>
      </c>
      <c r="E26" s="38">
        <v>46173</v>
      </c>
      <c r="F26" s="35">
        <v>20</v>
      </c>
      <c r="G26" s="35">
        <v>7</v>
      </c>
      <c r="H26" s="36">
        <v>2947</v>
      </c>
      <c r="I26" s="36">
        <v>2957</v>
      </c>
      <c r="J26" s="11">
        <f t="shared" si="1"/>
        <v>10</v>
      </c>
      <c r="K26" s="25">
        <f t="shared" si="2"/>
        <v>3.3932813030200203E-3</v>
      </c>
      <c r="M26" s="11">
        <v>815448.57</v>
      </c>
      <c r="N26" s="11">
        <v>285407</v>
      </c>
      <c r="O26" s="11">
        <v>185267</v>
      </c>
      <c r="P26" s="11">
        <v>790776</v>
      </c>
      <c r="Q26" s="11"/>
      <c r="R26" s="11">
        <f t="shared" ref="R26" si="10">O26</f>
        <v>185267</v>
      </c>
    </row>
    <row r="27" spans="1:18" x14ac:dyDescent="0.2">
      <c r="A27" s="8">
        <f t="shared" si="0"/>
        <v>22</v>
      </c>
      <c r="B27" s="13" t="s">
        <v>39</v>
      </c>
      <c r="C27" s="9" t="s">
        <v>45</v>
      </c>
      <c r="D27" s="13">
        <v>2030</v>
      </c>
      <c r="E27" s="38">
        <v>47573</v>
      </c>
      <c r="F27" s="35">
        <v>50</v>
      </c>
      <c r="G27" s="35">
        <v>50</v>
      </c>
      <c r="H27" s="36">
        <v>52709</v>
      </c>
      <c r="I27" s="36">
        <v>51677</v>
      </c>
      <c r="J27" s="11">
        <f t="shared" si="1"/>
        <v>-1032</v>
      </c>
      <c r="K27" s="25">
        <f t="shared" si="2"/>
        <v>-1.9579198998273539E-2</v>
      </c>
      <c r="M27" s="11">
        <v>3374923.92</v>
      </c>
      <c r="N27" s="11">
        <v>3374923.92</v>
      </c>
      <c r="O27" s="11">
        <v>2791255.03</v>
      </c>
      <c r="P27" s="11">
        <v>3425817.2545769955</v>
      </c>
      <c r="Q27" s="11"/>
      <c r="R27" s="11">
        <f t="shared" ref="R27:R30" si="11">P27</f>
        <v>3425817.2545769955</v>
      </c>
    </row>
    <row r="28" spans="1:18" x14ac:dyDescent="0.2">
      <c r="A28" s="8">
        <f t="shared" si="0"/>
        <v>23</v>
      </c>
      <c r="B28" s="13" t="s">
        <v>40</v>
      </c>
      <c r="C28" s="9" t="s">
        <v>45</v>
      </c>
      <c r="D28" s="13">
        <v>2028</v>
      </c>
      <c r="E28" s="38">
        <v>47057</v>
      </c>
      <c r="F28" s="35">
        <v>9.375</v>
      </c>
      <c r="G28" s="35">
        <v>9.375</v>
      </c>
      <c r="H28" s="36">
        <v>9174</v>
      </c>
      <c r="I28" s="36">
        <v>9041</v>
      </c>
      <c r="J28" s="11">
        <f t="shared" si="1"/>
        <v>-133</v>
      </c>
      <c r="K28" s="25">
        <f t="shared" si="2"/>
        <v>-1.4497492914759103E-2</v>
      </c>
      <c r="M28" s="11">
        <v>711077.53</v>
      </c>
      <c r="N28" s="11">
        <v>711077.53</v>
      </c>
      <c r="O28" s="11">
        <v>501806</v>
      </c>
      <c r="P28" s="11">
        <v>1257832</v>
      </c>
      <c r="Q28" s="11"/>
      <c r="R28" s="11">
        <f t="shared" si="11"/>
        <v>1257832</v>
      </c>
    </row>
    <row r="29" spans="1:18" x14ac:dyDescent="0.2">
      <c r="A29" s="8">
        <f t="shared" si="0"/>
        <v>24</v>
      </c>
      <c r="B29" s="13" t="s">
        <v>41</v>
      </c>
      <c r="C29" s="9" t="s">
        <v>45</v>
      </c>
      <c r="D29" s="13">
        <v>2025</v>
      </c>
      <c r="E29" s="38">
        <v>45900</v>
      </c>
      <c r="F29" s="35">
        <v>50</v>
      </c>
      <c r="G29" s="35">
        <v>50</v>
      </c>
      <c r="H29" s="36">
        <v>22799</v>
      </c>
      <c r="I29" s="36">
        <v>22746</v>
      </c>
      <c r="J29" s="11">
        <f t="shared" si="1"/>
        <v>-53</v>
      </c>
      <c r="K29" s="25">
        <f t="shared" si="2"/>
        <v>-2.3246633624281767E-3</v>
      </c>
      <c r="M29" s="11">
        <v>1845030.3200000003</v>
      </c>
      <c r="N29" s="11">
        <v>1845030.3200000003</v>
      </c>
      <c r="O29" s="11">
        <v>1025718.2700000001</v>
      </c>
      <c r="P29" s="11">
        <v>2977769.3663866189</v>
      </c>
      <c r="Q29" s="11"/>
      <c r="R29" s="11">
        <f t="shared" si="11"/>
        <v>2977769.3663866189</v>
      </c>
    </row>
    <row r="30" spans="1:18" x14ac:dyDescent="0.2">
      <c r="A30" s="8">
        <f t="shared" si="0"/>
        <v>25</v>
      </c>
      <c r="B30" s="13" t="s">
        <v>42</v>
      </c>
      <c r="C30" s="9" t="s">
        <v>45</v>
      </c>
      <c r="D30" s="13">
        <v>2025</v>
      </c>
      <c r="E30" s="38">
        <v>45900</v>
      </c>
      <c r="F30" s="35">
        <v>80</v>
      </c>
      <c r="G30" s="35">
        <v>80</v>
      </c>
      <c r="H30" s="36">
        <v>22184</v>
      </c>
      <c r="I30" s="36">
        <v>22457.916666666668</v>
      </c>
      <c r="J30" s="11">
        <f t="shared" si="1"/>
        <v>273.91666666666788</v>
      </c>
      <c r="K30" s="25">
        <f t="shared" si="2"/>
        <v>1.2347487678807603E-2</v>
      </c>
      <c r="M30" s="11">
        <v>1706743.2999999998</v>
      </c>
      <c r="N30" s="11">
        <v>1706743.2999999998</v>
      </c>
      <c r="O30" s="11">
        <v>980753.30000000028</v>
      </c>
      <c r="P30" s="11">
        <v>2723537.7435726891</v>
      </c>
      <c r="Q30" s="11"/>
      <c r="R30" s="11">
        <f t="shared" si="11"/>
        <v>2723537.7435726891</v>
      </c>
    </row>
    <row r="31" spans="1:18" x14ac:dyDescent="0.2">
      <c r="A31" s="8">
        <f t="shared" si="0"/>
        <v>26</v>
      </c>
      <c r="B31" s="13" t="s">
        <v>43</v>
      </c>
      <c r="C31" s="9" t="s">
        <v>46</v>
      </c>
      <c r="D31" s="13">
        <v>2023</v>
      </c>
      <c r="E31" s="38">
        <v>44985</v>
      </c>
      <c r="F31" s="35">
        <v>20</v>
      </c>
      <c r="G31" s="35">
        <v>7.5</v>
      </c>
      <c r="H31" s="36">
        <v>2117</v>
      </c>
      <c r="I31" s="36">
        <v>2150</v>
      </c>
      <c r="J31" s="11">
        <f t="shared" si="1"/>
        <v>33</v>
      </c>
      <c r="K31" s="25">
        <f t="shared" si="2"/>
        <v>1.5588096362777516E-2</v>
      </c>
      <c r="M31" s="11">
        <v>865171.8</v>
      </c>
      <c r="N31" s="11">
        <v>327003.84340000001</v>
      </c>
      <c r="O31" s="11">
        <v>212327.6182</v>
      </c>
      <c r="P31" s="11">
        <v>884333.41653546307</v>
      </c>
      <c r="Q31" s="11"/>
      <c r="R31" s="11">
        <f t="shared" ref="R31" si="12">O31</f>
        <v>212327.6182</v>
      </c>
    </row>
    <row r="32" spans="1:18" x14ac:dyDescent="0.2">
      <c r="A32" s="8">
        <f t="shared" si="0"/>
        <v>27</v>
      </c>
      <c r="B32" s="13" t="s">
        <v>49</v>
      </c>
      <c r="C32" s="9" t="s">
        <v>45</v>
      </c>
      <c r="D32" s="13">
        <v>2026</v>
      </c>
      <c r="E32" s="38">
        <v>46356</v>
      </c>
      <c r="F32" s="35">
        <v>50</v>
      </c>
      <c r="G32" s="35">
        <v>10</v>
      </c>
      <c r="H32" s="36">
        <v>11223</v>
      </c>
      <c r="I32" s="36">
        <v>10988</v>
      </c>
      <c r="J32" s="11">
        <f t="shared" si="1"/>
        <v>-235</v>
      </c>
      <c r="K32" s="25">
        <f t="shared" si="2"/>
        <v>-2.0939142831684934E-2</v>
      </c>
      <c r="M32" s="11">
        <v>3593806.2499999995</v>
      </c>
      <c r="N32" s="11">
        <v>632173.35200000007</v>
      </c>
      <c r="O32" s="11">
        <v>385651.35200000001</v>
      </c>
      <c r="P32" s="11">
        <v>930828.84000000032</v>
      </c>
      <c r="Q32" s="11"/>
      <c r="R32" s="11">
        <f t="shared" ref="R32:R35" si="13">P32</f>
        <v>930828.84000000032</v>
      </c>
    </row>
    <row r="33" spans="1:18" x14ac:dyDescent="0.2">
      <c r="A33" s="8">
        <f t="shared" si="0"/>
        <v>28</v>
      </c>
      <c r="B33" s="13" t="s">
        <v>50</v>
      </c>
      <c r="C33" s="9" t="s">
        <v>45</v>
      </c>
      <c r="D33" s="13">
        <v>2027</v>
      </c>
      <c r="E33" s="38">
        <v>46630</v>
      </c>
      <c r="F33" s="35">
        <v>20</v>
      </c>
      <c r="G33" s="35">
        <v>20</v>
      </c>
      <c r="H33" s="36">
        <v>9638</v>
      </c>
      <c r="I33" s="36">
        <v>9604</v>
      </c>
      <c r="J33" s="11">
        <f t="shared" si="1"/>
        <v>-34</v>
      </c>
      <c r="K33" s="25">
        <f t="shared" si="2"/>
        <v>-3.5277028429134675E-3</v>
      </c>
      <c r="M33" s="11">
        <v>311998.59999999992</v>
      </c>
      <c r="N33" s="11">
        <v>311998.59999999992</v>
      </c>
      <c r="O33" s="11">
        <v>95242.959999999977</v>
      </c>
      <c r="P33" s="11">
        <v>1265091.04</v>
      </c>
      <c r="Q33" s="11"/>
      <c r="R33" s="11">
        <f t="shared" si="13"/>
        <v>1265091.04</v>
      </c>
    </row>
    <row r="34" spans="1:18" x14ac:dyDescent="0.2">
      <c r="A34" s="8">
        <f t="shared" si="0"/>
        <v>29</v>
      </c>
      <c r="B34" s="13" t="s">
        <v>51</v>
      </c>
      <c r="C34" s="9" t="s">
        <v>45</v>
      </c>
      <c r="D34" s="13">
        <v>2030</v>
      </c>
      <c r="E34" s="38">
        <v>47664</v>
      </c>
      <c r="F34" s="35">
        <v>25</v>
      </c>
      <c r="G34" s="35">
        <v>8</v>
      </c>
      <c r="H34" s="36">
        <v>8392</v>
      </c>
      <c r="I34" s="36">
        <v>7973.25</v>
      </c>
      <c r="J34" s="11">
        <f t="shared" si="1"/>
        <v>-418.75</v>
      </c>
      <c r="K34" s="25">
        <f t="shared" si="2"/>
        <v>-4.98987130600572E-2</v>
      </c>
      <c r="M34" s="11">
        <v>1145952.8399999999</v>
      </c>
      <c r="N34" s="11">
        <v>366704.90880000003</v>
      </c>
      <c r="O34" s="11">
        <v>222435.83360000001</v>
      </c>
      <c r="P34" s="11">
        <v>690160.12441717088</v>
      </c>
      <c r="Q34" s="11"/>
      <c r="R34" s="11">
        <f t="shared" si="13"/>
        <v>690160.12441717088</v>
      </c>
    </row>
    <row r="35" spans="1:18" x14ac:dyDescent="0.2">
      <c r="A35" s="8">
        <f t="shared" si="0"/>
        <v>30</v>
      </c>
      <c r="B35" s="13" t="s">
        <v>52</v>
      </c>
      <c r="C35" s="9" t="s">
        <v>45</v>
      </c>
      <c r="D35" s="13">
        <v>2021</v>
      </c>
      <c r="E35" s="38">
        <v>44552</v>
      </c>
      <c r="F35" s="35">
        <v>25</v>
      </c>
      <c r="G35" s="35">
        <v>6</v>
      </c>
      <c r="H35" s="36">
        <v>16455</v>
      </c>
      <c r="I35" s="36">
        <v>13751</v>
      </c>
      <c r="J35" s="11">
        <f t="shared" si="1"/>
        <v>-2704</v>
      </c>
      <c r="K35" s="25">
        <f t="shared" si="2"/>
        <v>-0.16432695229413552</v>
      </c>
      <c r="M35" s="11">
        <v>1081669.5400000003</v>
      </c>
      <c r="N35" s="11">
        <v>259600.68960000001</v>
      </c>
      <c r="O35" s="11">
        <v>147058.65840000004</v>
      </c>
      <c r="P35" s="11">
        <v>553290.44442164246</v>
      </c>
      <c r="Q35" s="11"/>
      <c r="R35" s="11">
        <f t="shared" si="13"/>
        <v>553290.44442164246</v>
      </c>
    </row>
    <row r="36" spans="1:18" x14ac:dyDescent="0.2">
      <c r="A36" s="8">
        <f t="shared" si="0"/>
        <v>31</v>
      </c>
      <c r="B36" s="13" t="s">
        <v>53</v>
      </c>
      <c r="C36" s="9" t="s">
        <v>46</v>
      </c>
      <c r="D36" s="13">
        <v>2030</v>
      </c>
      <c r="E36" s="38">
        <v>47689</v>
      </c>
      <c r="F36" s="35">
        <v>50</v>
      </c>
      <c r="G36" s="35">
        <v>37.5</v>
      </c>
      <c r="H36" s="36">
        <v>9501</v>
      </c>
      <c r="I36" s="36">
        <v>9727</v>
      </c>
      <c r="J36" s="11">
        <f t="shared" ref="J36" si="14">+I36-H36</f>
        <v>226</v>
      </c>
      <c r="K36" s="25">
        <f t="shared" ref="K36" si="15">+J36/H36</f>
        <v>2.3786969792653406E-2</v>
      </c>
      <c r="M36" s="11">
        <v>2088939.34</v>
      </c>
      <c r="N36" s="11">
        <v>1566704.5050000001</v>
      </c>
      <c r="O36" s="11">
        <v>902050.86750000017</v>
      </c>
      <c r="P36" s="11">
        <v>3120720.6391256023</v>
      </c>
      <c r="Q36" s="11"/>
      <c r="R36" s="11">
        <f t="shared" ref="R36" si="16">O36</f>
        <v>902050.86750000017</v>
      </c>
    </row>
    <row r="37" spans="1:18" x14ac:dyDescent="0.2">
      <c r="B37" s="13"/>
      <c r="M37" s="11"/>
      <c r="N37" s="11"/>
      <c r="O37" s="11"/>
      <c r="P37" s="11"/>
      <c r="Q37" s="11"/>
    </row>
    <row r="38" spans="1:18" x14ac:dyDescent="0.2">
      <c r="G38" s="2" t="s">
        <v>47</v>
      </c>
      <c r="H38" s="14">
        <f>SUM(H6:H37)</f>
        <v>289336</v>
      </c>
      <c r="I38" s="14">
        <f>SUM(I6:I37)</f>
        <v>286110.39132417378</v>
      </c>
      <c r="J38" s="14">
        <f>SUM(J6:J37)</f>
        <v>-3225.6086758262327</v>
      </c>
      <c r="K38" s="26">
        <f>+J38/H38</f>
        <v>-1.1148314332907874E-2</v>
      </c>
      <c r="L38" s="15"/>
      <c r="M38" s="14">
        <f>SUM(M6:M37)</f>
        <v>42301241.707444869</v>
      </c>
      <c r="N38" s="14">
        <f>SUM(N6:N37)</f>
        <v>23891447.852544859</v>
      </c>
      <c r="O38" s="14">
        <f>SUM(O6:O37)</f>
        <v>15435759.311458088</v>
      </c>
      <c r="P38" s="14">
        <f>SUM(P6:P37)</f>
        <v>44294571.681879543</v>
      </c>
      <c r="Q38" s="14"/>
      <c r="R38" s="14">
        <f>SUM(R6:R37)</f>
        <v>27049328.79029623</v>
      </c>
    </row>
    <row r="39" spans="1:18" x14ac:dyDescent="0.2">
      <c r="C39" s="11"/>
      <c r="D39" s="24"/>
      <c r="E39" s="11"/>
      <c r="H39" s="11"/>
      <c r="I39" s="11"/>
      <c r="J39" s="11"/>
    </row>
    <row r="40" spans="1:18" x14ac:dyDescent="0.2">
      <c r="C40" s="11"/>
      <c r="D40" s="24"/>
      <c r="E40" s="11"/>
      <c r="G40" s="2" t="s">
        <v>48</v>
      </c>
      <c r="H40" s="14">
        <f>+H38*12</f>
        <v>3472032</v>
      </c>
      <c r="I40" s="14">
        <f>+I38*12</f>
        <v>3433324.6958900853</v>
      </c>
      <c r="J40" s="14">
        <f>+J38*12</f>
        <v>-38707.304109914796</v>
      </c>
      <c r="K40" s="26">
        <f>+J40/H40</f>
        <v>-1.1148314332907876E-2</v>
      </c>
    </row>
    <row r="41" spans="1:18" ht="12" thickBot="1" x14ac:dyDescent="0.25"/>
    <row r="42" spans="1:18" ht="12" thickBot="1" x14ac:dyDescent="0.25">
      <c r="G42" s="16" t="s">
        <v>44</v>
      </c>
      <c r="H42" s="17"/>
      <c r="I42" s="17"/>
      <c r="J42" s="17"/>
      <c r="K42" s="27"/>
    </row>
    <row r="43" spans="1:18" x14ac:dyDescent="0.2">
      <c r="C43" s="9" t="s">
        <v>45</v>
      </c>
      <c r="D43" s="13"/>
      <c r="E43" s="9"/>
      <c r="G43" s="18">
        <f>COUNTIF($C$6:$C$36,C43)</f>
        <v>17</v>
      </c>
      <c r="H43" s="10">
        <f>SUMIF($C$6:$C$36,C43,$H$6:$H$36)</f>
        <v>241736</v>
      </c>
      <c r="I43" s="10">
        <f>SUMIF($C$6:$C$36,C43,$I$6:$I$36)</f>
        <v>235746.39132417375</v>
      </c>
      <c r="J43" s="10">
        <f>+I43-H43</f>
        <v>-5989.6086758262536</v>
      </c>
      <c r="K43" s="28">
        <f>+J43/H43</f>
        <v>-2.4777479050808543E-2</v>
      </c>
      <c r="R43" s="21">
        <f>SUMIF($C$6:$C$36,C43,$R$6:$R$36)</f>
        <v>23372737.204196233</v>
      </c>
    </row>
    <row r="44" spans="1:18" x14ac:dyDescent="0.2">
      <c r="C44" s="12" t="s">
        <v>46</v>
      </c>
      <c r="E44" s="12"/>
      <c r="G44" s="18">
        <f>COUNTIF($C$6:$C$36,C44)</f>
        <v>14</v>
      </c>
      <c r="H44" s="10">
        <f>SUMIF($C$6:$C$36,C44,$H$6:$H$36)</f>
        <v>47600</v>
      </c>
      <c r="I44" s="10">
        <f>SUMIF($C$6:$C$36,C44,$I$6:$I$36)</f>
        <v>50364</v>
      </c>
      <c r="J44" s="10">
        <f>+I44-H44</f>
        <v>2764</v>
      </c>
      <c r="K44" s="28">
        <f>+J44/H44</f>
        <v>5.8067226890756302E-2</v>
      </c>
      <c r="R44" s="22">
        <f>SUMIF($C$6:$C$36,C44,$R$6:$R$36)</f>
        <v>3676591.5861</v>
      </c>
    </row>
    <row r="45" spans="1:18" ht="12" thickBot="1" x14ac:dyDescent="0.25">
      <c r="G45" s="18">
        <f>SUM(G43:G44)</f>
        <v>31</v>
      </c>
      <c r="H45" s="10">
        <f>SUM(H43:H44)</f>
        <v>289336</v>
      </c>
      <c r="I45" s="10">
        <f>SUM(I43:I44)</f>
        <v>286110.39132417378</v>
      </c>
      <c r="J45" s="10">
        <f>SUM(J43:J44)</f>
        <v>-3225.6086758262536</v>
      </c>
      <c r="K45" s="28">
        <f>+J45/H45</f>
        <v>-1.1148314332907947E-2</v>
      </c>
      <c r="R45" s="23">
        <f>SUM(R43:R44)</f>
        <v>27049328.790296234</v>
      </c>
    </row>
    <row r="46" spans="1:18" ht="12" thickBot="1" x14ac:dyDescent="0.25">
      <c r="G46" s="19"/>
      <c r="H46" s="20"/>
      <c r="I46" s="20"/>
      <c r="J46" s="20"/>
      <c r="K46" s="29"/>
      <c r="P46" s="31" t="s">
        <v>54</v>
      </c>
      <c r="Q46" s="31"/>
      <c r="R46" s="32">
        <f>R38-R45</f>
        <v>0</v>
      </c>
    </row>
    <row r="47" spans="1:18" x14ac:dyDescent="0.2">
      <c r="G47" s="33" t="s">
        <v>54</v>
      </c>
      <c r="H47" s="32">
        <f>H38-H45</f>
        <v>0</v>
      </c>
      <c r="I47" s="32">
        <f t="shared" ref="I47:J47" si="17">I38-I45</f>
        <v>0</v>
      </c>
      <c r="J47" s="32">
        <f t="shared" si="17"/>
        <v>2.0918378140777349E-11</v>
      </c>
      <c r="K47" s="34">
        <f>K38-K45</f>
        <v>7.2858385991025898E-17</v>
      </c>
    </row>
  </sheetData>
  <autoFilter ref="A5:R36"/>
  <mergeCells count="3">
    <mergeCell ref="A1:H1"/>
    <mergeCell ref="A2:H2"/>
    <mergeCell ref="A3:H3"/>
  </mergeCells>
  <printOptions horizontalCentered="1"/>
  <pageMargins left="0.25" right="0.25" top="1" bottom="1" header="0.5" footer="0.5"/>
  <pageSetup paperSize="5" scale="76" orientation="landscape" r:id="rId1"/>
  <headerFooter alignWithMargins="0">
    <oddFooter>&amp;L&amp;F&amp;C&amp;A&amp;RPage &amp;P of &amp;N
Proposed Schedule 62 Tariff Update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734C6C0364064BB10A1197C734B99B" ma:contentTypeVersion="52" ma:contentTypeDescription="" ma:contentTypeScope="" ma:versionID="9de0f1f4648f52ad7a7e2f2c0e7fed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2020-12-02T08:00:00+00:00</OpenedDate>
    <SignificantOrder xmlns="dc463f71-b30c-4ab2-9473-d307f9d35888">false</SignificantOrder>
    <Date1 xmlns="dc463f71-b30c-4ab2-9473-d307f9d35888">2020-12-02T08:00:00+00:00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8F2E84B-4CE1-44C6-A9DA-6C93A77AD74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904FC76-37CF-42C0-9430-D3F76CAFF45D}"/>
</file>

<file path=customXml/itemProps3.xml><?xml version="1.0" encoding="utf-8"?>
<ds:datastoreItem xmlns:ds="http://schemas.openxmlformats.org/officeDocument/2006/customXml" ds:itemID="{57E8F2C0-F51C-4AF0-A7A6-2B603E1D9ECF}"/>
</file>

<file path=customXml/itemProps4.xml><?xml version="1.0" encoding="utf-8"?>
<ds:datastoreItem xmlns:ds="http://schemas.openxmlformats.org/officeDocument/2006/customXml" ds:itemID="{4D5C10C3-8517-4AE7-AB25-4B7F9477F158}"/>
</file>

<file path=customXml/itemProps5.xml><?xml version="1.0" encoding="utf-8"?>
<ds:datastoreItem xmlns:ds="http://schemas.openxmlformats.org/officeDocument/2006/customXml" ds:itemID="{194C8AE0-9F18-4113-A690-799D43D01C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UTC Rate Impacts (C)</vt:lpstr>
      <vt:lpstr>'UTC Rate Impacts (C)'!Print_Area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dcterms:created xsi:type="dcterms:W3CDTF">2018-05-21T17:47:02Z</dcterms:created>
  <dcterms:modified xsi:type="dcterms:W3CDTF">2020-11-25T18:32:18Z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0x0101006E56B4D1795A2E4DB2F0B01679ED314A0070734C6C0364064BB10A1197C734B99B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