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Unallocated Detail" sheetId="17" r:id="rId4"/>
    <sheet name="Common by Account" sheetId="13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'[3]FM download (4)'!$A$1:$M$330</definedName>
    <definedName name="SAPsysID">"708C5W7SBKP804JT78WJ0JNKI"</definedName>
    <definedName name="SAPwbID">"ARS"</definedName>
    <definedName name="Sept16AMA">[2]BS!$Q$8:$Q$2408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3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A42" i="10" l="1"/>
  <c r="H73" i="13" l="1"/>
  <c r="E73" i="13"/>
  <c r="H72" i="13"/>
  <c r="E72" i="13"/>
  <c r="H71" i="13"/>
  <c r="E71" i="13"/>
  <c r="H70" i="13"/>
  <c r="E70" i="13"/>
  <c r="H69" i="13"/>
  <c r="E69" i="13"/>
  <c r="B4" i="13"/>
  <c r="G105" i="17" l="1"/>
  <c r="H105" i="17"/>
  <c r="I105" i="17" l="1"/>
  <c r="H249" i="17" l="1"/>
  <c r="G249" i="17"/>
  <c r="I249" i="17" l="1"/>
  <c r="H62" i="13" l="1"/>
  <c r="H58" i="13"/>
  <c r="D58" i="13"/>
  <c r="C58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F10" i="13" l="1"/>
  <c r="G33" i="13"/>
  <c r="F12" i="13"/>
  <c r="F35" i="13"/>
  <c r="G40" i="13"/>
  <c r="F44" i="13"/>
  <c r="G12" i="13"/>
  <c r="G18" i="13"/>
  <c r="G31" i="13"/>
  <c r="G35" i="13"/>
  <c r="G44" i="13"/>
  <c r="D50" i="13"/>
  <c r="D54" i="13"/>
  <c r="C50" i="13"/>
  <c r="H49" i="13"/>
  <c r="H50" i="13" s="1"/>
  <c r="H12" i="13"/>
  <c r="H18" i="13"/>
  <c r="F18" i="13" s="1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G20" i="13" s="1"/>
  <c r="C38" i="13"/>
  <c r="H25" i="13"/>
  <c r="F25" i="13" s="1"/>
  <c r="H29" i="13"/>
  <c r="G29" i="13" s="1"/>
  <c r="H33" i="13"/>
  <c r="F33" i="13" s="1"/>
  <c r="H37" i="13"/>
  <c r="H46" i="13"/>
  <c r="H44" i="13"/>
  <c r="C47" i="13"/>
  <c r="H53" i="13"/>
  <c r="H54" i="13" s="1"/>
  <c r="C54" i="13"/>
  <c r="D14" i="13"/>
  <c r="H10" i="13"/>
  <c r="D23" i="13"/>
  <c r="H17" i="13"/>
  <c r="F17" i="13" s="1"/>
  <c r="H21" i="13"/>
  <c r="D38" i="13"/>
  <c r="H26" i="13"/>
  <c r="H30" i="13"/>
  <c r="H34" i="13"/>
  <c r="G34" i="13" s="1"/>
  <c r="H40" i="13"/>
  <c r="F40" i="13" s="1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E329" i="17" s="1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E264" i="17" s="1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G27" i="13" l="1"/>
  <c r="G17" i="13"/>
  <c r="G53" i="13"/>
  <c r="F32" i="13"/>
  <c r="F27" i="13"/>
  <c r="F37" i="13"/>
  <c r="F20" i="13"/>
  <c r="F30" i="13"/>
  <c r="G49" i="13"/>
  <c r="F49" i="13"/>
  <c r="F53" i="13"/>
  <c r="G26" i="13"/>
  <c r="G10" i="13"/>
  <c r="G32" i="13"/>
  <c r="G9" i="13"/>
  <c r="G37" i="13"/>
  <c r="F16" i="13"/>
  <c r="G30" i="13"/>
  <c r="F46" i="13"/>
  <c r="G46" i="13"/>
  <c r="G25" i="13"/>
  <c r="G41" i="13"/>
  <c r="F28" i="13"/>
  <c r="F9" i="13"/>
  <c r="F41" i="13"/>
  <c r="F31" i="13"/>
  <c r="F11" i="13"/>
  <c r="G28" i="13"/>
  <c r="G11" i="13"/>
  <c r="F34" i="13"/>
  <c r="F26" i="13"/>
  <c r="G16" i="13"/>
  <c r="F29" i="13"/>
  <c r="F329" i="17"/>
  <c r="C30" i="11"/>
  <c r="C264" i="17"/>
  <c r="D30" i="11"/>
  <c r="D264" i="17"/>
  <c r="B42" i="11"/>
  <c r="B46" i="11" s="1"/>
  <c r="B329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B31" i="10" l="1"/>
  <c r="G264" i="17"/>
  <c r="H329" i="17"/>
  <c r="G329" i="17"/>
  <c r="C31" i="10"/>
  <c r="H264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E46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329" i="17" l="1"/>
  <c r="I264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</calcChain>
</file>

<file path=xl/sharedStrings.xml><?xml version="1.0" encoding="utf-8"?>
<sst xmlns="http://schemas.openxmlformats.org/spreadsheetml/2006/main" count="781" uniqueCount="698">
  <si>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</si>
  <si>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</si>
  <si>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</si>
  <si>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</si>
  <si>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</si>
  <si>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</si>
  <si>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</si>
  <si>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</si>
  <si>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</si>
  <si>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</si>
  <si>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</si>
  <si>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</si>
  <si>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</si>
  <si>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</si>
  <si>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</si>
  <si>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</si>
  <si>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</si>
  <si>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</si>
  <si>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</si>
  <si>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</si>
  <si>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</si>
  <si>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</si>
  <si>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</si>
  <si>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</si>
  <si>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</si>
  <si>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</si>
  <si>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</si>
  <si>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</si>
  <si>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</si>
  <si>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</si>
  <si>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</si>
  <si>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</si>
  <si>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</si>
  <si>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</si>
  <si>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</si>
  <si>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</si>
  <si>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</si>
  <si>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</si>
  <si>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</si>
  <si>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</si>
  <si>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</si>
  <si>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</si>
  <si>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</si>
  <si>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</si>
  <si>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</si>
  <si>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</si>
  <si>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</si>
  <si>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</si>
  <si>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</si>
  <si>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</si>
  <si>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</si>
  <si>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</si>
  <si>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</si>
  <si>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</si>
  <si>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</si>
  <si>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</si>
  <si>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</si>
  <si>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</si>
  <si>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</si>
  <si>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</si>
  <si>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</si>
  <si>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</si>
  <si>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</si>
  <si>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</si>
  <si>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</si>
  <si>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</si>
  <si>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</si>
  <si>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</si>
  <si>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</si>
  <si>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</si>
  <si>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</si>
  <si>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</si>
  <si>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</si>
  <si>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</si>
  <si>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</si>
  <si>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</si>
  <si>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</si>
  <si>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</si>
  <si>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</si>
  <si>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</si>
  <si>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</si>
  <si>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</si>
  <si>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</si>
  <si>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</si>
  <si>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</si>
  <si>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</si>
  <si>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</si>
  <si>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</si>
  <si>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</si>
  <si>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</si>
  <si>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</si>
  <si>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</si>
  <si>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</si>
  <si>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</si>
  <si>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</si>
  <si>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</si>
  <si>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</si>
  <si>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</si>
  <si>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</si>
  <si>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</si>
  <si>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</si>
  <si>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</si>
  <si>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</si>
  <si>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</si>
  <si>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</si>
  <si>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</si>
  <si>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</si>
  <si>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</si>
  <si>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</si>
  <si>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</si>
  <si>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</si>
  <si>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</si>
  <si>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</si>
  <si>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</si>
  <si>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</si>
  <si>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</si>
  <si>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</si>
  <si>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</si>
  <si>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</si>
  <si>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</si>
  <si>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</si>
  <si>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</si>
  <si>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</si>
  <si>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</si>
  <si>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</si>
  <si>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</si>
  <si>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</si>
  <si>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</si>
  <si>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</si>
  <si>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</si>
  <si>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</si>
  <si>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</si>
  <si>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</si>
  <si>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</si>
  <si>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</si>
  <si>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</si>
  <si>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</si>
  <si>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</si>
  <si>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</si>
  <si>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</si>
  <si>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</si>
  <si>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</si>
  <si>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</si>
  <si>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</si>
  <si>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</si>
  <si>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</si>
  <si>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</si>
  <si>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</si>
  <si>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</si>
  <si>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</si>
  <si>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</si>
  <si>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</si>
  <si>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</si>
  <si>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</si>
  <si>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</si>
  <si>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</si>
  <si>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</si>
  <si>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</si>
  <si>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</si>
  <si>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</si>
  <si>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</si>
  <si>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</si>
  <si>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</si>
  <si>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</si>
  <si>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</si>
  <si>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</si>
  <si>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</si>
  <si>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</si>
  <si>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</si>
  <si>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</si>
  <si>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</si>
  <si>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</si>
  <si>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</si>
  <si>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</si>
  <si>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</si>
  <si>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</si>
  <si>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</si>
  <si>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</si>
  <si>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</si>
  <si>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</si>
  <si>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</si>
  <si>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</si>
  <si>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</si>
  <si>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</si>
  <si>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</si>
  <si>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</si>
  <si>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</si>
  <si>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</si>
  <si>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</si>
  <si>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</si>
  <si>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</si>
  <si>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</si>
  <si>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</si>
  <si>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</si>
  <si>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</si>
  <si>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</si>
  <si>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</si>
  <si>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</si>
  <si>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</si>
  <si>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</si>
  <si>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</si>
  <si>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</si>
  <si>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</si>
  <si>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</si>
  <si>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</si>
  <si>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</si>
  <si>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</si>
  <si>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</si>
  <si>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</si>
  <si>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</si>
  <si>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</si>
  <si>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</si>
  <si>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</si>
  <si>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</si>
  <si>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</si>
  <si>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</si>
  <si>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</si>
  <si>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</si>
  <si>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</si>
  <si>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</si>
  <si>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</si>
  <si>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</si>
  <si>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</si>
  <si>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</si>
  <si>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</si>
  <si>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</si>
  <si>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</si>
  <si>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</si>
  <si>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</si>
  <si>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</si>
  <si>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</si>
  <si>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</si>
  <si>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</si>
  <si>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</si>
  <si>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</si>
  <si>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</si>
  <si>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</si>
  <si>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</si>
  <si>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</si>
  <si>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</si>
  <si>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</si>
  <si>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</si>
  <si>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</si>
  <si>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</si>
  <si>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</si>
  <si>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</si>
  <si>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</si>
  <si>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</si>
  <si>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</si>
  <si>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</si>
  <si>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</si>
  <si>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</si>
  <si>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</si>
  <si>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</si>
  <si>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</si>
  <si>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</si>
  <si>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</si>
  <si>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</si>
  <si>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</si>
  <si>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</si>
  <si>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</si>
  <si>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</si>
  <si>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</si>
  <si>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</si>
  <si>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</si>
  <si>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</si>
  <si>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</si>
  <si>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</si>
  <si>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</si>
  <si>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</si>
  <si>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</si>
  <si>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</si>
  <si>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</si>
  <si>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</si>
  <si>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</si>
  <si>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</si>
  <si>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</si>
  <si>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</si>
  <si>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</si>
  <si>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</si>
  <si>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</si>
  <si>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</si>
  <si>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</si>
  <si>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</si>
  <si>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</si>
  <si>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</si>
  <si>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</si>
  <si>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</si>
  <si>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</si>
  <si>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</si>
  <si>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</si>
  <si>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</si>
  <si>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</si>
  <si>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</si>
  <si>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</si>
  <si>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</si>
  <si>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</si>
  <si>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</si>
  <si>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</si>
  <si>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</si>
  <si>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</si>
  <si>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</si>
  <si>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</si>
  <si>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</si>
  <si>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</si>
  <si>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</si>
  <si>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</si>
  <si>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</si>
  <si>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</si>
  <si>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</si>
  <si>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</si>
  <si>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</si>
  <si>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</si>
  <si>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</si>
  <si>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</si>
  <si>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</si>
  <si>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</si>
  <si>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</si>
  <si>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</si>
  <si>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</si>
  <si>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</si>
  <si>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</si>
  <si>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</si>
  <si>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</si>
  <si>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</si>
  <si>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</si>
  <si>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</si>
  <si>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</si>
  <si>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</si>
  <si>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</si>
  <si>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</si>
  <si>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</si>
  <si>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</si>
  <si>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</si>
  <si>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</si>
  <si>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</si>
  <si>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</si>
  <si>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</si>
  <si>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</si>
  <si>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</si>
  <si>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</si>
  <si>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</si>
  <si>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</si>
  <si>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</si>
  <si>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</si>
  <si>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</si>
  <si>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</si>
  <si>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</si>
  <si>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</si>
  <si>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</si>
  <si>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</si>
  <si>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</si>
  <si>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</si>
  <si>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</si>
  <si>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</si>
  <si>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</si>
  <si>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</si>
  <si>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</si>
  <si>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</si>
  <si>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</si>
  <si>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</si>
  <si>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</si>
  <si>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</si>
  <si>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</si>
  <si>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</si>
  <si>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</si>
  <si>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</si>
  <si>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</si>
  <si>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</si>
  <si>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</si>
  <si>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</si>
  <si>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</si>
  <si>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</si>
  <si>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</si>
  <si>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</si>
  <si>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</si>
  <si>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</si>
  <si>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</si>
  <si>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</si>
  <si>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</si>
  <si>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</si>
  <si>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</si>
  <si>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</si>
  <si>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</si>
  <si>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</si>
  <si>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</si>
  <si>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</si>
  <si>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</si>
  <si>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</si>
  <si>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</si>
  <si>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</si>
  <si>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</si>
  <si>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</si>
  <si>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</si>
  <si>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</si>
  <si>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</si>
  <si>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</si>
  <si>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</si>
  <si>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</si>
  <si>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</si>
  <si>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</si>
  <si>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</si>
  <si>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</si>
  <si>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</si>
  <si>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</si>
  <si>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</si>
  <si>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</si>
  <si>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</si>
  <si>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</si>
  <si>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</si>
  <si>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</si>
  <si>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</si>
  <si>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</si>
  <si>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</si>
  <si>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</si>
  <si>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</si>
  <si>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</si>
  <si>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</si>
  <si>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</si>
  <si>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</si>
  <si>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</si>
  <si>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</si>
  <si>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</si>
  <si>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</si>
  <si>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</si>
  <si>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</si>
  <si>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</si>
  <si>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</si>
  <si>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</si>
  <si>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</si>
  <si>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</si>
  <si>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</si>
  <si>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</si>
  <si>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</si>
  <si>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</si>
  <si>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</si>
  <si>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</si>
  <si>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</si>
  <si>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</si>
  <si>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</si>
  <si>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</si>
  <si>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</si>
  <si>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</si>
  <si>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</si>
  <si>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</si>
  <si>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</si>
  <si>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</si>
  <si>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</si>
  <si>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</si>
  <si>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</si>
  <si>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</si>
  <si>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</si>
  <si>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</si>
  <si>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</si>
  <si>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</si>
  <si>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</si>
  <si>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</si>
  <si>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</si>
  <si>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</si>
  <si>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</si>
  <si>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</si>
  <si>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</si>
  <si>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</si>
  <si>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</si>
  <si>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</si>
  <si>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</si>
  <si>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</si>
  <si>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</si>
  <si>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</si>
  <si>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</si>
  <si>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</si>
  <si>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</si>
  <si>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</si>
  <si>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</si>
  <si>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</si>
  <si>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</si>
  <si>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</si>
  <si>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</si>
  <si>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</si>
  <si>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</si>
  <si>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</si>
  <si>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</si>
  <si>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</si>
  <si>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</si>
  <si>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</si>
  <si>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</si>
  <si>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</si>
  <si>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</si>
  <si>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</si>
  <si>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</si>
  <si>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</si>
  <si>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</si>
  <si>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</si>
  <si>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</si>
  <si>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</si>
  <si>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</si>
  <si>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</si>
  <si>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</si>
  <si>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</si>
  <si>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</si>
  <si>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</si>
  <si>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</si>
  <si>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</si>
  <si>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</si>
  <si>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</si>
  <si>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</si>
  <si>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</si>
  <si>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</si>
  <si>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</si>
  <si>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</si>
  <si>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</si>
  <si>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</si>
  <si>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</si>
  <si>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</si>
  <si>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</si>
  <si>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</si>
  <si>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</si>
  <si>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</si>
  <si>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</si>
  <si>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</si>
  <si>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</si>
  <si>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</si>
  <si>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</si>
  <si>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</si>
  <si>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</si>
  <si>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</si>
  <si>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</si>
  <si>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</si>
  <si>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</si>
  <si>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</si>
  <si>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</si>
  <si>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</si>
  <si>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</si>
  <si>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</si>
  <si>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</si>
  <si>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</si>
  <si>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</si>
  <si>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</si>
  <si>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</si>
  <si>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</si>
  <si>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</si>
  <si>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</si>
  <si>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</si>
  <si>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</si>
  <si>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</si>
  <si>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</si>
  <si>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</si>
  <si>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</si>
  <si>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</si>
  <si>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</si>
  <si>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</si>
  <si>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</si>
  <si>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</si>
  <si>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</si>
  <si>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</si>
  <si>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</si>
  <si>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</si>
  <si>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</si>
  <si>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</si>
  <si>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</si>
  <si>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</si>
  <si>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</si>
  <si>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</si>
  <si>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</si>
  <si>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</si>
  <si>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</si>
  <si>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</si>
  <si>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</si>
  <si>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</si>
  <si>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</si>
  <si>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</si>
  <si>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</si>
  <si>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</si>
  <si>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</si>
  <si>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</si>
  <si>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</si>
  <si>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</si>
  <si>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</si>
  <si>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</si>
  <si>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</si>
  <si>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</si>
  <si>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</si>
  <si>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</si>
  <si>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</si>
  <si>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</si>
  <si>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</si>
  <si>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</si>
  <si>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</si>
  <si>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</si>
  <si>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</si>
  <si>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</si>
  <si>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</si>
  <si>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</si>
  <si>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</si>
  <si>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</si>
  <si>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</si>
  <si>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</si>
  <si>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</si>
  <si>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</si>
  <si>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</si>
  <si>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</si>
  <si>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</si>
  <si>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</si>
  <si>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</si>
  <si>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</si>
  <si>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</si>
  <si>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</si>
  <si>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</si>
  <si>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</si>
  <si>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</si>
  <si>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</si>
  <si>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</si>
  <si>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</si>
  <si>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</si>
  <si>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</si>
  <si>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</si>
  <si>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</si>
  <si>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</si>
  <si>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</si>
  <si>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</si>
  <si>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</si>
  <si>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</si>
  <si>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</si>
  <si>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</si>
  <si>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</si>
  <si>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</si>
  <si>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</si>
  <si>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</si>
  <si>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</si>
  <si>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</si>
  <si>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</si>
  <si>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</si>
  <si>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</si>
  <si>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</si>
  <si>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</si>
  <si>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</si>
  <si>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</si>
  <si>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</si>
  <si>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</si>
  <si>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</si>
  <si>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</si>
  <si>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</si>
  <si>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</si>
  <si>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</si>
  <si>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</si>
  <si>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</si>
  <si>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</si>
  <si>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</si>
  <si>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</si>
  <si>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</si>
  <si>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</si>
  <si>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</si>
  <si>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</si>
  <si>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</si>
  <si>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</si>
  <si>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</si>
  <si>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</si>
  <si>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</si>
  <si>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</si>
  <si>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</si>
  <si>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</si>
  <si>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</si>
  <si>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</si>
  <si>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</si>
  <si>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</si>
  <si>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</si>
  <si>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</si>
  <si>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</si>
  <si>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</si>
  <si>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</si>
  <si>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</si>
  <si>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</si>
  <si>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</si>
  <si>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</si>
  <si>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</si>
  <si>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</si>
  <si>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</si>
  <si>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</si>
  <si>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</si>
  <si>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</si>
  <si>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</si>
  <si>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</si>
  <si>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</si>
  <si>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</si>
  <si>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</si>
  <si>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</si>
  <si>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</si>
  <si>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</si>
  <si>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</si>
  <si>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</si>
  <si>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</si>
  <si>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</si>
  <si>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</si>
  <si>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FOR THE 12 MONTHS ENDED June 30, 2020</t>
  </si>
  <si>
    <t>(JUL - DEC 2019 Spread is based on allocation factors developed for the 12 ME 12/31/2018 CBR)</t>
  </si>
  <si>
    <t>(JAN - JUN 2020 Spread is based on allocation factors developed for the 12 ME 12/31/2019 CBR)</t>
  </si>
  <si>
    <t>2019 CBR</t>
  </si>
  <si>
    <t>2018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</si>
</sst>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8"/>
      <name val="Helv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7" fillId="0" borderId="0">
      <alignment horizontal="left" wrapText="1"/>
    </xf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71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67" fontId="36" fillId="0" borderId="0" xfId="0" applyNumberFormat="1" applyFont="1"/>
    <xf numFmtId="168" fontId="36" fillId="0" borderId="0" xfId="0" applyNumberFormat="1" applyFont="1" applyFill="1"/>
    <xf numFmtId="0" fontId="38" fillId="0" borderId="0" xfId="0" applyFont="1" applyFill="1"/>
    <xf numFmtId="10" fontId="38" fillId="0" borderId="0" xfId="48" applyNumberFormat="1" applyFont="1" applyFill="1"/>
    <xf numFmtId="0" fontId="6" fillId="0" borderId="8" xfId="0" applyFont="1" applyFill="1" applyBorder="1"/>
    <xf numFmtId="0" fontId="39" fillId="0" borderId="0" xfId="0" applyFont="1" applyAlignment="1">
      <alignment horizontal="centerContinuous"/>
    </xf>
    <xf numFmtId="0" fontId="4" fillId="0" borderId="12" xfId="0" quotePrefix="1" applyNumberFormat="1" applyFont="1" applyFill="1" applyBorder="1" applyAlignment="1">
      <alignment horizontal="left" vertical="center"/>
    </xf>
    <xf numFmtId="42" fontId="4" fillId="0" borderId="3" xfId="0" applyNumberFormat="1" applyFont="1" applyFill="1" applyBorder="1"/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FM download (2)"/>
      <sheetName val="GAAP (2)"/>
      <sheetName val="Lead (2)"/>
      <sheetName val="FM download (3)"/>
      <sheetName val="GAAP (3)"/>
      <sheetName val="Lead (3)"/>
      <sheetName val="FM download (4)"/>
      <sheetName val="Lead (4)"/>
      <sheetName val="BPC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-516984743.14999998</v>
          </cell>
          <cell r="D3">
            <v>-247389725.44999999</v>
          </cell>
          <cell r="E3">
            <v>484070901.76999998</v>
          </cell>
          <cell r="F3">
            <v>316504721.06999999</v>
          </cell>
          <cell r="G3">
            <v>167566180.69999999</v>
          </cell>
          <cell r="H3">
            <v>-200480022.08000001</v>
          </cell>
          <cell r="I3">
            <v>-79823544.75</v>
          </cell>
          <cell r="J3">
            <v>-280303566.82999998</v>
          </cell>
          <cell r="K3">
            <v>0</v>
          </cell>
          <cell r="L3">
            <v>-280303566.82999998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-508372121.26999998</v>
          </cell>
          <cell r="D4">
            <v>-232708791.49000001</v>
          </cell>
          <cell r="E4">
            <v>280878539.38999999</v>
          </cell>
          <cell r="F4">
            <v>181847548.63999999</v>
          </cell>
          <cell r="G4">
            <v>99030990.75</v>
          </cell>
          <cell r="H4">
            <v>-326524572.63</v>
          </cell>
          <cell r="I4">
            <v>-133677800.73999999</v>
          </cell>
          <cell r="J4">
            <v>-460202373.37</v>
          </cell>
          <cell r="K4">
            <v>0</v>
          </cell>
          <cell r="L4">
            <v>-460202373.37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-2371396776.27</v>
          </cell>
          <cell r="D5">
            <v>-965885951.74000001</v>
          </cell>
          <cell r="H5">
            <v>-2371396776.27</v>
          </cell>
          <cell r="I5">
            <v>-965885951.74000001</v>
          </cell>
          <cell r="J5">
            <v>-3337282728.0100002</v>
          </cell>
          <cell r="L5">
            <v>-3337282728.0100002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-2064593541.5999999</v>
          </cell>
          <cell r="D6">
            <v>-949160646.39999998</v>
          </cell>
          <cell r="H6">
            <v>-2064593541.5999999</v>
          </cell>
          <cell r="I6">
            <v>-949160646.39999998</v>
          </cell>
          <cell r="J6">
            <v>-3013754188</v>
          </cell>
          <cell r="L6">
            <v>-3013754188</v>
          </cell>
        </row>
        <row r="7">
          <cell r="A7" t="str">
            <v>9440000</v>
          </cell>
          <cell r="B7" t="str">
            <v>El Residential Sales</v>
          </cell>
          <cell r="C7">
            <v>-1133725218.8099999</v>
          </cell>
          <cell r="H7">
            <v>-1133725218.8099999</v>
          </cell>
          <cell r="J7">
            <v>-1133725218.8099999</v>
          </cell>
          <cell r="L7">
            <v>-1133725218.8099999</v>
          </cell>
        </row>
        <row r="8">
          <cell r="A8" t="str">
            <v>9442000</v>
          </cell>
          <cell r="B8" t="str">
            <v>El Comm &amp; Ind Sales</v>
          </cell>
          <cell r="C8">
            <v>-913191836.91999996</v>
          </cell>
          <cell r="H8">
            <v>-913191836.91999996</v>
          </cell>
          <cell r="J8">
            <v>-913191836.91999996</v>
          </cell>
          <cell r="L8">
            <v>-913191836.91999996</v>
          </cell>
        </row>
        <row r="9">
          <cell r="A9" t="str">
            <v>9444000</v>
          </cell>
          <cell r="B9" t="str">
            <v>Publ St &amp; Hghwy Ltng</v>
          </cell>
          <cell r="C9">
            <v>-17676485.870000001</v>
          </cell>
          <cell r="H9">
            <v>-17676485.870000001</v>
          </cell>
          <cell r="J9">
            <v>-17676485.870000001</v>
          </cell>
          <cell r="L9">
            <v>-17676485.870000001</v>
          </cell>
        </row>
        <row r="10">
          <cell r="A10" t="str">
            <v>9480000</v>
          </cell>
          <cell r="B10" t="str">
            <v>Gs Residential Sales</v>
          </cell>
          <cell r="D10">
            <v>-654440353.77999997</v>
          </cell>
          <cell r="I10">
            <v>-654440353.77999997</v>
          </cell>
          <cell r="J10">
            <v>-654440353.77999997</v>
          </cell>
          <cell r="L10">
            <v>-654440353.77999997</v>
          </cell>
        </row>
        <row r="11">
          <cell r="A11" t="str">
            <v>9481000</v>
          </cell>
          <cell r="B11" t="str">
            <v>Gs Comm &amp; Ind Sales</v>
          </cell>
          <cell r="D11">
            <v>-275083903.32999998</v>
          </cell>
          <cell r="I11">
            <v>-275083903.32999998</v>
          </cell>
          <cell r="J11">
            <v>-275083903.32999998</v>
          </cell>
          <cell r="L11">
            <v>-275083903.32999998</v>
          </cell>
        </row>
        <row r="12">
          <cell r="A12" t="str">
            <v>9489300</v>
          </cell>
          <cell r="B12" t="str">
            <v>Rev fr Transp Oth</v>
          </cell>
          <cell r="D12">
            <v>-19636389.289999999</v>
          </cell>
          <cell r="I12">
            <v>-19636389.289999999</v>
          </cell>
          <cell r="J12">
            <v>-19636389.289999999</v>
          </cell>
          <cell r="L12">
            <v>-19636389.289999999</v>
          </cell>
        </row>
        <row r="13">
          <cell r="A13" t="str">
            <v>ZW_SALES_RESALE</v>
          </cell>
          <cell r="B13" t="str">
            <v>WUTC Sales for Resal</v>
          </cell>
          <cell r="C13">
            <v>-351214.45</v>
          </cell>
          <cell r="H13">
            <v>-351214.45</v>
          </cell>
          <cell r="J13">
            <v>-351214.45</v>
          </cell>
          <cell r="L13">
            <v>-351214.45</v>
          </cell>
        </row>
        <row r="14">
          <cell r="A14" t="str">
            <v>9447030</v>
          </cell>
          <cell r="B14" t="str">
            <v>Elec Resale-Firm</v>
          </cell>
          <cell r="C14">
            <v>-351214.45</v>
          </cell>
          <cell r="H14">
            <v>-351214.45</v>
          </cell>
          <cell r="J14">
            <v>-351214.45</v>
          </cell>
          <cell r="L14">
            <v>-351214.45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-189780073.88</v>
          </cell>
          <cell r="H15">
            <v>-189780073.88</v>
          </cell>
          <cell r="J15">
            <v>-189780073.88</v>
          </cell>
          <cell r="L15">
            <v>-189780073.88</v>
          </cell>
        </row>
        <row r="16">
          <cell r="A16" t="str">
            <v>9447010</v>
          </cell>
          <cell r="B16" t="str">
            <v>Elec Resale-Sales</v>
          </cell>
          <cell r="C16">
            <v>-101260808.86</v>
          </cell>
          <cell r="H16">
            <v>-101260808.86</v>
          </cell>
          <cell r="J16">
            <v>-101260808.86</v>
          </cell>
          <cell r="L16">
            <v>-101260808.86</v>
          </cell>
        </row>
        <row r="17">
          <cell r="A17" t="str">
            <v>9447020</v>
          </cell>
          <cell r="B17" t="str">
            <v>Elec Resale-Purch</v>
          </cell>
          <cell r="C17">
            <v>-88519265.019999996</v>
          </cell>
          <cell r="H17">
            <v>-88519265.019999996</v>
          </cell>
          <cell r="J17">
            <v>-88519265.019999996</v>
          </cell>
          <cell r="L17">
            <v>-88519265.019999996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-116671946.34</v>
          </cell>
          <cell r="D18">
            <v>-16725305.34</v>
          </cell>
          <cell r="H18">
            <v>-116671946.34</v>
          </cell>
          <cell r="I18">
            <v>-16725305.34</v>
          </cell>
          <cell r="J18">
            <v>-133397251.68000001</v>
          </cell>
          <cell r="L18">
            <v>-133397251.68000001</v>
          </cell>
        </row>
        <row r="19">
          <cell r="A19" t="str">
            <v>9449100</v>
          </cell>
          <cell r="B19" t="str">
            <v>Prov for Elec Rt Ref</v>
          </cell>
          <cell r="C19">
            <v>-19615477.620000001</v>
          </cell>
          <cell r="H19">
            <v>-19615477.620000001</v>
          </cell>
          <cell r="J19">
            <v>-19615477.620000001</v>
          </cell>
          <cell r="L19">
            <v>-19615477.620000001</v>
          </cell>
        </row>
        <row r="20">
          <cell r="A20" t="str">
            <v>9450000</v>
          </cell>
          <cell r="B20" t="str">
            <v>Elec Forfeited Disc</v>
          </cell>
          <cell r="C20">
            <v>-1366670.39</v>
          </cell>
          <cell r="H20">
            <v>-1366670.39</v>
          </cell>
          <cell r="J20">
            <v>-1366670.39</v>
          </cell>
          <cell r="L20">
            <v>-1366670.39</v>
          </cell>
        </row>
        <row r="21">
          <cell r="A21" t="str">
            <v>9451000</v>
          </cell>
          <cell r="B21" t="str">
            <v>Misc Elec Serv Rev</v>
          </cell>
          <cell r="C21">
            <v>-11503305.449999999</v>
          </cell>
          <cell r="H21">
            <v>-11503305.449999999</v>
          </cell>
          <cell r="J21">
            <v>-11503305.449999999</v>
          </cell>
          <cell r="L21">
            <v>-11503305.449999999</v>
          </cell>
        </row>
        <row r="22">
          <cell r="A22" t="str">
            <v>9454000</v>
          </cell>
          <cell r="B22" t="str">
            <v>Rent from Elec Prop</v>
          </cell>
          <cell r="C22">
            <v>-16876846.449999999</v>
          </cell>
          <cell r="H22">
            <v>-16876846.449999999</v>
          </cell>
          <cell r="J22">
            <v>-16876846.449999999</v>
          </cell>
          <cell r="L22">
            <v>-16876846.449999999</v>
          </cell>
        </row>
        <row r="23">
          <cell r="A23" t="str">
            <v>9456100</v>
          </cell>
          <cell r="B23" t="str">
            <v>Rev frm Transm Other</v>
          </cell>
          <cell r="C23">
            <v>-26846787.920000002</v>
          </cell>
          <cell r="H23">
            <v>-26846787.920000002</v>
          </cell>
          <cell r="J23">
            <v>-26846787.920000002</v>
          </cell>
          <cell r="L23">
            <v>-26846787.920000002</v>
          </cell>
        </row>
        <row r="24">
          <cell r="A24" t="str">
            <v>9456020</v>
          </cell>
          <cell r="B24" t="str">
            <v>Oth Electr Revenues</v>
          </cell>
          <cell r="C24">
            <v>-40462858.509999998</v>
          </cell>
          <cell r="H24">
            <v>-40462858.509999998</v>
          </cell>
          <cell r="J24">
            <v>-40462858.509999998</v>
          </cell>
          <cell r="L24">
            <v>-40462858.509999998</v>
          </cell>
        </row>
        <row r="25">
          <cell r="A25" t="str">
            <v>9487000</v>
          </cell>
          <cell r="B25" t="str">
            <v>Gas Forfeited Disc</v>
          </cell>
          <cell r="D25">
            <v>-510228.01</v>
          </cell>
          <cell r="I25">
            <v>-510228.01</v>
          </cell>
          <cell r="J25">
            <v>-510228.01</v>
          </cell>
          <cell r="L25">
            <v>-510228.01</v>
          </cell>
        </row>
        <row r="26">
          <cell r="A26" t="str">
            <v>9488000</v>
          </cell>
          <cell r="B26" t="str">
            <v>Misc Gas Serv Rev</v>
          </cell>
          <cell r="D26">
            <v>-3220402.64</v>
          </cell>
          <cell r="I26">
            <v>-3220402.64</v>
          </cell>
          <cell r="J26">
            <v>-3220402.64</v>
          </cell>
          <cell r="L26">
            <v>-3220402.64</v>
          </cell>
        </row>
        <row r="27">
          <cell r="A27" t="str">
            <v>9489400</v>
          </cell>
          <cell r="B27" t="str">
            <v>Rev frm Storing Gas</v>
          </cell>
          <cell r="D27">
            <v>-1509381</v>
          </cell>
          <cell r="I27">
            <v>-1509381</v>
          </cell>
          <cell r="J27">
            <v>-1509381</v>
          </cell>
          <cell r="L27">
            <v>-1509381</v>
          </cell>
        </row>
        <row r="28">
          <cell r="A28" t="str">
            <v>9493000</v>
          </cell>
          <cell r="B28" t="str">
            <v>Rent frm Gas Prop</v>
          </cell>
          <cell r="D28">
            <v>-5246154.58</v>
          </cell>
          <cell r="I28">
            <v>-5246154.58</v>
          </cell>
          <cell r="J28">
            <v>-5246154.58</v>
          </cell>
          <cell r="L28">
            <v>-5246154.58</v>
          </cell>
        </row>
        <row r="29">
          <cell r="A29" t="str">
            <v>9495000</v>
          </cell>
          <cell r="B29" t="str">
            <v>Other Gas Revenues</v>
          </cell>
          <cell r="D29">
            <v>2885065.58</v>
          </cell>
          <cell r="I29">
            <v>2885065.58</v>
          </cell>
          <cell r="J29">
            <v>2885065.58</v>
          </cell>
          <cell r="L29">
            <v>2885065.58</v>
          </cell>
        </row>
        <row r="30">
          <cell r="A30" t="str">
            <v>9496000</v>
          </cell>
          <cell r="B30" t="str">
            <v>Prov for Gas Rt Ref</v>
          </cell>
          <cell r="D30">
            <v>-9124204.6899999995</v>
          </cell>
          <cell r="I30">
            <v>-9124204.6899999995</v>
          </cell>
          <cell r="J30">
            <v>-9124204.6899999995</v>
          </cell>
          <cell r="L30">
            <v>-9124204.6899999995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1863024655</v>
          </cell>
          <cell r="D31">
            <v>733177160.25</v>
          </cell>
          <cell r="E31">
            <v>280878539.38999999</v>
          </cell>
          <cell r="F31">
            <v>181847548.63999999</v>
          </cell>
          <cell r="G31">
            <v>99030990.75</v>
          </cell>
          <cell r="H31">
            <v>2044872203.6400001</v>
          </cell>
          <cell r="I31">
            <v>832208151</v>
          </cell>
          <cell r="J31">
            <v>2877080354.6399999</v>
          </cell>
          <cell r="K31">
            <v>0</v>
          </cell>
          <cell r="L31">
            <v>2877080354.6399999</v>
          </cell>
        </row>
        <row r="32">
          <cell r="A32" t="str">
            <v>ZW_PRODUCTION_EXP</v>
          </cell>
          <cell r="B32" t="str">
            <v>WUTC Production Expe</v>
          </cell>
          <cell r="C32">
            <v>821668236.66999996</v>
          </cell>
          <cell r="D32">
            <v>366605648.86000001</v>
          </cell>
          <cell r="H32">
            <v>821668236.66999996</v>
          </cell>
          <cell r="I32">
            <v>366605648.86000001</v>
          </cell>
          <cell r="J32">
            <v>1188273885.53</v>
          </cell>
          <cell r="L32">
            <v>1188273885.53</v>
          </cell>
        </row>
        <row r="33">
          <cell r="A33" t="str">
            <v>ZW_FUEL</v>
          </cell>
          <cell r="B33" t="str">
            <v>WUTC Fuel</v>
          </cell>
          <cell r="C33">
            <v>264662122.38999999</v>
          </cell>
          <cell r="H33">
            <v>264662122.38999999</v>
          </cell>
          <cell r="J33">
            <v>264662122.38999999</v>
          </cell>
          <cell r="L33">
            <v>264662122.38999999</v>
          </cell>
        </row>
        <row r="34">
          <cell r="A34" t="str">
            <v>9501000</v>
          </cell>
          <cell r="B34" t="str">
            <v>Stm Op Fuel</v>
          </cell>
          <cell r="C34">
            <v>81044146.280000001</v>
          </cell>
          <cell r="H34">
            <v>81044146.280000001</v>
          </cell>
          <cell r="J34">
            <v>81044146.280000001</v>
          </cell>
          <cell r="L34">
            <v>81044146.280000001</v>
          </cell>
        </row>
        <row r="35">
          <cell r="A35" t="str">
            <v>9547000</v>
          </cell>
          <cell r="B35" t="str">
            <v>Oth Pwr Op Fuel</v>
          </cell>
          <cell r="C35">
            <v>183617976.11000001</v>
          </cell>
          <cell r="H35">
            <v>183617976.11000001</v>
          </cell>
          <cell r="J35">
            <v>183617976.11000001</v>
          </cell>
          <cell r="L35">
            <v>183617976.11000001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511976375.98000002</v>
          </cell>
          <cell r="D36">
            <v>366605648.86000001</v>
          </cell>
          <cell r="H36">
            <v>511976375.98000002</v>
          </cell>
          <cell r="I36">
            <v>366605648.86000001</v>
          </cell>
          <cell r="J36">
            <v>878582024.84000003</v>
          </cell>
          <cell r="L36">
            <v>878582024.84000003</v>
          </cell>
        </row>
        <row r="37">
          <cell r="A37" t="str">
            <v>9555010</v>
          </cell>
          <cell r="B37" t="str">
            <v>Purch Pwr-Pur &amp; Int</v>
          </cell>
          <cell r="C37">
            <v>535009174.27999997</v>
          </cell>
          <cell r="H37">
            <v>535009174.27999997</v>
          </cell>
          <cell r="J37">
            <v>535009174.27999997</v>
          </cell>
          <cell r="L37">
            <v>535009174.27999997</v>
          </cell>
        </row>
        <row r="38">
          <cell r="A38" t="str">
            <v>9557000</v>
          </cell>
          <cell r="B38" t="str">
            <v>Other Expenses</v>
          </cell>
          <cell r="C38">
            <v>-23032798.300000001</v>
          </cell>
          <cell r="H38">
            <v>-23032798.300000001</v>
          </cell>
          <cell r="J38">
            <v>-23032798.300000001</v>
          </cell>
          <cell r="L38">
            <v>-23032798.300000001</v>
          </cell>
        </row>
        <row r="39">
          <cell r="A39" t="str">
            <v>9804000</v>
          </cell>
          <cell r="B39" t="str">
            <v>Nat Gas City G Purch</v>
          </cell>
          <cell r="D39">
            <v>301819665.31</v>
          </cell>
          <cell r="I39">
            <v>301819665.31</v>
          </cell>
          <cell r="J39">
            <v>301819665.31</v>
          </cell>
          <cell r="L39">
            <v>301819665.31</v>
          </cell>
        </row>
        <row r="40">
          <cell r="A40" t="str">
            <v>9805000</v>
          </cell>
          <cell r="B40" t="str">
            <v>Other Gas Purchases</v>
          </cell>
          <cell r="D40">
            <v>286563</v>
          </cell>
          <cell r="I40">
            <v>286563</v>
          </cell>
          <cell r="J40">
            <v>286563</v>
          </cell>
          <cell r="L40">
            <v>286563</v>
          </cell>
        </row>
        <row r="41">
          <cell r="A41" t="str">
            <v>9805100</v>
          </cell>
          <cell r="B41" t="str">
            <v>Purch Gas Cost Adj</v>
          </cell>
          <cell r="D41">
            <v>61917460.700000003</v>
          </cell>
          <cell r="I41">
            <v>61917460.700000003</v>
          </cell>
          <cell r="J41">
            <v>61917460.700000003</v>
          </cell>
          <cell r="L41">
            <v>61917460.700000003</v>
          </cell>
        </row>
        <row r="42">
          <cell r="A42" t="str">
            <v>9808100</v>
          </cell>
          <cell r="B42" t="str">
            <v>Gas Withd fr Storage</v>
          </cell>
          <cell r="D42">
            <v>37444131.369999997</v>
          </cell>
          <cell r="I42">
            <v>37444131.369999997</v>
          </cell>
          <cell r="J42">
            <v>37444131.369999997</v>
          </cell>
          <cell r="L42">
            <v>37444131.369999997</v>
          </cell>
        </row>
        <row r="43">
          <cell r="A43" t="str">
            <v>9808200</v>
          </cell>
          <cell r="B43" t="str">
            <v>Gas Deliv to Storage</v>
          </cell>
          <cell r="D43">
            <v>-34862171.520000003</v>
          </cell>
          <cell r="I43">
            <v>-34862171.520000003</v>
          </cell>
          <cell r="J43">
            <v>-34862171.520000003</v>
          </cell>
          <cell r="L43">
            <v>-34862171.520000003</v>
          </cell>
        </row>
        <row r="44">
          <cell r="A44" t="str">
            <v>ZW_WHEELING</v>
          </cell>
          <cell r="B44" t="str">
            <v>WUTC Wheeling</v>
          </cell>
          <cell r="C44">
            <v>123883050.72</v>
          </cell>
          <cell r="H44">
            <v>123883050.72</v>
          </cell>
          <cell r="J44">
            <v>123883050.72</v>
          </cell>
          <cell r="L44">
            <v>123883050.72</v>
          </cell>
        </row>
        <row r="45">
          <cell r="A45" t="str">
            <v>9565000</v>
          </cell>
          <cell r="B45" t="str">
            <v>Trm Op Electr by Oth</v>
          </cell>
          <cell r="C45">
            <v>123883050.72</v>
          </cell>
          <cell r="H45">
            <v>123883050.72</v>
          </cell>
          <cell r="J45">
            <v>123883050.72</v>
          </cell>
          <cell r="L45">
            <v>123883050.72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-78853312.420000002</v>
          </cell>
          <cell r="H46">
            <v>-78853312.420000002</v>
          </cell>
          <cell r="J46">
            <v>-78853312.420000002</v>
          </cell>
          <cell r="L46">
            <v>-78853312.420000002</v>
          </cell>
        </row>
        <row r="47">
          <cell r="A47" t="str">
            <v>9555020</v>
          </cell>
          <cell r="B47" t="str">
            <v>Purch Pwr-Res Exch</v>
          </cell>
          <cell r="C47">
            <v>-78853312.420000002</v>
          </cell>
          <cell r="H47">
            <v>-78853312.420000002</v>
          </cell>
          <cell r="J47">
            <v>-78853312.420000002</v>
          </cell>
          <cell r="L47">
            <v>-78853312.420000002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393946342.14999998</v>
          </cell>
          <cell r="D48">
            <v>109623755.5</v>
          </cell>
          <cell r="E48">
            <v>173002909.46000001</v>
          </cell>
          <cell r="F48">
            <v>110466027.79000001</v>
          </cell>
          <cell r="G48">
            <v>62536881.670000002</v>
          </cell>
          <cell r="H48">
            <v>504412369.94</v>
          </cell>
          <cell r="I48">
            <v>172160637.16999999</v>
          </cell>
          <cell r="J48">
            <v>676573007.11000001</v>
          </cell>
          <cell r="K48">
            <v>0</v>
          </cell>
          <cell r="L48">
            <v>676573007.11000001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120717329.15000001</v>
          </cell>
          <cell r="D49">
            <v>6538618.8399999999</v>
          </cell>
          <cell r="H49">
            <v>120717329.15000001</v>
          </cell>
          <cell r="I49">
            <v>6538618.8399999999</v>
          </cell>
          <cell r="J49">
            <v>127255947.98999999</v>
          </cell>
          <cell r="L49">
            <v>127255947.98999999</v>
          </cell>
        </row>
        <row r="50">
          <cell r="A50" t="str">
            <v>9500000</v>
          </cell>
          <cell r="B50" t="str">
            <v>Stm Op Supv &amp; Eng</v>
          </cell>
          <cell r="C50">
            <v>1415001.2</v>
          </cell>
          <cell r="H50">
            <v>1415001.2</v>
          </cell>
          <cell r="J50">
            <v>1415001.2</v>
          </cell>
          <cell r="L50">
            <v>1415001.2</v>
          </cell>
        </row>
        <row r="51">
          <cell r="A51" t="str">
            <v>9502000</v>
          </cell>
          <cell r="B51" t="str">
            <v>Stm Op Steam Exp</v>
          </cell>
          <cell r="C51">
            <v>9159491.2699999996</v>
          </cell>
          <cell r="H51">
            <v>9159491.2699999996</v>
          </cell>
          <cell r="J51">
            <v>9159491.2699999996</v>
          </cell>
          <cell r="L51">
            <v>9159491.2699999996</v>
          </cell>
        </row>
        <row r="52">
          <cell r="A52" t="str">
            <v>9505000</v>
          </cell>
          <cell r="B52" t="str">
            <v>Stm Op Electric Exp</v>
          </cell>
          <cell r="C52">
            <v>1972299.68</v>
          </cell>
          <cell r="H52">
            <v>1972299.68</v>
          </cell>
          <cell r="J52">
            <v>1972299.68</v>
          </cell>
          <cell r="L52">
            <v>1972299.68</v>
          </cell>
        </row>
        <row r="53">
          <cell r="A53" t="str">
            <v>9506000</v>
          </cell>
          <cell r="B53" t="str">
            <v>Stm Op Misc Pwr Exp</v>
          </cell>
          <cell r="C53">
            <v>11442016.91</v>
          </cell>
          <cell r="H53">
            <v>11442016.91</v>
          </cell>
          <cell r="J53">
            <v>11442016.91</v>
          </cell>
          <cell r="L53">
            <v>11442016.91</v>
          </cell>
        </row>
        <row r="54">
          <cell r="A54" t="str">
            <v>9507000</v>
          </cell>
          <cell r="B54" t="str">
            <v>Stm Op Rents</v>
          </cell>
          <cell r="C54">
            <v>1148.74</v>
          </cell>
          <cell r="H54">
            <v>1148.74</v>
          </cell>
          <cell r="J54">
            <v>1148.74</v>
          </cell>
          <cell r="L54">
            <v>1148.74</v>
          </cell>
        </row>
        <row r="55">
          <cell r="A55" t="str">
            <v>9510000</v>
          </cell>
          <cell r="B55" t="str">
            <v>Stm Mn Supv &amp; Eng</v>
          </cell>
          <cell r="C55">
            <v>1725630.31</v>
          </cell>
          <cell r="H55">
            <v>1725630.31</v>
          </cell>
          <cell r="J55">
            <v>1725630.31</v>
          </cell>
          <cell r="L55">
            <v>1725630.31</v>
          </cell>
        </row>
        <row r="56">
          <cell r="A56" t="str">
            <v>9511000</v>
          </cell>
          <cell r="B56" t="str">
            <v>Stm Mn Structures</v>
          </cell>
          <cell r="C56">
            <v>1822515.92</v>
          </cell>
          <cell r="H56">
            <v>1822515.92</v>
          </cell>
          <cell r="J56">
            <v>1822515.92</v>
          </cell>
          <cell r="L56">
            <v>1822515.92</v>
          </cell>
        </row>
        <row r="57">
          <cell r="A57" t="str">
            <v>9512000</v>
          </cell>
          <cell r="B57" t="str">
            <v>Stm Mn Boiler Plant</v>
          </cell>
          <cell r="C57">
            <v>11751912.689999999</v>
          </cell>
          <cell r="H57">
            <v>11751912.689999999</v>
          </cell>
          <cell r="J57">
            <v>11751912.689999999</v>
          </cell>
          <cell r="L57">
            <v>11751912.689999999</v>
          </cell>
        </row>
        <row r="58">
          <cell r="A58" t="str">
            <v>9513000</v>
          </cell>
          <cell r="B58" t="str">
            <v>Stm Mn Electr Plant</v>
          </cell>
          <cell r="C58">
            <v>6233246.9000000004</v>
          </cell>
          <cell r="H58">
            <v>6233246.9000000004</v>
          </cell>
          <cell r="J58">
            <v>6233246.9000000004</v>
          </cell>
          <cell r="L58">
            <v>6233246.9000000004</v>
          </cell>
        </row>
        <row r="59">
          <cell r="A59" t="str">
            <v>9514000</v>
          </cell>
          <cell r="B59" t="str">
            <v>Stm Mn Misc Plt Exp</v>
          </cell>
          <cell r="C59">
            <v>2593788.4700000002</v>
          </cell>
          <cell r="H59">
            <v>2593788.4700000002</v>
          </cell>
          <cell r="J59">
            <v>2593788.4700000002</v>
          </cell>
          <cell r="L59">
            <v>2593788.4700000002</v>
          </cell>
        </row>
        <row r="60">
          <cell r="A60" t="str">
            <v>9535000</v>
          </cell>
          <cell r="B60" t="str">
            <v>Hyd Op Supv &amp; Eng</v>
          </cell>
          <cell r="C60">
            <v>1950985.91</v>
          </cell>
          <cell r="H60">
            <v>1950985.91</v>
          </cell>
          <cell r="J60">
            <v>1950985.91</v>
          </cell>
          <cell r="L60">
            <v>1950985.91</v>
          </cell>
        </row>
        <row r="61">
          <cell r="A61" t="str">
            <v>9537000</v>
          </cell>
          <cell r="B61" t="str">
            <v>Hyd Op Hydraulic Exp</v>
          </cell>
          <cell r="C61">
            <v>3466427.74</v>
          </cell>
          <cell r="H61">
            <v>3466427.74</v>
          </cell>
          <cell r="J61">
            <v>3466427.74</v>
          </cell>
          <cell r="L61">
            <v>3466427.74</v>
          </cell>
        </row>
        <row r="62">
          <cell r="A62" t="str">
            <v>9538000</v>
          </cell>
          <cell r="B62" t="str">
            <v>Hyd Op Electric Exp</v>
          </cell>
          <cell r="C62">
            <v>326472.89</v>
          </cell>
          <cell r="H62">
            <v>326472.89</v>
          </cell>
          <cell r="J62">
            <v>326472.89</v>
          </cell>
          <cell r="L62">
            <v>326472.89</v>
          </cell>
        </row>
        <row r="63">
          <cell r="A63" t="str">
            <v>9539000</v>
          </cell>
          <cell r="B63" t="str">
            <v>Hyd Op Misc Pwr Exp</v>
          </cell>
          <cell r="C63">
            <v>2465932.41</v>
          </cell>
          <cell r="H63">
            <v>2465932.41</v>
          </cell>
          <cell r="J63">
            <v>2465932.41</v>
          </cell>
          <cell r="L63">
            <v>2465932.41</v>
          </cell>
        </row>
        <row r="64">
          <cell r="A64" t="str">
            <v>9541000</v>
          </cell>
          <cell r="B64" t="str">
            <v>Hyd Mn Supv &amp; Eng</v>
          </cell>
          <cell r="C64">
            <v>177707.69</v>
          </cell>
          <cell r="H64">
            <v>177707.69</v>
          </cell>
          <cell r="J64">
            <v>177707.69</v>
          </cell>
          <cell r="L64">
            <v>177707.69</v>
          </cell>
        </row>
        <row r="65">
          <cell r="A65" t="str">
            <v>9542000</v>
          </cell>
          <cell r="B65" t="str">
            <v>Hyd Mn Structures</v>
          </cell>
          <cell r="C65">
            <v>298575.25</v>
          </cell>
          <cell r="H65">
            <v>298575.25</v>
          </cell>
          <cell r="J65">
            <v>298575.25</v>
          </cell>
          <cell r="L65">
            <v>298575.25</v>
          </cell>
        </row>
        <row r="66">
          <cell r="A66" t="str">
            <v>9543000</v>
          </cell>
          <cell r="B66" t="str">
            <v>Hyd Mn Resv Dams</v>
          </cell>
          <cell r="C66">
            <v>478197.54</v>
          </cell>
          <cell r="H66">
            <v>478197.54</v>
          </cell>
          <cell r="J66">
            <v>478197.54</v>
          </cell>
          <cell r="L66">
            <v>478197.54</v>
          </cell>
        </row>
        <row r="67">
          <cell r="A67" t="str">
            <v>9544000</v>
          </cell>
          <cell r="B67" t="str">
            <v>Hyd Mn Electr Plant</v>
          </cell>
          <cell r="C67">
            <v>1086075.6200000001</v>
          </cell>
          <cell r="H67">
            <v>1086075.6200000001</v>
          </cell>
          <cell r="J67">
            <v>1086075.6200000001</v>
          </cell>
          <cell r="L67">
            <v>1086075.6200000001</v>
          </cell>
        </row>
        <row r="68">
          <cell r="A68" t="str">
            <v>9545000</v>
          </cell>
          <cell r="B68" t="str">
            <v>Hyd Mn Misc Plt Exp</v>
          </cell>
          <cell r="C68">
            <v>3139274.31</v>
          </cell>
          <cell r="H68">
            <v>3139274.31</v>
          </cell>
          <cell r="J68">
            <v>3139274.31</v>
          </cell>
          <cell r="L68">
            <v>3139274.31</v>
          </cell>
        </row>
        <row r="69">
          <cell r="A69" t="str">
            <v>9546000</v>
          </cell>
          <cell r="B69" t="str">
            <v>Oth Pwr Op Sup &amp; Eng</v>
          </cell>
          <cell r="C69">
            <v>3870235.79</v>
          </cell>
          <cell r="H69">
            <v>3870235.79</v>
          </cell>
          <cell r="J69">
            <v>3870235.79</v>
          </cell>
          <cell r="L69">
            <v>3870235.79</v>
          </cell>
        </row>
        <row r="70">
          <cell r="A70" t="str">
            <v>9548000</v>
          </cell>
          <cell r="B70" t="str">
            <v>Oth Pwr Op Gen Exp</v>
          </cell>
          <cell r="C70">
            <v>12625867</v>
          </cell>
          <cell r="H70">
            <v>12625867</v>
          </cell>
          <cell r="J70">
            <v>12625867</v>
          </cell>
          <cell r="L70">
            <v>12625867</v>
          </cell>
        </row>
        <row r="71">
          <cell r="A71" t="str">
            <v>9549000</v>
          </cell>
          <cell r="B71" t="str">
            <v>Oth Pwr Op Misc Exp</v>
          </cell>
          <cell r="C71">
            <v>3770632.16</v>
          </cell>
          <cell r="H71">
            <v>3770632.16</v>
          </cell>
          <cell r="J71">
            <v>3770632.16</v>
          </cell>
          <cell r="L71">
            <v>3770632.16</v>
          </cell>
        </row>
        <row r="72">
          <cell r="A72" t="str">
            <v>9550000</v>
          </cell>
          <cell r="B72" t="str">
            <v>Oth Pwr Op Rents</v>
          </cell>
          <cell r="C72">
            <v>7880176.04</v>
          </cell>
          <cell r="H72">
            <v>7880176.04</v>
          </cell>
          <cell r="J72">
            <v>7880176.04</v>
          </cell>
          <cell r="L72">
            <v>7880176.04</v>
          </cell>
        </row>
        <row r="73">
          <cell r="A73" t="str">
            <v>9551000</v>
          </cell>
          <cell r="B73" t="str">
            <v>Oth Pwr Mn Sup &amp; Eng</v>
          </cell>
          <cell r="C73">
            <v>439697.12</v>
          </cell>
          <cell r="H73">
            <v>439697.12</v>
          </cell>
          <cell r="J73">
            <v>439697.12</v>
          </cell>
          <cell r="L73">
            <v>439697.12</v>
          </cell>
        </row>
        <row r="74">
          <cell r="A74" t="str">
            <v>9552000</v>
          </cell>
          <cell r="B74" t="str">
            <v>Oth Pwr Mn Structure</v>
          </cell>
          <cell r="C74">
            <v>846245.12</v>
          </cell>
          <cell r="H74">
            <v>846245.12</v>
          </cell>
          <cell r="J74">
            <v>846245.12</v>
          </cell>
          <cell r="L74">
            <v>846245.12</v>
          </cell>
        </row>
        <row r="75">
          <cell r="A75" t="str">
            <v>9553000</v>
          </cell>
          <cell r="B75" t="str">
            <v>Oth Pwr Mn Equipment</v>
          </cell>
          <cell r="C75">
            <v>29118344.609999999</v>
          </cell>
          <cell r="H75">
            <v>29118344.609999999</v>
          </cell>
          <cell r="J75">
            <v>29118344.609999999</v>
          </cell>
          <cell r="L75">
            <v>29118344.609999999</v>
          </cell>
        </row>
        <row r="76">
          <cell r="A76" t="str">
            <v>9554000</v>
          </cell>
          <cell r="B76" t="str">
            <v>Oth Pwr Mn Misc Exp</v>
          </cell>
          <cell r="C76">
            <v>603674.68999999994</v>
          </cell>
          <cell r="H76">
            <v>603674.68999999994</v>
          </cell>
          <cell r="J76">
            <v>603674.68999999994</v>
          </cell>
          <cell r="L76">
            <v>603674.68999999994</v>
          </cell>
        </row>
        <row r="77">
          <cell r="A77" t="str">
            <v>9556000</v>
          </cell>
          <cell r="B77" t="str">
            <v>Syst Cntrl &amp; Ld Disp</v>
          </cell>
          <cell r="C77">
            <v>55755.17</v>
          </cell>
          <cell r="H77">
            <v>55755.17</v>
          </cell>
          <cell r="J77">
            <v>55755.17</v>
          </cell>
          <cell r="L77">
            <v>55755.17</v>
          </cell>
        </row>
        <row r="78">
          <cell r="A78" t="str">
            <v>9717000</v>
          </cell>
          <cell r="B78" t="str">
            <v>Mfd Op Liq Petro Exp</v>
          </cell>
          <cell r="D78">
            <v>135412.15</v>
          </cell>
          <cell r="I78">
            <v>135412.15</v>
          </cell>
          <cell r="J78">
            <v>135412.15</v>
          </cell>
          <cell r="L78">
            <v>135412.15</v>
          </cell>
        </row>
        <row r="79">
          <cell r="A79" t="str">
            <v>9807000</v>
          </cell>
          <cell r="B79" t="str">
            <v>Purchased Gas Exp</v>
          </cell>
          <cell r="D79">
            <v>55.6</v>
          </cell>
          <cell r="I79">
            <v>55.6</v>
          </cell>
          <cell r="J79">
            <v>55.6</v>
          </cell>
          <cell r="L79">
            <v>55.6</v>
          </cell>
        </row>
        <row r="80">
          <cell r="A80" t="str">
            <v>9807500</v>
          </cell>
          <cell r="B80" t="str">
            <v>Oth Purch Gas Exp</v>
          </cell>
          <cell r="D80">
            <v>2234871.89</v>
          </cell>
          <cell r="I80">
            <v>2234871.89</v>
          </cell>
          <cell r="J80">
            <v>2234871.89</v>
          </cell>
          <cell r="L80">
            <v>2234871.89</v>
          </cell>
        </row>
        <row r="81">
          <cell r="A81" t="str">
            <v>9812000</v>
          </cell>
          <cell r="B81" t="str">
            <v>Gas Used fr Oth Util</v>
          </cell>
          <cell r="D81">
            <v>-23392.65</v>
          </cell>
          <cell r="I81">
            <v>-23392.65</v>
          </cell>
          <cell r="J81">
            <v>-23392.65</v>
          </cell>
          <cell r="L81">
            <v>-23392.65</v>
          </cell>
        </row>
        <row r="82">
          <cell r="A82" t="str">
            <v>9813000</v>
          </cell>
          <cell r="B82" t="str">
            <v>Oth Gas Supply Exp</v>
          </cell>
          <cell r="D82">
            <v>542005.4</v>
          </cell>
          <cell r="I82">
            <v>542005.4</v>
          </cell>
          <cell r="J82">
            <v>542005.4</v>
          </cell>
          <cell r="L82">
            <v>542005.4</v>
          </cell>
        </row>
        <row r="83">
          <cell r="A83" t="str">
            <v>9814000</v>
          </cell>
          <cell r="B83" t="str">
            <v>UGS Op Supv &amp; Eng</v>
          </cell>
          <cell r="D83">
            <v>169911.62</v>
          </cell>
          <cell r="I83">
            <v>169911.62</v>
          </cell>
          <cell r="J83">
            <v>169911.62</v>
          </cell>
          <cell r="L83">
            <v>169911.62</v>
          </cell>
        </row>
        <row r="84">
          <cell r="A84" t="str">
            <v>9816000</v>
          </cell>
          <cell r="B84" t="str">
            <v>UGS Op Wells Expense</v>
          </cell>
          <cell r="D84">
            <v>17091.21</v>
          </cell>
          <cell r="I84">
            <v>17091.21</v>
          </cell>
          <cell r="J84">
            <v>17091.21</v>
          </cell>
          <cell r="L84">
            <v>17091.21</v>
          </cell>
        </row>
        <row r="85">
          <cell r="A85" t="str">
            <v>9817000</v>
          </cell>
          <cell r="B85" t="str">
            <v>UGS Op Lines Expesne</v>
          </cell>
          <cell r="D85">
            <v>11675.4</v>
          </cell>
          <cell r="I85">
            <v>11675.4</v>
          </cell>
          <cell r="J85">
            <v>11675.4</v>
          </cell>
          <cell r="L85">
            <v>11675.4</v>
          </cell>
        </row>
        <row r="86">
          <cell r="A86" t="str">
            <v>9818000</v>
          </cell>
          <cell r="B86" t="str">
            <v>UGS Op Compr Stn Exp</v>
          </cell>
          <cell r="D86">
            <v>299299.15000000002</v>
          </cell>
          <cell r="I86">
            <v>299299.15000000002</v>
          </cell>
          <cell r="J86">
            <v>299299.15000000002</v>
          </cell>
          <cell r="L86">
            <v>299299.15000000002</v>
          </cell>
        </row>
        <row r="87">
          <cell r="A87" t="str">
            <v>9819000</v>
          </cell>
          <cell r="B87" t="str">
            <v>UGS Op Compr Stn F&amp;P</v>
          </cell>
          <cell r="D87">
            <v>43291.35</v>
          </cell>
          <cell r="I87">
            <v>43291.35</v>
          </cell>
          <cell r="J87">
            <v>43291.35</v>
          </cell>
          <cell r="L87">
            <v>43291.35</v>
          </cell>
        </row>
        <row r="88">
          <cell r="A88" t="str">
            <v>9820000</v>
          </cell>
          <cell r="B88" t="str">
            <v>UGS Op Mea &amp; Reg Exp</v>
          </cell>
          <cell r="D88">
            <v>823.4</v>
          </cell>
          <cell r="I88">
            <v>823.4</v>
          </cell>
          <cell r="J88">
            <v>823.4</v>
          </cell>
          <cell r="L88">
            <v>823.4</v>
          </cell>
        </row>
        <row r="89">
          <cell r="A89" t="str">
            <v>9824000</v>
          </cell>
          <cell r="B89" t="str">
            <v>UGS Op Other Expense</v>
          </cell>
          <cell r="D89">
            <v>-27208.05</v>
          </cell>
          <cell r="I89">
            <v>-27208.05</v>
          </cell>
          <cell r="J89">
            <v>-27208.05</v>
          </cell>
          <cell r="L89">
            <v>-27208.05</v>
          </cell>
        </row>
        <row r="90">
          <cell r="A90" t="str">
            <v>9825000</v>
          </cell>
          <cell r="B90" t="str">
            <v>UGS Op Storage Well</v>
          </cell>
          <cell r="D90">
            <v>33884.839999999997</v>
          </cell>
          <cell r="I90">
            <v>33884.839999999997</v>
          </cell>
          <cell r="J90">
            <v>33884.839999999997</v>
          </cell>
          <cell r="L90">
            <v>33884.839999999997</v>
          </cell>
        </row>
        <row r="91">
          <cell r="A91" t="str">
            <v>9830000</v>
          </cell>
          <cell r="B91" t="str">
            <v>UGS Mn Supv &amp; Eng</v>
          </cell>
          <cell r="D91">
            <v>149348.18</v>
          </cell>
          <cell r="I91">
            <v>149348.18</v>
          </cell>
          <cell r="J91">
            <v>149348.18</v>
          </cell>
          <cell r="L91">
            <v>149348.18</v>
          </cell>
        </row>
        <row r="92">
          <cell r="A92" t="str">
            <v>9831000</v>
          </cell>
          <cell r="B92" t="str">
            <v>UGS Mn Stuctures</v>
          </cell>
          <cell r="D92">
            <v>117546.66</v>
          </cell>
          <cell r="I92">
            <v>117546.66</v>
          </cell>
          <cell r="J92">
            <v>117546.66</v>
          </cell>
          <cell r="L92">
            <v>117546.66</v>
          </cell>
        </row>
        <row r="93">
          <cell r="A93" t="str">
            <v>9832000</v>
          </cell>
          <cell r="B93" t="str">
            <v>UGS Mn Reserv &amp; Well</v>
          </cell>
          <cell r="D93">
            <v>1359690.89</v>
          </cell>
          <cell r="I93">
            <v>1359690.89</v>
          </cell>
          <cell r="J93">
            <v>1359690.89</v>
          </cell>
          <cell r="L93">
            <v>1359690.89</v>
          </cell>
        </row>
        <row r="94">
          <cell r="A94" t="str">
            <v>9833000</v>
          </cell>
          <cell r="B94" t="str">
            <v>UGS Mn Lines</v>
          </cell>
          <cell r="D94">
            <v>21500.45</v>
          </cell>
          <cell r="I94">
            <v>21500.45</v>
          </cell>
          <cell r="J94">
            <v>21500.45</v>
          </cell>
          <cell r="L94">
            <v>21500.45</v>
          </cell>
        </row>
        <row r="95">
          <cell r="A95" t="str">
            <v>9834000</v>
          </cell>
          <cell r="B95" t="str">
            <v>UGS Mn Compr Stn Eq</v>
          </cell>
          <cell r="D95">
            <v>491706.41</v>
          </cell>
          <cell r="I95">
            <v>491706.41</v>
          </cell>
          <cell r="J95">
            <v>491706.41</v>
          </cell>
          <cell r="L95">
            <v>491706.41</v>
          </cell>
        </row>
        <row r="96">
          <cell r="A96" t="str">
            <v>9836000</v>
          </cell>
          <cell r="B96" t="str">
            <v>UGS Mn Purificat Equ</v>
          </cell>
          <cell r="D96">
            <v>104765.92</v>
          </cell>
          <cell r="I96">
            <v>104765.92</v>
          </cell>
          <cell r="J96">
            <v>104765.92</v>
          </cell>
          <cell r="L96">
            <v>104765.92</v>
          </cell>
        </row>
        <row r="97">
          <cell r="A97" t="str">
            <v>9837000</v>
          </cell>
          <cell r="B97" t="str">
            <v>UGS Mn Oth Equipment</v>
          </cell>
          <cell r="D97">
            <v>16627</v>
          </cell>
          <cell r="I97">
            <v>16627</v>
          </cell>
          <cell r="J97">
            <v>16627</v>
          </cell>
          <cell r="L97">
            <v>16627</v>
          </cell>
        </row>
        <row r="98">
          <cell r="A98" t="str">
            <v>9841000</v>
          </cell>
          <cell r="B98" t="str">
            <v>OS Op Labor &amp; Exp</v>
          </cell>
          <cell r="D98">
            <v>839631.08</v>
          </cell>
          <cell r="I98">
            <v>839631.08</v>
          </cell>
          <cell r="J98">
            <v>839631.08</v>
          </cell>
          <cell r="L98">
            <v>839631.08</v>
          </cell>
        </row>
        <row r="99">
          <cell r="A99" t="str">
            <v>9844100</v>
          </cell>
          <cell r="B99" t="str">
            <v>LNG Op Supv &amp; Eng</v>
          </cell>
          <cell r="D99">
            <v>80.94</v>
          </cell>
          <cell r="I99">
            <v>80.94</v>
          </cell>
          <cell r="J99">
            <v>80.94</v>
          </cell>
          <cell r="L99">
            <v>80.94</v>
          </cell>
        </row>
        <row r="100">
          <cell r="A100" t="str">
            <v>ZW_TRANSMISSION_EXP</v>
          </cell>
          <cell r="B100" t="str">
            <v>WUTC Transmission Ex</v>
          </cell>
          <cell r="C100">
            <v>22605208.920000002</v>
          </cell>
          <cell r="H100">
            <v>22605208.920000002</v>
          </cell>
          <cell r="J100">
            <v>22605208.920000002</v>
          </cell>
          <cell r="L100">
            <v>22605208.920000002</v>
          </cell>
        </row>
        <row r="101">
          <cell r="A101" t="str">
            <v>9560000</v>
          </cell>
          <cell r="B101" t="str">
            <v>Transm Op Supv &amp; Eng</v>
          </cell>
          <cell r="C101">
            <v>2503892.0699999998</v>
          </cell>
          <cell r="H101">
            <v>2503892.0699999998</v>
          </cell>
          <cell r="J101">
            <v>2503892.0699999998</v>
          </cell>
          <cell r="L101">
            <v>2503892.0699999998</v>
          </cell>
        </row>
        <row r="102">
          <cell r="A102" t="str">
            <v>9561100</v>
          </cell>
          <cell r="B102" t="str">
            <v>Load Disp-Reliabilit</v>
          </cell>
          <cell r="C102">
            <v>67382.97</v>
          </cell>
          <cell r="H102">
            <v>67382.97</v>
          </cell>
          <cell r="J102">
            <v>67382.97</v>
          </cell>
          <cell r="L102">
            <v>67382.97</v>
          </cell>
        </row>
        <row r="103">
          <cell r="A103" t="str">
            <v>9561200</v>
          </cell>
          <cell r="B103" t="str">
            <v>Load Disp-Monit &amp; Op</v>
          </cell>
          <cell r="C103">
            <v>1737250.31</v>
          </cell>
          <cell r="H103">
            <v>1737250.31</v>
          </cell>
          <cell r="J103">
            <v>1737250.31</v>
          </cell>
          <cell r="L103">
            <v>1737250.31</v>
          </cell>
        </row>
        <row r="104">
          <cell r="A104" t="str">
            <v>9561300</v>
          </cell>
          <cell r="B104" t="str">
            <v>Load Disp-Transm Svc</v>
          </cell>
          <cell r="C104">
            <v>656431.18999999994</v>
          </cell>
          <cell r="H104">
            <v>656431.18999999994</v>
          </cell>
          <cell r="J104">
            <v>656431.18999999994</v>
          </cell>
          <cell r="L104">
            <v>656431.18999999994</v>
          </cell>
        </row>
        <row r="105">
          <cell r="A105" t="str">
            <v>9561500</v>
          </cell>
          <cell r="B105" t="str">
            <v>Reliab Plng &amp; Stndrd</v>
          </cell>
          <cell r="C105">
            <v>2000419.62</v>
          </cell>
          <cell r="H105">
            <v>2000419.62</v>
          </cell>
          <cell r="J105">
            <v>2000419.62</v>
          </cell>
          <cell r="L105">
            <v>2000419.62</v>
          </cell>
        </row>
        <row r="106">
          <cell r="A106" t="str">
            <v>9561600</v>
          </cell>
          <cell r="B106" t="str">
            <v>Transm Service Study</v>
          </cell>
          <cell r="C106">
            <v>-3265.65</v>
          </cell>
          <cell r="H106">
            <v>-3265.65</v>
          </cell>
          <cell r="J106">
            <v>-3265.65</v>
          </cell>
          <cell r="L106">
            <v>-3265.65</v>
          </cell>
        </row>
        <row r="107">
          <cell r="A107" t="str">
            <v>9561700</v>
          </cell>
          <cell r="B107" t="str">
            <v>Gen Interconn Study</v>
          </cell>
          <cell r="C107">
            <v>1838246.59</v>
          </cell>
          <cell r="H107">
            <v>1838246.59</v>
          </cell>
          <cell r="J107">
            <v>1838246.59</v>
          </cell>
          <cell r="L107">
            <v>1838246.59</v>
          </cell>
        </row>
        <row r="108">
          <cell r="A108" t="str">
            <v>9561800</v>
          </cell>
          <cell r="B108" t="str">
            <v>Reliab Plng &amp; SD Svc</v>
          </cell>
          <cell r="C108">
            <v>87081.54</v>
          </cell>
          <cell r="H108">
            <v>87081.54</v>
          </cell>
          <cell r="J108">
            <v>87081.54</v>
          </cell>
          <cell r="L108">
            <v>87081.54</v>
          </cell>
        </row>
        <row r="109">
          <cell r="A109" t="str">
            <v>9562000</v>
          </cell>
          <cell r="B109" t="str">
            <v>Trm Op Station Exp</v>
          </cell>
          <cell r="C109">
            <v>1134680.33</v>
          </cell>
          <cell r="H109">
            <v>1134680.33</v>
          </cell>
          <cell r="J109">
            <v>1134680.33</v>
          </cell>
          <cell r="L109">
            <v>1134680.33</v>
          </cell>
        </row>
        <row r="110">
          <cell r="A110" t="str">
            <v>9563000</v>
          </cell>
          <cell r="B110" t="str">
            <v>Trm Op Ovhd Line Exp</v>
          </cell>
          <cell r="C110">
            <v>360090.86</v>
          </cell>
          <cell r="H110">
            <v>360090.86</v>
          </cell>
          <cell r="J110">
            <v>360090.86</v>
          </cell>
          <cell r="L110">
            <v>360090.86</v>
          </cell>
        </row>
        <row r="111">
          <cell r="A111" t="str">
            <v>9566000</v>
          </cell>
          <cell r="B111" t="str">
            <v>Trm Op Misc Expenses</v>
          </cell>
          <cell r="C111">
            <v>2772099.53</v>
          </cell>
          <cell r="H111">
            <v>2772099.53</v>
          </cell>
          <cell r="J111">
            <v>2772099.53</v>
          </cell>
          <cell r="L111">
            <v>2772099.53</v>
          </cell>
        </row>
        <row r="112">
          <cell r="A112" t="str">
            <v>9567000</v>
          </cell>
          <cell r="B112" t="str">
            <v>Trm Op Rents</v>
          </cell>
          <cell r="C112">
            <v>422760.46</v>
          </cell>
          <cell r="H112">
            <v>422760.46</v>
          </cell>
          <cell r="J112">
            <v>422760.46</v>
          </cell>
          <cell r="L112">
            <v>422760.46</v>
          </cell>
        </row>
        <row r="113">
          <cell r="A113" t="str">
            <v>9568000</v>
          </cell>
          <cell r="B113" t="str">
            <v>Trm Mn Supv &amp; Eng</v>
          </cell>
          <cell r="C113">
            <v>31626.03</v>
          </cell>
          <cell r="H113">
            <v>31626.03</v>
          </cell>
          <cell r="J113">
            <v>31626.03</v>
          </cell>
          <cell r="L113">
            <v>31626.03</v>
          </cell>
        </row>
        <row r="114">
          <cell r="A114" t="str">
            <v>9569000</v>
          </cell>
          <cell r="B114" t="str">
            <v>Trm Mn Structures</v>
          </cell>
          <cell r="C114">
            <v>5866.43</v>
          </cell>
          <cell r="H114">
            <v>5866.43</v>
          </cell>
          <cell r="J114">
            <v>5866.43</v>
          </cell>
          <cell r="L114">
            <v>5866.43</v>
          </cell>
        </row>
        <row r="115">
          <cell r="A115" t="str">
            <v>9569100</v>
          </cell>
          <cell r="B115" t="str">
            <v>Trm Mn Comp Hardware</v>
          </cell>
          <cell r="C115">
            <v>39549.089999999997</v>
          </cell>
          <cell r="H115">
            <v>39549.089999999997</v>
          </cell>
          <cell r="J115">
            <v>39549.089999999997</v>
          </cell>
          <cell r="L115">
            <v>39549.089999999997</v>
          </cell>
        </row>
        <row r="116">
          <cell r="A116" t="str">
            <v>9569200</v>
          </cell>
          <cell r="B116" t="str">
            <v>Trm Mn Comp Software</v>
          </cell>
          <cell r="C116">
            <v>143012.14000000001</v>
          </cell>
          <cell r="H116">
            <v>143012.14000000001</v>
          </cell>
          <cell r="J116">
            <v>143012.14000000001</v>
          </cell>
          <cell r="L116">
            <v>143012.14000000001</v>
          </cell>
        </row>
        <row r="117">
          <cell r="A117" t="str">
            <v>9570000</v>
          </cell>
          <cell r="B117" t="str">
            <v>Trm Mn Station Equip</v>
          </cell>
          <cell r="C117">
            <v>2184323.9500000002</v>
          </cell>
          <cell r="H117">
            <v>2184323.9500000002</v>
          </cell>
          <cell r="J117">
            <v>2184323.9500000002</v>
          </cell>
          <cell r="L117">
            <v>2184323.9500000002</v>
          </cell>
        </row>
        <row r="118">
          <cell r="A118" t="str">
            <v>9571000</v>
          </cell>
          <cell r="B118" t="str">
            <v>Trm Mn Ovhd Lines</v>
          </cell>
          <cell r="C118">
            <v>6556011.2300000004</v>
          </cell>
          <cell r="H118">
            <v>6556011.2300000004</v>
          </cell>
          <cell r="J118">
            <v>6556011.2300000004</v>
          </cell>
          <cell r="L118">
            <v>6556011.2300000004</v>
          </cell>
        </row>
        <row r="119">
          <cell r="A119" t="str">
            <v>9573000</v>
          </cell>
          <cell r="B119" t="str">
            <v>Trm Mn Misc Transm</v>
          </cell>
          <cell r="C119">
            <v>67750.23</v>
          </cell>
          <cell r="H119">
            <v>67750.23</v>
          </cell>
          <cell r="J119">
            <v>67750.23</v>
          </cell>
          <cell r="L119">
            <v>67750.23</v>
          </cell>
        </row>
        <row r="120">
          <cell r="A120" t="str">
            <v>ZW_DISTRIBUTION_EXP</v>
          </cell>
          <cell r="B120" t="str">
            <v>WUTC Distribution Ex</v>
          </cell>
          <cell r="C120">
            <v>82423054.329999998</v>
          </cell>
          <cell r="D120">
            <v>54776144.880000003</v>
          </cell>
          <cell r="H120">
            <v>82423054.329999998</v>
          </cell>
          <cell r="I120">
            <v>54776144.880000003</v>
          </cell>
          <cell r="J120">
            <v>137199199.21000001</v>
          </cell>
          <cell r="L120">
            <v>137199199.21000001</v>
          </cell>
        </row>
        <row r="121">
          <cell r="A121" t="str">
            <v>9580000</v>
          </cell>
          <cell r="B121" t="str">
            <v>Dis Op Supv &amp; Eng</v>
          </cell>
          <cell r="C121">
            <v>2002504.1</v>
          </cell>
          <cell r="H121">
            <v>2002504.1</v>
          </cell>
          <cell r="J121">
            <v>2002504.1</v>
          </cell>
          <cell r="L121">
            <v>2002504.1</v>
          </cell>
        </row>
        <row r="122">
          <cell r="A122" t="str">
            <v>9581000</v>
          </cell>
          <cell r="B122" t="str">
            <v>Dis Op Load Dispatch</v>
          </cell>
          <cell r="C122">
            <v>1578259.13</v>
          </cell>
          <cell r="H122">
            <v>1578259.13</v>
          </cell>
          <cell r="J122">
            <v>1578259.13</v>
          </cell>
          <cell r="L122">
            <v>1578259.13</v>
          </cell>
        </row>
        <row r="123">
          <cell r="A123" t="str">
            <v>9582000</v>
          </cell>
          <cell r="B123" t="str">
            <v>Dis Op Station Exp</v>
          </cell>
          <cell r="C123">
            <v>1996213.34</v>
          </cell>
          <cell r="H123">
            <v>1996213.34</v>
          </cell>
          <cell r="J123">
            <v>1996213.34</v>
          </cell>
          <cell r="L123">
            <v>1996213.34</v>
          </cell>
        </row>
        <row r="124">
          <cell r="A124" t="str">
            <v>9583000</v>
          </cell>
          <cell r="B124" t="str">
            <v>Dis Op Ovhd Line Exp</v>
          </cell>
          <cell r="C124">
            <v>2835708.57</v>
          </cell>
          <cell r="H124">
            <v>2835708.57</v>
          </cell>
          <cell r="J124">
            <v>2835708.57</v>
          </cell>
          <cell r="L124">
            <v>2835708.57</v>
          </cell>
        </row>
        <row r="125">
          <cell r="A125" t="str">
            <v>9584000</v>
          </cell>
          <cell r="B125" t="str">
            <v>Dis Op Undg Line Exp</v>
          </cell>
          <cell r="C125">
            <v>4327436.16</v>
          </cell>
          <cell r="H125">
            <v>4327436.16</v>
          </cell>
          <cell r="J125">
            <v>4327436.16</v>
          </cell>
          <cell r="L125">
            <v>4327436.16</v>
          </cell>
        </row>
        <row r="126">
          <cell r="A126" t="str">
            <v>9586000</v>
          </cell>
          <cell r="B126" t="str">
            <v>Dis Op Meter Exp</v>
          </cell>
          <cell r="C126">
            <v>1717175.92</v>
          </cell>
          <cell r="H126">
            <v>1717175.92</v>
          </cell>
          <cell r="J126">
            <v>1717175.92</v>
          </cell>
          <cell r="L126">
            <v>1717175.92</v>
          </cell>
        </row>
        <row r="127">
          <cell r="A127" t="str">
            <v>9587000</v>
          </cell>
          <cell r="B127" t="str">
            <v>Dis Op Cust Install</v>
          </cell>
          <cell r="C127">
            <v>3724676.86</v>
          </cell>
          <cell r="H127">
            <v>3724676.86</v>
          </cell>
          <cell r="J127">
            <v>3724676.86</v>
          </cell>
          <cell r="L127">
            <v>3724676.86</v>
          </cell>
        </row>
        <row r="128">
          <cell r="A128" t="str">
            <v>9588000</v>
          </cell>
          <cell r="B128" t="str">
            <v>Dis Op Misc Expenses</v>
          </cell>
          <cell r="C128">
            <v>12087642.08</v>
          </cell>
          <cell r="H128">
            <v>12087642.08</v>
          </cell>
          <cell r="J128">
            <v>12087642.08</v>
          </cell>
          <cell r="L128">
            <v>12087642.08</v>
          </cell>
        </row>
        <row r="129">
          <cell r="A129" t="str">
            <v>9589000</v>
          </cell>
          <cell r="B129" t="str">
            <v>Dis Op Rents</v>
          </cell>
          <cell r="C129">
            <v>1430536.77</v>
          </cell>
          <cell r="H129">
            <v>1430536.77</v>
          </cell>
          <cell r="J129">
            <v>1430536.77</v>
          </cell>
          <cell r="L129">
            <v>1430536.77</v>
          </cell>
        </row>
        <row r="130">
          <cell r="A130" t="str">
            <v>9590000</v>
          </cell>
          <cell r="B130" t="str">
            <v>Dis Mn Supv &amp; Eng</v>
          </cell>
          <cell r="C130">
            <v>547509.16</v>
          </cell>
          <cell r="H130">
            <v>547509.16</v>
          </cell>
          <cell r="J130">
            <v>547509.16</v>
          </cell>
          <cell r="L130">
            <v>547509.16</v>
          </cell>
        </row>
        <row r="131">
          <cell r="A131" t="str">
            <v>9592000</v>
          </cell>
          <cell r="B131" t="str">
            <v>Dis Mn Station Equip</v>
          </cell>
          <cell r="C131">
            <v>1653915.02</v>
          </cell>
          <cell r="H131">
            <v>1653915.02</v>
          </cell>
          <cell r="J131">
            <v>1653915.02</v>
          </cell>
          <cell r="L131">
            <v>1653915.02</v>
          </cell>
        </row>
        <row r="132">
          <cell r="A132" t="str">
            <v>9593000</v>
          </cell>
          <cell r="B132" t="str">
            <v>Dis Mn Ovhd Lines</v>
          </cell>
          <cell r="C132">
            <v>35602430.719999999</v>
          </cell>
          <cell r="H132">
            <v>35602430.719999999</v>
          </cell>
          <cell r="J132">
            <v>35602430.719999999</v>
          </cell>
          <cell r="L132">
            <v>35602430.719999999</v>
          </cell>
        </row>
        <row r="133">
          <cell r="A133" t="str">
            <v>9594000</v>
          </cell>
          <cell r="B133" t="str">
            <v>Dis Mn Undgrd Lines</v>
          </cell>
          <cell r="C133">
            <v>10079150.939999999</v>
          </cell>
          <cell r="H133">
            <v>10079150.939999999</v>
          </cell>
          <cell r="J133">
            <v>10079150.939999999</v>
          </cell>
          <cell r="L133">
            <v>10079150.939999999</v>
          </cell>
        </row>
        <row r="134">
          <cell r="A134" t="str">
            <v>9595000</v>
          </cell>
          <cell r="B134" t="str">
            <v>Dis Mn Line Transfor</v>
          </cell>
          <cell r="C134">
            <v>118115.63</v>
          </cell>
          <cell r="H134">
            <v>118115.63</v>
          </cell>
          <cell r="J134">
            <v>118115.63</v>
          </cell>
          <cell r="L134">
            <v>118115.63</v>
          </cell>
        </row>
        <row r="135">
          <cell r="A135" t="str">
            <v>9596000</v>
          </cell>
          <cell r="B135" t="str">
            <v>Dis Mn St Ltng &amp; Sig</v>
          </cell>
          <cell r="C135">
            <v>2046610.46</v>
          </cell>
          <cell r="H135">
            <v>2046610.46</v>
          </cell>
          <cell r="J135">
            <v>2046610.46</v>
          </cell>
          <cell r="L135">
            <v>2046610.46</v>
          </cell>
        </row>
        <row r="136">
          <cell r="A136" t="str">
            <v>9597000</v>
          </cell>
          <cell r="B136" t="str">
            <v>Dis Mn Meters</v>
          </cell>
          <cell r="C136">
            <v>675169.47</v>
          </cell>
          <cell r="H136">
            <v>675169.47</v>
          </cell>
          <cell r="J136">
            <v>675169.47</v>
          </cell>
          <cell r="L136">
            <v>675169.47</v>
          </cell>
        </row>
        <row r="137">
          <cell r="A137" t="str">
            <v>9870000</v>
          </cell>
          <cell r="B137" t="str">
            <v>Dis Op Supv &amp; Eng</v>
          </cell>
          <cell r="D137">
            <v>2358195.69</v>
          </cell>
          <cell r="I137">
            <v>2358195.69</v>
          </cell>
          <cell r="J137">
            <v>2358195.69</v>
          </cell>
          <cell r="L137">
            <v>2358195.69</v>
          </cell>
        </row>
        <row r="138">
          <cell r="A138" t="str">
            <v>9871000</v>
          </cell>
          <cell r="B138" t="str">
            <v>Dis Op Load Dispatch</v>
          </cell>
          <cell r="D138">
            <v>275714.03999999998</v>
          </cell>
          <cell r="I138">
            <v>275714.03999999998</v>
          </cell>
          <cell r="J138">
            <v>275714.03999999998</v>
          </cell>
          <cell r="L138">
            <v>275714.03999999998</v>
          </cell>
        </row>
        <row r="139">
          <cell r="A139" t="str">
            <v>9874000</v>
          </cell>
          <cell r="B139" t="str">
            <v>Dis Op Mains &amp; Serv</v>
          </cell>
          <cell r="D139">
            <v>16713774.939999999</v>
          </cell>
          <cell r="I139">
            <v>16713774.939999999</v>
          </cell>
          <cell r="J139">
            <v>16713774.939999999</v>
          </cell>
          <cell r="L139">
            <v>16713774.939999999</v>
          </cell>
        </row>
        <row r="140">
          <cell r="A140" t="str">
            <v>9875000</v>
          </cell>
          <cell r="B140" t="str">
            <v>Dis Op M &amp; R Stn-Gen</v>
          </cell>
          <cell r="D140">
            <v>1445999.67</v>
          </cell>
          <cell r="I140">
            <v>1445999.67</v>
          </cell>
          <cell r="J140">
            <v>1445999.67</v>
          </cell>
          <cell r="L140">
            <v>1445999.67</v>
          </cell>
        </row>
        <row r="141">
          <cell r="A141" t="str">
            <v>9876000</v>
          </cell>
          <cell r="B141" t="str">
            <v>Dis Op M &amp; R Stn-Ind</v>
          </cell>
          <cell r="D141">
            <v>307973.32</v>
          </cell>
          <cell r="I141">
            <v>307973.32</v>
          </cell>
          <cell r="J141">
            <v>307973.32</v>
          </cell>
          <cell r="L141">
            <v>307973.32</v>
          </cell>
        </row>
        <row r="142">
          <cell r="A142" t="str">
            <v>9878000</v>
          </cell>
          <cell r="B142" t="str">
            <v>Dis Op Mtr &amp; Hou Reg</v>
          </cell>
          <cell r="D142">
            <v>1720505.49</v>
          </cell>
          <cell r="I142">
            <v>1720505.49</v>
          </cell>
          <cell r="J142">
            <v>1720505.49</v>
          </cell>
          <cell r="L142">
            <v>1720505.49</v>
          </cell>
        </row>
        <row r="143">
          <cell r="A143" t="str">
            <v>9879000</v>
          </cell>
          <cell r="B143" t="str">
            <v>Dis Op Cust Install</v>
          </cell>
          <cell r="D143">
            <v>3095081.37</v>
          </cell>
          <cell r="I143">
            <v>3095081.37</v>
          </cell>
          <cell r="J143">
            <v>3095081.37</v>
          </cell>
          <cell r="L143">
            <v>3095081.37</v>
          </cell>
        </row>
        <row r="144">
          <cell r="A144" t="str">
            <v>9880000</v>
          </cell>
          <cell r="B144" t="str">
            <v>Dis Op Other Expense</v>
          </cell>
          <cell r="D144">
            <v>13124331.85</v>
          </cell>
          <cell r="I144">
            <v>13124331.85</v>
          </cell>
          <cell r="J144">
            <v>13124331.85</v>
          </cell>
          <cell r="L144">
            <v>13124331.85</v>
          </cell>
        </row>
        <row r="145">
          <cell r="A145" t="str">
            <v>9881000</v>
          </cell>
          <cell r="B145" t="str">
            <v>Dis Op Rents</v>
          </cell>
          <cell r="D145">
            <v>291088.67</v>
          </cell>
          <cell r="I145">
            <v>291088.67</v>
          </cell>
          <cell r="J145">
            <v>291088.67</v>
          </cell>
          <cell r="L145">
            <v>291088.67</v>
          </cell>
        </row>
        <row r="146">
          <cell r="A146" t="str">
            <v>9885000</v>
          </cell>
          <cell r="B146" t="str">
            <v>Dis Mn Supv &amp; Eng</v>
          </cell>
          <cell r="D146">
            <v>66575.350000000006</v>
          </cell>
          <cell r="I146">
            <v>66575.350000000006</v>
          </cell>
          <cell r="J146">
            <v>66575.350000000006</v>
          </cell>
          <cell r="L146">
            <v>66575.350000000006</v>
          </cell>
        </row>
        <row r="147">
          <cell r="A147" t="str">
            <v>9886000</v>
          </cell>
          <cell r="B147" t="str">
            <v>Dis Mn Structures</v>
          </cell>
          <cell r="D147">
            <v>351578.23</v>
          </cell>
          <cell r="I147">
            <v>351578.23</v>
          </cell>
          <cell r="J147">
            <v>351578.23</v>
          </cell>
          <cell r="L147">
            <v>351578.23</v>
          </cell>
        </row>
        <row r="148">
          <cell r="A148" t="str">
            <v>9887000</v>
          </cell>
          <cell r="B148" t="str">
            <v>Dis Mn Mains</v>
          </cell>
          <cell r="D148">
            <v>8180372.8799999999</v>
          </cell>
          <cell r="I148">
            <v>8180372.8799999999</v>
          </cell>
          <cell r="J148">
            <v>8180372.8799999999</v>
          </cell>
          <cell r="L148">
            <v>8180372.8799999999</v>
          </cell>
        </row>
        <row r="149">
          <cell r="A149" t="str">
            <v>9889000</v>
          </cell>
          <cell r="B149" t="str">
            <v>Dis Mn M &amp; R Stn-Gen</v>
          </cell>
          <cell r="D149">
            <v>805259.69</v>
          </cell>
          <cell r="I149">
            <v>805259.69</v>
          </cell>
          <cell r="J149">
            <v>805259.69</v>
          </cell>
          <cell r="L149">
            <v>805259.69</v>
          </cell>
        </row>
        <row r="150">
          <cell r="A150" t="str">
            <v>9890000</v>
          </cell>
          <cell r="B150" t="str">
            <v>Dis Mn M &amp; R Stn-Ind</v>
          </cell>
          <cell r="D150">
            <v>216437.36</v>
          </cell>
          <cell r="I150">
            <v>216437.36</v>
          </cell>
          <cell r="J150">
            <v>216437.36</v>
          </cell>
          <cell r="L150">
            <v>216437.36</v>
          </cell>
        </row>
        <row r="151">
          <cell r="A151" t="str">
            <v>9892000</v>
          </cell>
          <cell r="B151" t="str">
            <v>Dis Mn Services</v>
          </cell>
          <cell r="D151">
            <v>4404911.12</v>
          </cell>
          <cell r="I151">
            <v>4404911.12</v>
          </cell>
          <cell r="J151">
            <v>4404911.12</v>
          </cell>
          <cell r="L151">
            <v>4404911.12</v>
          </cell>
        </row>
        <row r="152">
          <cell r="A152" t="str">
            <v>9893000</v>
          </cell>
          <cell r="B152" t="str">
            <v>Dis Mn Mtr &amp; Hou Reg</v>
          </cell>
          <cell r="D152">
            <v>590571.06999999995</v>
          </cell>
          <cell r="I152">
            <v>590571.06999999995</v>
          </cell>
          <cell r="J152">
            <v>590571.06999999995</v>
          </cell>
          <cell r="L152">
            <v>590571.06999999995</v>
          </cell>
        </row>
        <row r="153">
          <cell r="A153" t="str">
            <v>9894000</v>
          </cell>
          <cell r="B153" t="str">
            <v>Dis Mn Other Equipm</v>
          </cell>
          <cell r="D153">
            <v>827774.14</v>
          </cell>
          <cell r="I153">
            <v>827774.14</v>
          </cell>
          <cell r="J153">
            <v>827774.14</v>
          </cell>
          <cell r="L153">
            <v>827774.14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27663165.289999999</v>
          </cell>
          <cell r="D154">
            <v>12482623.73</v>
          </cell>
          <cell r="E154">
            <v>38699501.200000003</v>
          </cell>
          <cell r="F154">
            <v>22579004.34</v>
          </cell>
          <cell r="G154">
            <v>16120496.859999999</v>
          </cell>
          <cell r="H154">
            <v>50242169.630000003</v>
          </cell>
          <cell r="I154">
            <v>28603120.59</v>
          </cell>
          <cell r="J154">
            <v>78845290.219999999</v>
          </cell>
          <cell r="L154">
            <v>78845290.219999999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237026.2</v>
          </cell>
          <cell r="F155">
            <v>137631.9</v>
          </cell>
          <cell r="G155">
            <v>99394.3</v>
          </cell>
          <cell r="H155">
            <v>137631.9</v>
          </cell>
          <cell r="I155">
            <v>99394.3</v>
          </cell>
          <cell r="J155">
            <v>237026.2</v>
          </cell>
          <cell r="L155">
            <v>237026.2</v>
          </cell>
        </row>
        <row r="156">
          <cell r="A156" t="str">
            <v>9902000</v>
          </cell>
          <cell r="B156" t="str">
            <v>Meter Reading Exp</v>
          </cell>
          <cell r="C156">
            <v>11372455.119999999</v>
          </cell>
          <cell r="D156">
            <v>7677895.2400000002</v>
          </cell>
          <cell r="E156">
            <v>2432146.31</v>
          </cell>
          <cell r="F156">
            <v>1518441.37</v>
          </cell>
          <cell r="G156">
            <v>913704.94</v>
          </cell>
          <cell r="H156">
            <v>12890896.49</v>
          </cell>
          <cell r="I156">
            <v>8591600.1799999997</v>
          </cell>
          <cell r="J156">
            <v>21482496.670000002</v>
          </cell>
          <cell r="L156">
            <v>21482496.670000002</v>
          </cell>
        </row>
        <row r="157">
          <cell r="A157" t="str">
            <v>9902100</v>
          </cell>
          <cell r="B157" t="str">
            <v>Meter Reading Exp-E</v>
          </cell>
          <cell r="C157">
            <v>63543.33</v>
          </cell>
          <cell r="H157">
            <v>63543.33</v>
          </cell>
          <cell r="J157">
            <v>63543.33</v>
          </cell>
          <cell r="L157">
            <v>63543.33</v>
          </cell>
        </row>
        <row r="158">
          <cell r="A158" t="str">
            <v>9902200</v>
          </cell>
          <cell r="B158" t="str">
            <v>Meter Reading Exp-G</v>
          </cell>
          <cell r="D158">
            <v>33548.49</v>
          </cell>
          <cell r="I158">
            <v>33548.49</v>
          </cell>
          <cell r="J158">
            <v>33548.49</v>
          </cell>
          <cell r="L158">
            <v>33548.49</v>
          </cell>
        </row>
        <row r="159">
          <cell r="A159" t="str">
            <v>9903000</v>
          </cell>
          <cell r="B159" t="str">
            <v>Customer Rec &amp; Coll</v>
          </cell>
          <cell r="C159">
            <v>1059641.76</v>
          </cell>
          <cell r="D159">
            <v>1161608.77</v>
          </cell>
          <cell r="E159">
            <v>36007795.880000003</v>
          </cell>
          <cell r="F159">
            <v>20908037.469999999</v>
          </cell>
          <cell r="G159">
            <v>15099758.41</v>
          </cell>
          <cell r="H159">
            <v>21967679.23</v>
          </cell>
          <cell r="I159">
            <v>16261367.18</v>
          </cell>
          <cell r="J159">
            <v>38229046.409999996</v>
          </cell>
          <cell r="L159">
            <v>38229046.409999996</v>
          </cell>
        </row>
        <row r="160">
          <cell r="A160" t="str">
            <v>9903100</v>
          </cell>
          <cell r="B160" t="str">
            <v>Cust Rec Col Exp-E</v>
          </cell>
          <cell r="C160">
            <v>1492530.82</v>
          </cell>
          <cell r="H160">
            <v>1492530.82</v>
          </cell>
          <cell r="J160">
            <v>1492530.82</v>
          </cell>
          <cell r="L160">
            <v>1492530.82</v>
          </cell>
        </row>
        <row r="161">
          <cell r="A161" t="str">
            <v>9903200</v>
          </cell>
          <cell r="B161" t="str">
            <v>Cust Rec Col Exp-G</v>
          </cell>
          <cell r="D161">
            <v>287777.27</v>
          </cell>
          <cell r="I161">
            <v>287777.27</v>
          </cell>
          <cell r="J161">
            <v>287777.27</v>
          </cell>
          <cell r="L161">
            <v>287777.27</v>
          </cell>
        </row>
        <row r="162">
          <cell r="A162" t="str">
            <v>9904000</v>
          </cell>
          <cell r="B162" t="str">
            <v>Uncollectible Accts</v>
          </cell>
          <cell r="C162">
            <v>13674994.26</v>
          </cell>
          <cell r="D162">
            <v>3321793.96</v>
          </cell>
          <cell r="E162">
            <v>22532.81</v>
          </cell>
          <cell r="F162">
            <v>14893.6</v>
          </cell>
          <cell r="G162">
            <v>7639.21</v>
          </cell>
          <cell r="H162">
            <v>13689887.859999999</v>
          </cell>
          <cell r="I162">
            <v>3329433.17</v>
          </cell>
          <cell r="J162">
            <v>17019321.030000001</v>
          </cell>
          <cell r="L162">
            <v>17019321.030000001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21399275.84</v>
          </cell>
          <cell r="D163">
            <v>5336712.5</v>
          </cell>
          <cell r="E163">
            <v>3527167.2</v>
          </cell>
          <cell r="F163">
            <v>2048080.74</v>
          </cell>
          <cell r="G163">
            <v>1479086.46</v>
          </cell>
          <cell r="H163">
            <v>23447356.579999998</v>
          </cell>
          <cell r="I163">
            <v>6815798.96</v>
          </cell>
          <cell r="J163">
            <v>30263155.539999999</v>
          </cell>
          <cell r="L163">
            <v>30263155.539999999</v>
          </cell>
        </row>
        <row r="164">
          <cell r="A164" t="str">
            <v>9908010</v>
          </cell>
          <cell r="B164" t="str">
            <v>Customer Serv Exp</v>
          </cell>
          <cell r="C164">
            <v>19490417.039999999</v>
          </cell>
          <cell r="D164">
            <v>4939125.66</v>
          </cell>
          <cell r="E164">
            <v>1213650.1100000001</v>
          </cell>
          <cell r="F164">
            <v>704724.6</v>
          </cell>
          <cell r="G164">
            <v>508925.51</v>
          </cell>
          <cell r="H164">
            <v>20195141.640000001</v>
          </cell>
          <cell r="I164">
            <v>5448051.1699999999</v>
          </cell>
          <cell r="J164">
            <v>25643192.809999999</v>
          </cell>
          <cell r="L164">
            <v>25643192.809999999</v>
          </cell>
        </row>
        <row r="165">
          <cell r="A165" t="str">
            <v>9909000</v>
          </cell>
          <cell r="B165" t="str">
            <v>Infor &amp; Inst Adv Exp</v>
          </cell>
          <cell r="C165">
            <v>1139807.77</v>
          </cell>
          <cell r="D165">
            <v>397586.84</v>
          </cell>
          <cell r="E165">
            <v>2466445.84</v>
          </cell>
          <cell r="F165">
            <v>1432155.84</v>
          </cell>
          <cell r="G165">
            <v>1034290</v>
          </cell>
          <cell r="H165">
            <v>2571963.61</v>
          </cell>
          <cell r="I165">
            <v>1431876.84</v>
          </cell>
          <cell r="J165">
            <v>4003840.45</v>
          </cell>
          <cell r="L165">
            <v>4003840.45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476.52</v>
          </cell>
          <cell r="F166">
            <v>276.66000000000003</v>
          </cell>
          <cell r="G166">
            <v>199.86</v>
          </cell>
          <cell r="H166">
            <v>276.66000000000003</v>
          </cell>
          <cell r="I166">
            <v>199.86</v>
          </cell>
          <cell r="J166">
            <v>476.52</v>
          </cell>
          <cell r="L166">
            <v>476.52</v>
          </cell>
        </row>
        <row r="167">
          <cell r="A167" t="str">
            <v>9912000</v>
          </cell>
          <cell r="B167" t="str">
            <v>Demonstr &amp; Sell Exp</v>
          </cell>
          <cell r="C167">
            <v>769051.03</v>
          </cell>
          <cell r="D167">
            <v>0</v>
          </cell>
          <cell r="E167">
            <v>-153405.26999999999</v>
          </cell>
          <cell r="F167">
            <v>-89076.36</v>
          </cell>
          <cell r="G167">
            <v>-64328.91</v>
          </cell>
          <cell r="H167">
            <v>679974.67</v>
          </cell>
          <cell r="I167">
            <v>-64328.91</v>
          </cell>
          <cell r="J167">
            <v>615645.76</v>
          </cell>
          <cell r="L167">
            <v>615645.76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74607188.019999996</v>
          </cell>
          <cell r="D168">
            <v>16362228.15</v>
          </cell>
          <cell r="H168">
            <v>74607188.019999996</v>
          </cell>
          <cell r="I168">
            <v>16362228.15</v>
          </cell>
          <cell r="J168">
            <v>90969416.170000002</v>
          </cell>
          <cell r="L168">
            <v>90969416.170000002</v>
          </cell>
        </row>
        <row r="169">
          <cell r="A169" t="str">
            <v>9908020</v>
          </cell>
          <cell r="B169" t="str">
            <v>Conserv Amortization</v>
          </cell>
          <cell r="C169">
            <v>74607188.019999996</v>
          </cell>
          <cell r="D169">
            <v>16362228.15</v>
          </cell>
          <cell r="H169">
            <v>74607188.019999996</v>
          </cell>
          <cell r="I169">
            <v>16362228.15</v>
          </cell>
          <cell r="J169">
            <v>90969416.170000002</v>
          </cell>
          <cell r="L169">
            <v>90969416.170000002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44531120.600000001</v>
          </cell>
          <cell r="D170">
            <v>14127427.4</v>
          </cell>
          <cell r="E170">
            <v>130776241.06</v>
          </cell>
          <cell r="F170">
            <v>85838942.709999993</v>
          </cell>
          <cell r="G170">
            <v>44937298.350000001</v>
          </cell>
          <cell r="H170">
            <v>130370063.31</v>
          </cell>
          <cell r="I170">
            <v>59064725.75</v>
          </cell>
          <cell r="J170">
            <v>189434789.06</v>
          </cell>
          <cell r="K170">
            <v>0</v>
          </cell>
          <cell r="L170">
            <v>189434789.06</v>
          </cell>
        </row>
        <row r="171">
          <cell r="A171" t="str">
            <v>9920000</v>
          </cell>
          <cell r="B171" t="str">
            <v>Admin &amp; Gen Salaries</v>
          </cell>
          <cell r="C171">
            <v>5742303.0899999999</v>
          </cell>
          <cell r="D171">
            <v>678192.61</v>
          </cell>
          <cell r="E171">
            <v>75919917.689999998</v>
          </cell>
          <cell r="F171">
            <v>50319370.530000001</v>
          </cell>
          <cell r="G171">
            <v>25600547.16</v>
          </cell>
          <cell r="H171">
            <v>56061673.619999997</v>
          </cell>
          <cell r="I171">
            <v>26278739.77</v>
          </cell>
          <cell r="J171">
            <v>82340413.390000001</v>
          </cell>
          <cell r="L171">
            <v>82340413.390000001</v>
          </cell>
        </row>
        <row r="172">
          <cell r="A172" t="str">
            <v>9921000</v>
          </cell>
          <cell r="B172" t="str">
            <v>Office Suppies &amp; Exp</v>
          </cell>
          <cell r="C172">
            <v>695870.48</v>
          </cell>
          <cell r="D172">
            <v>521871.81</v>
          </cell>
          <cell r="E172">
            <v>12007697.810000001</v>
          </cell>
          <cell r="F172">
            <v>7954382.6699999999</v>
          </cell>
          <cell r="G172">
            <v>4053315.14</v>
          </cell>
          <cell r="H172">
            <v>8650253.1500000004</v>
          </cell>
          <cell r="I172">
            <v>4575186.95</v>
          </cell>
          <cell r="J172">
            <v>13225440.1</v>
          </cell>
          <cell r="L172">
            <v>13225440.1</v>
          </cell>
        </row>
        <row r="173">
          <cell r="A173" t="str">
            <v>9922000</v>
          </cell>
          <cell r="B173" t="str">
            <v>Admin Exp Transf-Cr</v>
          </cell>
          <cell r="C173">
            <v>-165554.09</v>
          </cell>
          <cell r="D173">
            <v>-84274.44</v>
          </cell>
          <cell r="E173">
            <v>-36340139.350000001</v>
          </cell>
          <cell r="F173">
            <v>-24083992.640000001</v>
          </cell>
          <cell r="G173">
            <v>-12256146.710000001</v>
          </cell>
          <cell r="H173">
            <v>-24249546.73</v>
          </cell>
          <cell r="I173">
            <v>-12340421.15</v>
          </cell>
          <cell r="J173">
            <v>-36589967.880000003</v>
          </cell>
          <cell r="L173">
            <v>-36589967.880000003</v>
          </cell>
        </row>
        <row r="174">
          <cell r="A174" t="str">
            <v>9923000</v>
          </cell>
          <cell r="B174" t="str">
            <v>Outside Svc Employed</v>
          </cell>
          <cell r="C174">
            <v>1793976.43</v>
          </cell>
          <cell r="D174">
            <v>-174638.84</v>
          </cell>
          <cell r="E174">
            <v>12617601.59</v>
          </cell>
          <cell r="F174">
            <v>8361638.0499999998</v>
          </cell>
          <cell r="G174">
            <v>4255963.54</v>
          </cell>
          <cell r="H174">
            <v>10155614.48</v>
          </cell>
          <cell r="I174">
            <v>4081324.7</v>
          </cell>
          <cell r="J174">
            <v>14236939.18</v>
          </cell>
          <cell r="K174">
            <v>0</v>
          </cell>
          <cell r="L174">
            <v>14236939.18</v>
          </cell>
        </row>
        <row r="175">
          <cell r="A175" t="str">
            <v>9924000</v>
          </cell>
          <cell r="B175" t="str">
            <v>Property Insurance</v>
          </cell>
          <cell r="C175">
            <v>5236802.05</v>
          </cell>
          <cell r="D175">
            <v>159523.35</v>
          </cell>
          <cell r="E175">
            <v>-121764.93</v>
          </cell>
          <cell r="F175">
            <v>-73160.66</v>
          </cell>
          <cell r="G175">
            <v>-48604.27</v>
          </cell>
          <cell r="H175">
            <v>5163641.3899999997</v>
          </cell>
          <cell r="I175">
            <v>110919.08</v>
          </cell>
          <cell r="J175">
            <v>5274560.47</v>
          </cell>
          <cell r="L175">
            <v>5274560.47</v>
          </cell>
        </row>
        <row r="176">
          <cell r="A176" t="str">
            <v>9925000</v>
          </cell>
          <cell r="B176" t="str">
            <v>Injuries and Damages</v>
          </cell>
          <cell r="C176">
            <v>671756.12</v>
          </cell>
          <cell r="D176">
            <v>912096.89</v>
          </cell>
          <cell r="E176">
            <v>5657603.8099999996</v>
          </cell>
          <cell r="F176">
            <v>3285030.14</v>
          </cell>
          <cell r="G176">
            <v>2372573.67</v>
          </cell>
          <cell r="H176">
            <v>3956786.26</v>
          </cell>
          <cell r="I176">
            <v>3284670.56</v>
          </cell>
          <cell r="J176">
            <v>7241456.8200000003</v>
          </cell>
          <cell r="L176">
            <v>7241456.8200000003</v>
          </cell>
        </row>
        <row r="177">
          <cell r="A177" t="str">
            <v>9926000</v>
          </cell>
          <cell r="B177" t="str">
            <v>Employee Pen &amp; Ben</v>
          </cell>
          <cell r="C177">
            <v>20593064.629999999</v>
          </cell>
          <cell r="D177">
            <v>8649120.8699999992</v>
          </cell>
          <cell r="E177">
            <v>16206189.470000001</v>
          </cell>
          <cell r="F177">
            <v>10368308.92</v>
          </cell>
          <cell r="G177">
            <v>5837880.5499999998</v>
          </cell>
          <cell r="H177">
            <v>30961373.550000001</v>
          </cell>
          <cell r="I177">
            <v>14487001.42</v>
          </cell>
          <cell r="J177">
            <v>45448374.969999999</v>
          </cell>
          <cell r="L177">
            <v>45448374.969999999</v>
          </cell>
        </row>
        <row r="178">
          <cell r="A178" t="str">
            <v>9928000</v>
          </cell>
          <cell r="B178" t="str">
            <v>Reg Commission Exp</v>
          </cell>
          <cell r="C178">
            <v>7656183.75</v>
          </cell>
          <cell r="D178">
            <v>2057895.95</v>
          </cell>
          <cell r="E178">
            <v>2126740.5499999998</v>
          </cell>
          <cell r="F178">
            <v>1409128.93</v>
          </cell>
          <cell r="G178">
            <v>717611.62</v>
          </cell>
          <cell r="H178">
            <v>9065312.6799999997</v>
          </cell>
          <cell r="I178">
            <v>2775507.57</v>
          </cell>
          <cell r="J178">
            <v>11840820.25</v>
          </cell>
          <cell r="L178">
            <v>11840820.25</v>
          </cell>
        </row>
        <row r="179">
          <cell r="A179" t="str">
            <v>9930100</v>
          </cell>
          <cell r="B179" t="str">
            <v>Gen Advertising Exp</v>
          </cell>
          <cell r="C179">
            <v>111139.01</v>
          </cell>
          <cell r="D179">
            <v>0</v>
          </cell>
          <cell r="E179">
            <v>44.6</v>
          </cell>
          <cell r="F179">
            <v>29.52</v>
          </cell>
          <cell r="G179">
            <v>15.08</v>
          </cell>
          <cell r="H179">
            <v>111168.53</v>
          </cell>
          <cell r="I179">
            <v>15.08</v>
          </cell>
          <cell r="J179">
            <v>111183.61</v>
          </cell>
          <cell r="L179">
            <v>111183.61</v>
          </cell>
        </row>
        <row r="180">
          <cell r="A180" t="str">
            <v>9930200</v>
          </cell>
          <cell r="B180" t="str">
            <v>Misc General Exp</v>
          </cell>
          <cell r="C180">
            <v>874403.83999999997</v>
          </cell>
          <cell r="D180">
            <v>475180.69</v>
          </cell>
          <cell r="E180">
            <v>11354343.460000001</v>
          </cell>
          <cell r="F180">
            <v>7523967.2699999996</v>
          </cell>
          <cell r="G180">
            <v>3830376.19</v>
          </cell>
          <cell r="H180">
            <v>8398371.1099999994</v>
          </cell>
          <cell r="I180">
            <v>4305556.88</v>
          </cell>
          <cell r="J180">
            <v>12703927.99</v>
          </cell>
          <cell r="L180">
            <v>12703927.99</v>
          </cell>
        </row>
        <row r="181">
          <cell r="A181" t="str">
            <v>9931000</v>
          </cell>
          <cell r="B181" t="str">
            <v>Rents</v>
          </cell>
          <cell r="C181">
            <v>401562.73</v>
          </cell>
          <cell r="D181">
            <v>0</v>
          </cell>
          <cell r="E181">
            <v>9235848.6199999992</v>
          </cell>
          <cell r="F181">
            <v>6120294.5599999996</v>
          </cell>
          <cell r="G181">
            <v>3115554.06</v>
          </cell>
          <cell r="H181">
            <v>6521857.29</v>
          </cell>
          <cell r="I181">
            <v>3115554.06</v>
          </cell>
          <cell r="J181">
            <v>9637411.3499999996</v>
          </cell>
          <cell r="L181">
            <v>9637411.3499999996</v>
          </cell>
        </row>
        <row r="182">
          <cell r="A182" t="str">
            <v>9932000</v>
          </cell>
          <cell r="B182" t="str">
            <v>Gas Maint of Gen Plt</v>
          </cell>
          <cell r="D182">
            <v>932458.51</v>
          </cell>
          <cell r="I182">
            <v>932458.51</v>
          </cell>
          <cell r="J182">
            <v>932458.51</v>
          </cell>
          <cell r="L182">
            <v>932458.51</v>
          </cell>
        </row>
        <row r="183">
          <cell r="A183" t="str">
            <v>9935000</v>
          </cell>
          <cell r="B183" t="str">
            <v>Ele Maint of Gen Plt</v>
          </cell>
          <cell r="C183">
            <v>919612.56</v>
          </cell>
          <cell r="D183">
            <v>0</v>
          </cell>
          <cell r="E183">
            <v>22112157.739999998</v>
          </cell>
          <cell r="F183">
            <v>14653945.42</v>
          </cell>
          <cell r="G183">
            <v>7458212.3200000003</v>
          </cell>
          <cell r="H183">
            <v>15573557.98</v>
          </cell>
          <cell r="I183">
            <v>7458212.3200000003</v>
          </cell>
          <cell r="J183">
            <v>23031770.300000001</v>
          </cell>
          <cell r="L183">
            <v>23031770.300000001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367441158.94</v>
          </cell>
          <cell r="D184">
            <v>126123858.34</v>
          </cell>
          <cell r="E184">
            <v>101700596.90000001</v>
          </cell>
          <cell r="F184">
            <v>67398537.090000004</v>
          </cell>
          <cell r="G184">
            <v>34302059.810000002</v>
          </cell>
          <cell r="H184">
            <v>434839696.02999997</v>
          </cell>
          <cell r="I184">
            <v>160425918.15000001</v>
          </cell>
          <cell r="J184">
            <v>595265614.17999995</v>
          </cell>
          <cell r="L184">
            <v>595265614.17999995</v>
          </cell>
        </row>
        <row r="185">
          <cell r="A185" t="str">
            <v>ZW_DEPRECIATION</v>
          </cell>
          <cell r="B185" t="str">
            <v>WUTC Depreciation</v>
          </cell>
          <cell r="C185">
            <v>339811356.69999999</v>
          </cell>
          <cell r="D185">
            <v>119602537.98</v>
          </cell>
          <cell r="E185">
            <v>28624933.77</v>
          </cell>
          <cell r="F185">
            <v>18969699.93</v>
          </cell>
          <cell r="G185">
            <v>9655233.8399999999</v>
          </cell>
          <cell r="H185">
            <v>358781056.63</v>
          </cell>
          <cell r="I185">
            <v>129257771.81999999</v>
          </cell>
          <cell r="J185">
            <v>488038828.44999999</v>
          </cell>
          <cell r="L185">
            <v>488038828.44999999</v>
          </cell>
        </row>
        <row r="186">
          <cell r="A186" t="str">
            <v>9403000</v>
          </cell>
          <cell r="B186" t="str">
            <v>Depreciation Expense</v>
          </cell>
          <cell r="C186">
            <v>332224826.70999998</v>
          </cell>
          <cell r="D186">
            <v>119460154.56999999</v>
          </cell>
          <cell r="E186">
            <v>28572861.920000002</v>
          </cell>
          <cell r="F186">
            <v>18935190.850000001</v>
          </cell>
          <cell r="G186">
            <v>9637671.0700000003</v>
          </cell>
          <cell r="H186">
            <v>351160017.56</v>
          </cell>
          <cell r="I186">
            <v>129097825.64</v>
          </cell>
          <cell r="J186">
            <v>480257843.19999999</v>
          </cell>
          <cell r="L186">
            <v>480257843.19999999</v>
          </cell>
        </row>
        <row r="187">
          <cell r="A187" t="str">
            <v>9403100</v>
          </cell>
          <cell r="B187" t="str">
            <v>Dep Exp Asset Retire</v>
          </cell>
          <cell r="C187">
            <v>7586529.9900000002</v>
          </cell>
          <cell r="D187">
            <v>142383.41</v>
          </cell>
          <cell r="E187">
            <v>52071.85</v>
          </cell>
          <cell r="F187">
            <v>34509.08</v>
          </cell>
          <cell r="G187">
            <v>17562.77</v>
          </cell>
          <cell r="H187">
            <v>7621039.0700000003</v>
          </cell>
          <cell r="I187">
            <v>159946.18</v>
          </cell>
          <cell r="J187">
            <v>7780985.25</v>
          </cell>
          <cell r="L187">
            <v>7780985.25</v>
          </cell>
        </row>
        <row r="188">
          <cell r="A188" t="str">
            <v>ZW_AMORTIZATION</v>
          </cell>
          <cell r="B188" t="str">
            <v>WUTC Amortization</v>
          </cell>
          <cell r="C188">
            <v>29428028.559999999</v>
          </cell>
          <cell r="D188">
            <v>3864893.07</v>
          </cell>
          <cell r="E188">
            <v>109135657.13</v>
          </cell>
          <cell r="F188">
            <v>72328054.700000003</v>
          </cell>
          <cell r="G188">
            <v>36807602.43</v>
          </cell>
          <cell r="H188">
            <v>101756083.26000001</v>
          </cell>
          <cell r="I188">
            <v>40672495.5</v>
          </cell>
          <cell r="J188">
            <v>142428578.75999999</v>
          </cell>
          <cell r="L188">
            <v>142428578.75999999</v>
          </cell>
        </row>
        <row r="189">
          <cell r="A189" t="str">
            <v>9404000</v>
          </cell>
          <cell r="B189" t="str">
            <v>Amort of Limitd-Term</v>
          </cell>
          <cell r="C189">
            <v>13957094.58</v>
          </cell>
          <cell r="D189">
            <v>0</v>
          </cell>
          <cell r="E189">
            <v>109114537.69</v>
          </cell>
          <cell r="F189">
            <v>72314058.430000007</v>
          </cell>
          <cell r="G189">
            <v>36800479.259999998</v>
          </cell>
          <cell r="H189">
            <v>86271153.010000005</v>
          </cell>
          <cell r="I189">
            <v>36800479.259999998</v>
          </cell>
          <cell r="J189">
            <v>123071632.27</v>
          </cell>
          <cell r="L189">
            <v>123071632.27</v>
          </cell>
        </row>
        <row r="190">
          <cell r="A190" t="str">
            <v>9406000</v>
          </cell>
          <cell r="B190" t="str">
            <v>Amor of Plnt Acq Adj</v>
          </cell>
          <cell r="C190">
            <v>11855732.710000001</v>
          </cell>
          <cell r="H190">
            <v>11855732.710000001</v>
          </cell>
          <cell r="J190">
            <v>11855732.710000001</v>
          </cell>
          <cell r="L190">
            <v>11855732.710000001</v>
          </cell>
        </row>
        <row r="191">
          <cell r="A191" t="str">
            <v>9411000</v>
          </cell>
          <cell r="B191" t="str">
            <v>Accretion Expense</v>
          </cell>
          <cell r="C191">
            <v>3615201.27</v>
          </cell>
          <cell r="D191">
            <v>229650.64</v>
          </cell>
          <cell r="E191">
            <v>21119.439999999999</v>
          </cell>
          <cell r="F191">
            <v>13996.27</v>
          </cell>
          <cell r="G191">
            <v>7123.17</v>
          </cell>
          <cell r="H191">
            <v>3629197.54</v>
          </cell>
          <cell r="I191">
            <v>236773.81</v>
          </cell>
          <cell r="J191">
            <v>3865971.35</v>
          </cell>
          <cell r="L191">
            <v>3865971.35</v>
          </cell>
        </row>
        <row r="192">
          <cell r="A192" t="str">
            <v>9404300</v>
          </cell>
          <cell r="B192" t="str">
            <v>Amort of Lim-Ter Gas</v>
          </cell>
          <cell r="D192">
            <v>3635242.43</v>
          </cell>
          <cell r="I192">
            <v>3635242.43</v>
          </cell>
          <cell r="J192">
            <v>3635242.43</v>
          </cell>
          <cell r="L192">
            <v>3635242.43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31876556.52</v>
          </cell>
          <cell r="H193">
            <v>31876556.52</v>
          </cell>
          <cell r="J193">
            <v>31876556.52</v>
          </cell>
          <cell r="L193">
            <v>31876556.52</v>
          </cell>
        </row>
        <row r="194">
          <cell r="A194" t="str">
            <v>9407000</v>
          </cell>
          <cell r="B194" t="str">
            <v>Amor of Prop Loss Un</v>
          </cell>
          <cell r="C194">
            <v>31876556.52</v>
          </cell>
          <cell r="H194">
            <v>31876556.52</v>
          </cell>
          <cell r="J194">
            <v>31876556.52</v>
          </cell>
          <cell r="L194">
            <v>31876556.52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-58483360.990000002</v>
          </cell>
          <cell r="D195">
            <v>2656427.29</v>
          </cell>
          <cell r="E195">
            <v>-36059994</v>
          </cell>
          <cell r="F195">
            <v>-23899217.539999999</v>
          </cell>
          <cell r="G195">
            <v>-12160776.460000001</v>
          </cell>
          <cell r="H195">
            <v>-82382578.530000001</v>
          </cell>
          <cell r="I195">
            <v>-9504349.1699999999</v>
          </cell>
          <cell r="J195">
            <v>-91886927.700000003</v>
          </cell>
          <cell r="L195">
            <v>-91886927.700000003</v>
          </cell>
        </row>
        <row r="196">
          <cell r="A196" t="str">
            <v>9407300</v>
          </cell>
          <cell r="B196" t="str">
            <v>Regulatory Debits</v>
          </cell>
          <cell r="C196">
            <v>6503058.7599999998</v>
          </cell>
          <cell r="D196">
            <v>8603273.5199999996</v>
          </cell>
          <cell r="H196">
            <v>6503058.7599999998</v>
          </cell>
          <cell r="I196">
            <v>8603273.5199999996</v>
          </cell>
          <cell r="J196">
            <v>15106332.279999999</v>
          </cell>
          <cell r="L196">
            <v>15106332.279999999</v>
          </cell>
        </row>
        <row r="197">
          <cell r="A197" t="str">
            <v>9407400</v>
          </cell>
          <cell r="B197" t="str">
            <v>Regulatory Credits</v>
          </cell>
          <cell r="C197">
            <v>-64222911.219999999</v>
          </cell>
          <cell r="D197">
            <v>-6063152.6299999999</v>
          </cell>
          <cell r="E197">
            <v>-36059994</v>
          </cell>
          <cell r="F197">
            <v>-23899217.539999999</v>
          </cell>
          <cell r="G197">
            <v>-12160776.460000001</v>
          </cell>
          <cell r="H197">
            <v>-88122128.760000005</v>
          </cell>
          <cell r="I197">
            <v>-18223929.09</v>
          </cell>
          <cell r="J197">
            <v>-106346057.84999999</v>
          </cell>
          <cell r="L197">
            <v>-106346057.84999999</v>
          </cell>
        </row>
        <row r="198">
          <cell r="A198" t="str">
            <v>9411600</v>
          </cell>
          <cell r="B198" t="str">
            <v>Gns from Disposition</v>
          </cell>
          <cell r="C198">
            <v>-755388.96</v>
          </cell>
          <cell r="D198">
            <v>25985.040000000001</v>
          </cell>
          <cell r="H198">
            <v>-755388.96</v>
          </cell>
          <cell r="I198">
            <v>25985.040000000001</v>
          </cell>
          <cell r="J198">
            <v>-729403.92</v>
          </cell>
          <cell r="L198">
            <v>-729403.92</v>
          </cell>
        </row>
        <row r="199">
          <cell r="A199" t="str">
            <v>9411700</v>
          </cell>
          <cell r="B199" t="str">
            <v>Lss from Disposition</v>
          </cell>
          <cell r="C199">
            <v>-7604.09</v>
          </cell>
          <cell r="D199">
            <v>90321.36</v>
          </cell>
          <cell r="H199">
            <v>-7604.09</v>
          </cell>
          <cell r="I199">
            <v>90321.36</v>
          </cell>
          <cell r="J199">
            <v>82717.27</v>
          </cell>
          <cell r="L199">
            <v>82717.27</v>
          </cell>
        </row>
        <row r="200">
          <cell r="A200" t="str">
            <v>9411800</v>
          </cell>
          <cell r="B200" t="str">
            <v>Gns from Dispo Allw</v>
          </cell>
          <cell r="C200">
            <v>-515.48</v>
          </cell>
          <cell r="H200">
            <v>-515.48</v>
          </cell>
          <cell r="J200">
            <v>-515.48</v>
          </cell>
          <cell r="L200">
            <v>-515.48</v>
          </cell>
        </row>
        <row r="201">
          <cell r="A201" t="str">
            <v>ZW_ASC_815</v>
          </cell>
          <cell r="B201" t="str">
            <v>WUTC ASC 815</v>
          </cell>
          <cell r="C201">
            <v>24808578.149999999</v>
          </cell>
          <cell r="H201">
            <v>24808578.149999999</v>
          </cell>
          <cell r="J201">
            <v>24808578.149999999</v>
          </cell>
          <cell r="L201">
            <v>24808578.149999999</v>
          </cell>
        </row>
        <row r="202">
          <cell r="A202" t="str">
            <v>9421010</v>
          </cell>
          <cell r="B202" t="str">
            <v>Msc NonOp FAS 133 Gn</v>
          </cell>
          <cell r="C202">
            <v>-911730.86</v>
          </cell>
          <cell r="H202">
            <v>-911730.86</v>
          </cell>
          <cell r="J202">
            <v>-911730.86</v>
          </cell>
          <cell r="L202">
            <v>-911730.86</v>
          </cell>
        </row>
        <row r="203">
          <cell r="A203" t="str">
            <v>9426510</v>
          </cell>
          <cell r="B203" t="str">
            <v>FAS 133 Loss</v>
          </cell>
          <cell r="C203">
            <v>25720309.010000002</v>
          </cell>
          <cell r="H203">
            <v>25720309.010000002</v>
          </cell>
          <cell r="J203">
            <v>25720309.010000002</v>
          </cell>
          <cell r="L203">
            <v>25720309.010000002</v>
          </cell>
        </row>
        <row r="204">
          <cell r="A204" t="str">
            <v>ZW_TAXES_OTHER_INC_TAX</v>
          </cell>
          <cell r="B204" t="str">
            <v>WUTC Taxes Other Tha</v>
          </cell>
          <cell r="C204">
            <v>221002867.59999999</v>
          </cell>
          <cell r="D204">
            <v>101489586.36</v>
          </cell>
          <cell r="E204">
            <v>6175033.0300000003</v>
          </cell>
          <cell r="F204">
            <v>3982983.76</v>
          </cell>
          <cell r="G204">
            <v>2192049.27</v>
          </cell>
          <cell r="H204">
            <v>224985851.36000001</v>
          </cell>
          <cell r="I204">
            <v>103681635.63</v>
          </cell>
          <cell r="J204">
            <v>328667486.99000001</v>
          </cell>
          <cell r="L204">
            <v>328667486.99000001</v>
          </cell>
        </row>
        <row r="205">
          <cell r="A205" t="str">
            <v>9408100</v>
          </cell>
          <cell r="B205" t="str">
            <v>Other Taxes-Utl Oper</v>
          </cell>
          <cell r="C205">
            <v>221002867.59999999</v>
          </cell>
          <cell r="D205">
            <v>101489586.36</v>
          </cell>
          <cell r="E205">
            <v>6175033.0300000003</v>
          </cell>
          <cell r="F205">
            <v>3982983.76</v>
          </cell>
          <cell r="G205">
            <v>2192049.27</v>
          </cell>
          <cell r="H205">
            <v>224985851.36000001</v>
          </cell>
          <cell r="I205">
            <v>103681635.63</v>
          </cell>
          <cell r="J205">
            <v>328667486.99000001</v>
          </cell>
          <cell r="L205">
            <v>328667486.99000001</v>
          </cell>
        </row>
        <row r="206">
          <cell r="A206" t="str">
            <v>ZW_INCOME_TAXES</v>
          </cell>
          <cell r="B206" t="str">
            <v>WUTC Income Taxes</v>
          </cell>
          <cell r="C206">
            <v>40037496.210000001</v>
          </cell>
          <cell r="D206">
            <v>29239527.760000002</v>
          </cell>
          <cell r="H206">
            <v>40037496.210000001</v>
          </cell>
          <cell r="I206">
            <v>29239527.760000002</v>
          </cell>
          <cell r="J206">
            <v>69277023.969999999</v>
          </cell>
          <cell r="L206">
            <v>69277023.969999999</v>
          </cell>
        </row>
        <row r="207">
          <cell r="A207" t="str">
            <v>9409110</v>
          </cell>
          <cell r="B207" t="str">
            <v>State Income Taxes</v>
          </cell>
          <cell r="C207">
            <v>384648.51</v>
          </cell>
          <cell r="H207">
            <v>384648.51</v>
          </cell>
          <cell r="J207">
            <v>384648.51</v>
          </cell>
          <cell r="L207">
            <v>384648.51</v>
          </cell>
        </row>
        <row r="208">
          <cell r="A208" t="str">
            <v>9409120</v>
          </cell>
          <cell r="B208" t="str">
            <v>Federal Income Taxes</v>
          </cell>
          <cell r="C208">
            <v>39652847.700000003</v>
          </cell>
          <cell r="D208">
            <v>29239527.760000002</v>
          </cell>
          <cell r="H208">
            <v>39652847.700000003</v>
          </cell>
          <cell r="I208">
            <v>29239527.760000002</v>
          </cell>
          <cell r="J208">
            <v>68892375.459999993</v>
          </cell>
          <cell r="L208">
            <v>68892375.459999993</v>
          </cell>
        </row>
        <row r="209">
          <cell r="A209" t="str">
            <v>ZW_DEFERRED_INC_TAXES</v>
          </cell>
          <cell r="B209" t="str">
            <v>WUTC Deferred Income</v>
          </cell>
          <cell r="C209">
            <v>18928553.43</v>
          </cell>
          <cell r="D209">
            <v>94783.43</v>
          </cell>
          <cell r="H209">
            <v>18928553.43</v>
          </cell>
          <cell r="I209">
            <v>94783.43</v>
          </cell>
          <cell r="J209">
            <v>19023336.859999999</v>
          </cell>
          <cell r="L209">
            <v>19023336.859999999</v>
          </cell>
        </row>
        <row r="210">
          <cell r="A210" t="str">
            <v>9410100</v>
          </cell>
          <cell r="B210" t="str">
            <v>Prov Def Taxes-Utl</v>
          </cell>
          <cell r="C210">
            <v>193930239.61000001</v>
          </cell>
          <cell r="D210">
            <v>44857092.259999998</v>
          </cell>
          <cell r="H210">
            <v>193930239.61000001</v>
          </cell>
          <cell r="I210">
            <v>44857092.259999998</v>
          </cell>
          <cell r="J210">
            <v>238787331.87</v>
          </cell>
          <cell r="L210">
            <v>238787331.87</v>
          </cell>
        </row>
        <row r="211">
          <cell r="A211" t="str">
            <v>9411100</v>
          </cell>
          <cell r="B211" t="str">
            <v>Prov Def Tx-Cr Util</v>
          </cell>
          <cell r="C211">
            <v>-175001686.18000001</v>
          </cell>
          <cell r="D211">
            <v>-44762308.829999998</v>
          </cell>
          <cell r="H211">
            <v>-175001686.18000001</v>
          </cell>
          <cell r="I211">
            <v>-44762308.829999998</v>
          </cell>
          <cell r="J211">
            <v>-219763995.00999999</v>
          </cell>
          <cell r="L211">
            <v>-219763995.00999999</v>
          </cell>
        </row>
        <row r="212">
          <cell r="A212" t="str">
            <v>ZW_NON-OPERATING_INCOME</v>
          </cell>
          <cell r="B212" t="str">
            <v>WUTC Non-Operating I</v>
          </cell>
          <cell r="C212">
            <v>-8612621.8800000008</v>
          </cell>
          <cell r="D212">
            <v>-14680933.960000001</v>
          </cell>
          <cell r="E212">
            <v>203192362.38</v>
          </cell>
          <cell r="F212">
            <v>134657172.43000001</v>
          </cell>
          <cell r="G212">
            <v>68535189.950000003</v>
          </cell>
          <cell r="H212">
            <v>126044550.55</v>
          </cell>
          <cell r="I212">
            <v>53854255.990000002</v>
          </cell>
          <cell r="J212">
            <v>179898806.53999999</v>
          </cell>
          <cell r="L212">
            <v>179898806.53999999</v>
          </cell>
        </row>
        <row r="213">
          <cell r="A213" t="str">
            <v>ZW_OTHER_INCOME</v>
          </cell>
          <cell r="B213" t="str">
            <v>WUTC Other Income</v>
          </cell>
          <cell r="C213">
            <v>-12023353.199999999</v>
          </cell>
          <cell r="D213">
            <v>-8879734.5500000007</v>
          </cell>
          <cell r="E213">
            <v>-30871194.879999999</v>
          </cell>
          <cell r="F213">
            <v>-20456247.079999998</v>
          </cell>
          <cell r="G213">
            <v>-10414947.800000001</v>
          </cell>
          <cell r="H213">
            <v>-32479600.280000001</v>
          </cell>
          <cell r="I213">
            <v>-19294682.350000001</v>
          </cell>
          <cell r="J213">
            <v>-51774282.630000003</v>
          </cell>
          <cell r="L213">
            <v>-51774282.630000003</v>
          </cell>
        </row>
        <row r="214">
          <cell r="A214" t="str">
            <v>9408200</v>
          </cell>
          <cell r="B214" t="str">
            <v>Other Taxes-Oth Inc</v>
          </cell>
          <cell r="C214">
            <v>425117.42</v>
          </cell>
          <cell r="D214">
            <v>0</v>
          </cell>
          <cell r="E214">
            <v>645.20000000000005</v>
          </cell>
          <cell r="F214">
            <v>426.46</v>
          </cell>
          <cell r="G214">
            <v>218.74</v>
          </cell>
          <cell r="H214">
            <v>425543.88</v>
          </cell>
          <cell r="I214">
            <v>218.74</v>
          </cell>
          <cell r="J214">
            <v>425762.62</v>
          </cell>
          <cell r="L214">
            <v>425762.62</v>
          </cell>
        </row>
        <row r="215">
          <cell r="A215" t="str">
            <v>9409200</v>
          </cell>
          <cell r="B215" t="str">
            <v>Inc Taxes-Other Inc</v>
          </cell>
          <cell r="C215">
            <v>0</v>
          </cell>
          <cell r="D215">
            <v>0</v>
          </cell>
          <cell r="E215">
            <v>-57806903.990000002</v>
          </cell>
          <cell r="F215">
            <v>-38321184.140000001</v>
          </cell>
          <cell r="G215">
            <v>-19485719.850000001</v>
          </cell>
          <cell r="H215">
            <v>-38321184.140000001</v>
          </cell>
          <cell r="I215">
            <v>-19485719.850000001</v>
          </cell>
          <cell r="J215">
            <v>-57806903.990000002</v>
          </cell>
          <cell r="L215">
            <v>-57806903.990000002</v>
          </cell>
        </row>
        <row r="216">
          <cell r="A216" t="str">
            <v>9410200</v>
          </cell>
          <cell r="B216" t="str">
            <v>Prov Def Taxes-Oth</v>
          </cell>
          <cell r="C216">
            <v>0</v>
          </cell>
          <cell r="D216">
            <v>0</v>
          </cell>
          <cell r="E216">
            <v>4696776.05</v>
          </cell>
          <cell r="F216">
            <v>3119354.12</v>
          </cell>
          <cell r="G216">
            <v>1577421.93</v>
          </cell>
          <cell r="H216">
            <v>3119354.12</v>
          </cell>
          <cell r="I216">
            <v>1577421.93</v>
          </cell>
          <cell r="J216">
            <v>4696776.05</v>
          </cell>
          <cell r="L216">
            <v>4696776.05</v>
          </cell>
        </row>
        <row r="217">
          <cell r="A217" t="str">
            <v>9411200</v>
          </cell>
          <cell r="B217" t="str">
            <v>Prov Def Tx-Cr Oth</v>
          </cell>
          <cell r="C217">
            <v>0</v>
          </cell>
          <cell r="D217">
            <v>0</v>
          </cell>
          <cell r="E217">
            <v>-1801623</v>
          </cell>
          <cell r="F217">
            <v>-1195376.8600000001</v>
          </cell>
          <cell r="G217">
            <v>-606246.14</v>
          </cell>
          <cell r="H217">
            <v>-1195376.8600000001</v>
          </cell>
          <cell r="I217">
            <v>-606246.14</v>
          </cell>
          <cell r="J217">
            <v>-1801623</v>
          </cell>
          <cell r="L217">
            <v>-1801623</v>
          </cell>
        </row>
        <row r="218">
          <cell r="A218" t="str">
            <v>9415000</v>
          </cell>
          <cell r="B218" t="str">
            <v>Rev frm Merch &amp; Job</v>
          </cell>
          <cell r="C218">
            <v>0</v>
          </cell>
          <cell r="D218">
            <v>0</v>
          </cell>
          <cell r="E218">
            <v>-654777.97</v>
          </cell>
          <cell r="F218">
            <v>-433496.87</v>
          </cell>
          <cell r="G218">
            <v>-221281.1</v>
          </cell>
          <cell r="H218">
            <v>-433496.87</v>
          </cell>
          <cell r="I218">
            <v>-221281.1</v>
          </cell>
          <cell r="J218">
            <v>-654777.97</v>
          </cell>
          <cell r="L218">
            <v>-654777.97</v>
          </cell>
        </row>
        <row r="219">
          <cell r="A219" t="str">
            <v>9416000</v>
          </cell>
          <cell r="B219" t="str">
            <v>Exp frm Merch &amp; Job</v>
          </cell>
          <cell r="C219">
            <v>0</v>
          </cell>
          <cell r="D219">
            <v>0</v>
          </cell>
          <cell r="E219">
            <v>299295.95</v>
          </cell>
          <cell r="F219">
            <v>198271.07</v>
          </cell>
          <cell r="G219">
            <v>101024.88</v>
          </cell>
          <cell r="H219">
            <v>198271.07</v>
          </cell>
          <cell r="I219">
            <v>101024.88</v>
          </cell>
          <cell r="J219">
            <v>299295.95</v>
          </cell>
          <cell r="L219">
            <v>299295.95</v>
          </cell>
        </row>
        <row r="220">
          <cell r="A220" t="str">
            <v>9417000</v>
          </cell>
          <cell r="B220" t="str">
            <v>Rev frm Nonutil Oper</v>
          </cell>
          <cell r="C220">
            <v>0</v>
          </cell>
          <cell r="D220">
            <v>0</v>
          </cell>
          <cell r="E220">
            <v>-21802178.170000002</v>
          </cell>
          <cell r="F220">
            <v>-14449502.960000001</v>
          </cell>
          <cell r="G220">
            <v>-7352675.21</v>
          </cell>
          <cell r="H220">
            <v>-14449502.960000001</v>
          </cell>
          <cell r="I220">
            <v>-7352675.21</v>
          </cell>
          <cell r="J220">
            <v>-21802178.170000002</v>
          </cell>
          <cell r="L220">
            <v>-21802178.170000002</v>
          </cell>
        </row>
        <row r="221">
          <cell r="A221" t="str">
            <v>9417100</v>
          </cell>
          <cell r="B221" t="str">
            <v>Exp frm Nonutil Oper</v>
          </cell>
          <cell r="C221">
            <v>0</v>
          </cell>
          <cell r="D221">
            <v>0</v>
          </cell>
          <cell r="E221">
            <v>41095809.219999999</v>
          </cell>
          <cell r="F221">
            <v>27234250.059999999</v>
          </cell>
          <cell r="G221">
            <v>13861559.16</v>
          </cell>
          <cell r="H221">
            <v>27234250.059999999</v>
          </cell>
          <cell r="I221">
            <v>13861559.16</v>
          </cell>
          <cell r="J221">
            <v>41095809.219999999</v>
          </cell>
          <cell r="L221">
            <v>41095809.219999999</v>
          </cell>
        </row>
        <row r="222">
          <cell r="A222" t="str">
            <v>9418000</v>
          </cell>
          <cell r="B222" t="str">
            <v>Nonoper Rental Inc</v>
          </cell>
          <cell r="C222">
            <v>0</v>
          </cell>
          <cell r="D222">
            <v>0</v>
          </cell>
          <cell r="E222">
            <v>-22845.3</v>
          </cell>
          <cell r="F222">
            <v>-15126.54</v>
          </cell>
          <cell r="G222">
            <v>-7718.76</v>
          </cell>
          <cell r="H222">
            <v>-15126.54</v>
          </cell>
          <cell r="I222">
            <v>-7718.76</v>
          </cell>
          <cell r="J222">
            <v>-22845.3</v>
          </cell>
          <cell r="L222">
            <v>-22845.3</v>
          </cell>
        </row>
        <row r="223">
          <cell r="A223" t="str">
            <v>9418100</v>
          </cell>
          <cell r="B223" t="str">
            <v>Equity in Earn Subs</v>
          </cell>
          <cell r="C223">
            <v>0</v>
          </cell>
          <cell r="D223">
            <v>0</v>
          </cell>
          <cell r="E223">
            <v>501404.59</v>
          </cell>
          <cell r="F223">
            <v>332259.8</v>
          </cell>
          <cell r="G223">
            <v>169144.79</v>
          </cell>
          <cell r="H223">
            <v>332259.8</v>
          </cell>
          <cell r="I223">
            <v>169144.79</v>
          </cell>
          <cell r="J223">
            <v>501404.59</v>
          </cell>
          <cell r="L223">
            <v>501404.59</v>
          </cell>
        </row>
        <row r="224">
          <cell r="A224" t="str">
            <v>9419000</v>
          </cell>
          <cell r="B224" t="str">
            <v>Inter &amp; Dividend Inc</v>
          </cell>
          <cell r="C224">
            <v>866594.93</v>
          </cell>
          <cell r="D224">
            <v>383713.89</v>
          </cell>
          <cell r="E224">
            <v>-14348213.310000001</v>
          </cell>
          <cell r="F224">
            <v>-9507854.1600000001</v>
          </cell>
          <cell r="G224">
            <v>-4840359.1500000004</v>
          </cell>
          <cell r="H224">
            <v>-8641259.2300000004</v>
          </cell>
          <cell r="I224">
            <v>-4456645.26</v>
          </cell>
          <cell r="J224">
            <v>-13097904.49</v>
          </cell>
          <cell r="L224">
            <v>-13097904.49</v>
          </cell>
        </row>
        <row r="225">
          <cell r="A225" t="str">
            <v>9419100</v>
          </cell>
          <cell r="B225" t="str">
            <v>Allow for Oth FUDC</v>
          </cell>
          <cell r="C225">
            <v>-9296192.7200000007</v>
          </cell>
          <cell r="D225">
            <v>-9351763.8100000005</v>
          </cell>
          <cell r="E225">
            <v>-2231060.11</v>
          </cell>
          <cell r="F225">
            <v>-1478472.02</v>
          </cell>
          <cell r="G225">
            <v>-752588.09</v>
          </cell>
          <cell r="H225">
            <v>-10774664.74</v>
          </cell>
          <cell r="I225">
            <v>-10104351.9</v>
          </cell>
          <cell r="J225">
            <v>-20879016.640000001</v>
          </cell>
          <cell r="L225">
            <v>-20879016.640000001</v>
          </cell>
        </row>
        <row r="226">
          <cell r="A226" t="str">
            <v>9421020</v>
          </cell>
          <cell r="B226" t="str">
            <v>Misc NonOper Income</v>
          </cell>
          <cell r="C226">
            <v>-96137.47</v>
          </cell>
          <cell r="D226">
            <v>-3800</v>
          </cell>
          <cell r="E226">
            <v>-4129.21</v>
          </cell>
          <cell r="F226">
            <v>-2734.59</v>
          </cell>
          <cell r="G226">
            <v>-1394.62</v>
          </cell>
          <cell r="H226">
            <v>-98872.06</v>
          </cell>
          <cell r="I226">
            <v>-5194.62</v>
          </cell>
          <cell r="J226">
            <v>-104066.68</v>
          </cell>
          <cell r="L226">
            <v>-104066.68</v>
          </cell>
        </row>
        <row r="227">
          <cell r="A227" t="str">
            <v>9421100</v>
          </cell>
          <cell r="B227" t="str">
            <v>Gn on Dispos of Prop</v>
          </cell>
          <cell r="C227">
            <v>-63751.040000000001</v>
          </cell>
          <cell r="H227">
            <v>-63751.040000000001</v>
          </cell>
          <cell r="J227">
            <v>-63751.040000000001</v>
          </cell>
          <cell r="L227">
            <v>-63751.040000000001</v>
          </cell>
        </row>
        <row r="228">
          <cell r="A228" t="str">
            <v>9421030</v>
          </cell>
          <cell r="B228" t="str">
            <v>Misc NonOp Inc-AFUDC</v>
          </cell>
          <cell r="C228">
            <v>-4042243.95</v>
          </cell>
          <cell r="H228">
            <v>-4042243.95</v>
          </cell>
          <cell r="J228">
            <v>-4042243.95</v>
          </cell>
          <cell r="L228">
            <v>-4042243.95</v>
          </cell>
        </row>
        <row r="229">
          <cell r="A229" t="str">
            <v>9426100</v>
          </cell>
          <cell r="B229" t="str">
            <v>Donations</v>
          </cell>
          <cell r="C229">
            <v>2820.96</v>
          </cell>
          <cell r="D229">
            <v>0</v>
          </cell>
          <cell r="E229">
            <v>98769.19</v>
          </cell>
          <cell r="F229">
            <v>65484.14</v>
          </cell>
          <cell r="G229">
            <v>33285.050000000003</v>
          </cell>
          <cell r="H229">
            <v>68305.100000000006</v>
          </cell>
          <cell r="I229">
            <v>33285.050000000003</v>
          </cell>
          <cell r="J229">
            <v>101590.15</v>
          </cell>
          <cell r="L229">
            <v>101590.15</v>
          </cell>
        </row>
        <row r="230">
          <cell r="A230" t="str">
            <v>9426200</v>
          </cell>
          <cell r="B230" t="str">
            <v>Life insurance</v>
          </cell>
          <cell r="C230">
            <v>0</v>
          </cell>
          <cell r="D230">
            <v>0</v>
          </cell>
          <cell r="E230">
            <v>-1732651.54</v>
          </cell>
          <cell r="F230">
            <v>-1148745.82</v>
          </cell>
          <cell r="G230">
            <v>-583905.72</v>
          </cell>
          <cell r="H230">
            <v>-1148745.82</v>
          </cell>
          <cell r="I230">
            <v>-583905.72</v>
          </cell>
          <cell r="J230">
            <v>-1732651.54</v>
          </cell>
          <cell r="L230">
            <v>-1732651.54</v>
          </cell>
        </row>
        <row r="231">
          <cell r="A231" t="str">
            <v>9426300</v>
          </cell>
          <cell r="B231" t="str">
            <v>Penalties</v>
          </cell>
          <cell r="C231">
            <v>0</v>
          </cell>
          <cell r="D231">
            <v>0</v>
          </cell>
          <cell r="E231">
            <v>687351.71</v>
          </cell>
          <cell r="F231">
            <v>454806.56</v>
          </cell>
          <cell r="G231">
            <v>232545.15</v>
          </cell>
          <cell r="H231">
            <v>454806.56</v>
          </cell>
          <cell r="I231">
            <v>232545.15</v>
          </cell>
          <cell r="J231">
            <v>687351.71</v>
          </cell>
          <cell r="L231">
            <v>687351.71</v>
          </cell>
        </row>
        <row r="232">
          <cell r="A232" t="str">
            <v>9426400</v>
          </cell>
          <cell r="B232" t="str">
            <v>Exp Civic Politi Act</v>
          </cell>
          <cell r="C232">
            <v>180438.67</v>
          </cell>
          <cell r="D232">
            <v>92115.37</v>
          </cell>
          <cell r="E232">
            <v>5576640.1399999997</v>
          </cell>
          <cell r="F232">
            <v>3695425.3</v>
          </cell>
          <cell r="G232">
            <v>1881214.84</v>
          </cell>
          <cell r="H232">
            <v>3875863.97</v>
          </cell>
          <cell r="I232">
            <v>1973330.21</v>
          </cell>
          <cell r="J232">
            <v>5849194.1799999997</v>
          </cell>
          <cell r="L232">
            <v>5849194.1799999997</v>
          </cell>
        </row>
        <row r="233">
          <cell r="A233" t="str">
            <v>9426520</v>
          </cell>
          <cell r="B233" t="str">
            <v>Other Deductions</v>
          </cell>
          <cell r="C233">
            <v>0</v>
          </cell>
          <cell r="D233">
            <v>0</v>
          </cell>
          <cell r="E233">
            <v>16576495.67</v>
          </cell>
          <cell r="F233">
            <v>10995969.369999999</v>
          </cell>
          <cell r="G233">
            <v>5580526.2999999998</v>
          </cell>
          <cell r="H233">
            <v>10995969.369999999</v>
          </cell>
          <cell r="I233">
            <v>5580526.2999999998</v>
          </cell>
          <cell r="J233">
            <v>16576495.67</v>
          </cell>
          <cell r="L233">
            <v>16576495.67</v>
          </cell>
        </row>
        <row r="234">
          <cell r="A234" t="str">
            <v>ZW_INTEREST</v>
          </cell>
          <cell r="B234" t="str">
            <v>WUTC Interest</v>
          </cell>
          <cell r="C234">
            <v>3410731.32</v>
          </cell>
          <cell r="D234">
            <v>-5801199.4100000001</v>
          </cell>
          <cell r="E234">
            <v>234063557.25999999</v>
          </cell>
          <cell r="F234">
            <v>155113419.50999999</v>
          </cell>
          <cell r="G234">
            <v>78950137.75</v>
          </cell>
          <cell r="H234">
            <v>158524150.83000001</v>
          </cell>
          <cell r="I234">
            <v>73148938.340000004</v>
          </cell>
          <cell r="J234">
            <v>231673089.16999999</v>
          </cell>
          <cell r="L234">
            <v>231673089.16999999</v>
          </cell>
        </row>
        <row r="235">
          <cell r="A235" t="str">
            <v>9427000</v>
          </cell>
          <cell r="B235" t="str">
            <v>Interest on LT Debt</v>
          </cell>
          <cell r="C235">
            <v>0</v>
          </cell>
          <cell r="D235">
            <v>0</v>
          </cell>
          <cell r="E235">
            <v>224828584</v>
          </cell>
          <cell r="F235">
            <v>148995787.63999999</v>
          </cell>
          <cell r="G235">
            <v>75832796.359999999</v>
          </cell>
          <cell r="H235">
            <v>148995787.63999999</v>
          </cell>
          <cell r="I235">
            <v>75832796.359999999</v>
          </cell>
          <cell r="J235">
            <v>224828584</v>
          </cell>
          <cell r="L235">
            <v>224828584</v>
          </cell>
        </row>
        <row r="236">
          <cell r="A236" t="str">
            <v>9428000</v>
          </cell>
          <cell r="B236" t="str">
            <v>Amort Debt Disp&amp;Exp</v>
          </cell>
          <cell r="C236">
            <v>0</v>
          </cell>
          <cell r="D236">
            <v>0</v>
          </cell>
          <cell r="E236">
            <v>2452701.96</v>
          </cell>
          <cell r="F236">
            <v>1625428.7</v>
          </cell>
          <cell r="G236">
            <v>827273.26</v>
          </cell>
          <cell r="H236">
            <v>1625428.7</v>
          </cell>
          <cell r="I236">
            <v>827273.26</v>
          </cell>
          <cell r="J236">
            <v>2452701.96</v>
          </cell>
          <cell r="L236">
            <v>2452701.96</v>
          </cell>
        </row>
        <row r="237">
          <cell r="A237" t="str">
            <v>9428100</v>
          </cell>
          <cell r="B237" t="str">
            <v>Amort Lss Reacq Debt</v>
          </cell>
          <cell r="C237">
            <v>6063.6</v>
          </cell>
          <cell r="D237">
            <v>3561.24</v>
          </cell>
          <cell r="E237">
            <v>2176668.96</v>
          </cell>
          <cell r="F237">
            <v>1442478.42</v>
          </cell>
          <cell r="G237">
            <v>734190.54</v>
          </cell>
          <cell r="H237">
            <v>1448542.02</v>
          </cell>
          <cell r="I237">
            <v>737751.78</v>
          </cell>
          <cell r="J237">
            <v>2186293.7999999998</v>
          </cell>
          <cell r="L237">
            <v>2186293.7999999998</v>
          </cell>
        </row>
        <row r="238">
          <cell r="A238" t="str">
            <v>9431000</v>
          </cell>
          <cell r="B238" t="str">
            <v>Oth Interest Expense</v>
          </cell>
          <cell r="C238">
            <v>10769594.25</v>
          </cell>
          <cell r="D238">
            <v>262553.45</v>
          </cell>
          <cell r="E238">
            <v>6368891.3099999996</v>
          </cell>
          <cell r="F238">
            <v>4217968.62</v>
          </cell>
          <cell r="G238">
            <v>2150922.69</v>
          </cell>
          <cell r="H238">
            <v>14987562.869999999</v>
          </cell>
          <cell r="I238">
            <v>2413476.14</v>
          </cell>
          <cell r="J238">
            <v>17401039.010000002</v>
          </cell>
          <cell r="L238">
            <v>17401039.010000002</v>
          </cell>
        </row>
        <row r="239">
          <cell r="A239" t="str">
            <v>9432000</v>
          </cell>
          <cell r="B239" t="str">
            <v>Allow for Borr FUDC</v>
          </cell>
          <cell r="C239">
            <v>-7364926.5300000003</v>
          </cell>
          <cell r="D239">
            <v>-6067314.0999999996</v>
          </cell>
          <cell r="E239">
            <v>-1763288.97</v>
          </cell>
          <cell r="F239">
            <v>-1168243.8700000001</v>
          </cell>
          <cell r="G239">
            <v>-595045.1</v>
          </cell>
          <cell r="H239">
            <v>-8533170.4000000004</v>
          </cell>
          <cell r="I239">
            <v>-6662359.2000000002</v>
          </cell>
          <cell r="J239">
            <v>-15195529.6</v>
          </cell>
          <cell r="L239">
            <v>-15195529.6</v>
          </cell>
        </row>
        <row r="240">
          <cell r="A240" t="str">
            <v>Not Assigned Reg Account (s)</v>
          </cell>
          <cell r="B240" t="str">
            <v/>
          </cell>
          <cell r="C240">
            <v>0</v>
          </cell>
          <cell r="D240">
            <v>0.25</v>
          </cell>
          <cell r="H240">
            <v>0</v>
          </cell>
          <cell r="I240">
            <v>0.25</v>
          </cell>
          <cell r="J240">
            <v>-320526990.64999998</v>
          </cell>
          <cell r="K240">
            <v>-320526990.89999998</v>
          </cell>
          <cell r="L240">
            <v>-320526990.63999999</v>
          </cell>
          <cell r="M240">
            <v>0.01</v>
          </cell>
        </row>
        <row r="241">
          <cell r="A241" t="str">
            <v>#</v>
          </cell>
          <cell r="B241" t="str">
            <v>PSE/Not assigned</v>
          </cell>
          <cell r="J241">
            <v>-600830557.47000003</v>
          </cell>
          <cell r="K241">
            <v>-600830557.47000003</v>
          </cell>
          <cell r="L241">
            <v>-600830557.47000003</v>
          </cell>
        </row>
        <row r="242">
          <cell r="A242" t="str">
            <v>9101000</v>
          </cell>
          <cell r="B242" t="str">
            <v>Plant in Service</v>
          </cell>
          <cell r="J242">
            <v>204267838.06999999</v>
          </cell>
          <cell r="K242">
            <v>204267838.06999999</v>
          </cell>
          <cell r="L242">
            <v>204267838.06999999</v>
          </cell>
        </row>
        <row r="243">
          <cell r="A243" t="str">
            <v>9101100</v>
          </cell>
          <cell r="B243" t="str">
            <v>Property-Cap Leases</v>
          </cell>
          <cell r="J243">
            <v>-212176.95</v>
          </cell>
          <cell r="K243">
            <v>-212176.95</v>
          </cell>
          <cell r="L243">
            <v>-212176.95</v>
          </cell>
        </row>
        <row r="244">
          <cell r="A244" t="str">
            <v>9105000</v>
          </cell>
          <cell r="B244" t="str">
            <v>Plant Held for Futur</v>
          </cell>
          <cell r="J244">
            <v>69526.12</v>
          </cell>
          <cell r="K244">
            <v>69526.12</v>
          </cell>
          <cell r="L244">
            <v>69526.12</v>
          </cell>
        </row>
        <row r="245">
          <cell r="A245" t="str">
            <v>9106000</v>
          </cell>
          <cell r="B245" t="str">
            <v>Const not Classified</v>
          </cell>
          <cell r="J245">
            <v>25587316.359999999</v>
          </cell>
          <cell r="K245">
            <v>25587316.359999999</v>
          </cell>
          <cell r="L245">
            <v>25587316.359999999</v>
          </cell>
        </row>
        <row r="246">
          <cell r="A246" t="str">
            <v>9107000</v>
          </cell>
          <cell r="B246" t="str">
            <v>Const Work in Prog</v>
          </cell>
          <cell r="J246">
            <v>104898089.18000001</v>
          </cell>
          <cell r="K246">
            <v>104898089.18000001</v>
          </cell>
          <cell r="L246">
            <v>104898089.18000001</v>
          </cell>
        </row>
        <row r="247">
          <cell r="A247" t="str">
            <v>9108000</v>
          </cell>
          <cell r="B247" t="str">
            <v>Accum Prov Depreciat</v>
          </cell>
          <cell r="J247">
            <v>-88546192.069999993</v>
          </cell>
          <cell r="K247">
            <v>-88546192.069999993</v>
          </cell>
          <cell r="L247">
            <v>-88546192.069999993</v>
          </cell>
        </row>
        <row r="248">
          <cell r="A248" t="str">
            <v>9111000</v>
          </cell>
          <cell r="B248" t="str">
            <v>Accum Prov Amortizat</v>
          </cell>
          <cell r="J248">
            <v>-87325137.069999993</v>
          </cell>
          <cell r="K248">
            <v>-87325137.069999993</v>
          </cell>
          <cell r="L248">
            <v>-87325137.069999993</v>
          </cell>
        </row>
        <row r="249">
          <cell r="A249" t="str">
            <v>9115000</v>
          </cell>
          <cell r="B249" t="str">
            <v>Amort of Plt Acq Adj</v>
          </cell>
          <cell r="J249">
            <v>-8414393.1600000001</v>
          </cell>
          <cell r="K249">
            <v>-8414393.1600000001</v>
          </cell>
          <cell r="L249">
            <v>-8414393.1600000001</v>
          </cell>
        </row>
        <row r="250">
          <cell r="A250" t="str">
            <v>9121000</v>
          </cell>
          <cell r="B250" t="str">
            <v>Nonutility Property</v>
          </cell>
          <cell r="J250">
            <v>-773427.98</v>
          </cell>
          <cell r="K250">
            <v>-773427.98</v>
          </cell>
          <cell r="L250">
            <v>-773427.98</v>
          </cell>
        </row>
        <row r="251">
          <cell r="A251" t="str">
            <v>9122000</v>
          </cell>
          <cell r="B251" t="str">
            <v>Deprec &amp; Amort-Non</v>
          </cell>
          <cell r="J251">
            <v>-3940.17</v>
          </cell>
          <cell r="K251">
            <v>-3940.17</v>
          </cell>
          <cell r="L251">
            <v>-3940.17</v>
          </cell>
        </row>
        <row r="252">
          <cell r="A252" t="str">
            <v>9123100</v>
          </cell>
          <cell r="B252" t="str">
            <v>Invsmnt in Subs Comp</v>
          </cell>
          <cell r="J252">
            <v>1048595.4099999999</v>
          </cell>
          <cell r="K252">
            <v>1048595.4099999999</v>
          </cell>
          <cell r="L252">
            <v>1048595.4099999999</v>
          </cell>
        </row>
        <row r="253">
          <cell r="A253" t="str">
            <v>9124000</v>
          </cell>
          <cell r="B253" t="str">
            <v>Other Investments</v>
          </cell>
          <cell r="J253">
            <v>2058887.93</v>
          </cell>
          <cell r="K253">
            <v>2058887.93</v>
          </cell>
          <cell r="L253">
            <v>2058887.93</v>
          </cell>
        </row>
        <row r="254">
          <cell r="A254" t="str">
            <v>9128000</v>
          </cell>
          <cell r="B254" t="str">
            <v>Other Special Funds</v>
          </cell>
          <cell r="J254">
            <v>7082.54</v>
          </cell>
          <cell r="K254">
            <v>7082.54</v>
          </cell>
          <cell r="L254">
            <v>7082.54</v>
          </cell>
        </row>
        <row r="255">
          <cell r="A255" t="str">
            <v>9131000</v>
          </cell>
          <cell r="B255" t="str">
            <v>Cash</v>
          </cell>
          <cell r="J255">
            <v>19965428.190000001</v>
          </cell>
          <cell r="K255">
            <v>19965428.190000001</v>
          </cell>
          <cell r="L255">
            <v>19965428.190000001</v>
          </cell>
        </row>
        <row r="256">
          <cell r="A256" t="str">
            <v>9134000</v>
          </cell>
          <cell r="B256" t="str">
            <v>Other Special Dep</v>
          </cell>
          <cell r="J256">
            <v>10723604.83</v>
          </cell>
          <cell r="K256">
            <v>10723604.83</v>
          </cell>
          <cell r="L256">
            <v>10723604.83</v>
          </cell>
        </row>
        <row r="257">
          <cell r="A257" t="str">
            <v>9135000</v>
          </cell>
          <cell r="B257" t="str">
            <v>Working Funds</v>
          </cell>
          <cell r="J257">
            <v>2075592.49</v>
          </cell>
          <cell r="K257">
            <v>2075592.49</v>
          </cell>
          <cell r="L257">
            <v>2075592.49</v>
          </cell>
        </row>
        <row r="258">
          <cell r="A258" t="str">
            <v>9141000</v>
          </cell>
          <cell r="B258" t="str">
            <v>Notes Receivable</v>
          </cell>
          <cell r="J258">
            <v>-66542.210000000006</v>
          </cell>
          <cell r="K258">
            <v>-66542.210000000006</v>
          </cell>
          <cell r="L258">
            <v>-66542.210000000006</v>
          </cell>
        </row>
        <row r="259">
          <cell r="A259" t="str">
            <v>9142000</v>
          </cell>
          <cell r="B259" t="str">
            <v>Cust Accounts Receiv</v>
          </cell>
          <cell r="J259">
            <v>17910678.23</v>
          </cell>
          <cell r="K259">
            <v>17910678.23</v>
          </cell>
          <cell r="L259">
            <v>17910678.23</v>
          </cell>
        </row>
        <row r="260">
          <cell r="A260" t="str">
            <v>9143000</v>
          </cell>
          <cell r="B260" t="str">
            <v>Oth Accounts Receiv</v>
          </cell>
          <cell r="J260">
            <v>13126731.84</v>
          </cell>
          <cell r="K260">
            <v>13126731.84</v>
          </cell>
          <cell r="L260">
            <v>13126731.84</v>
          </cell>
        </row>
        <row r="261">
          <cell r="A261" t="str">
            <v>9144000</v>
          </cell>
          <cell r="B261" t="str">
            <v>Accum Prov Uncollect</v>
          </cell>
          <cell r="J261">
            <v>-497158.61</v>
          </cell>
          <cell r="K261">
            <v>-497158.61</v>
          </cell>
          <cell r="L261">
            <v>-497158.61</v>
          </cell>
        </row>
        <row r="262">
          <cell r="A262" t="str">
            <v>9146000</v>
          </cell>
          <cell r="B262" t="str">
            <v>Accts Rec Assoc Comp</v>
          </cell>
          <cell r="J262">
            <v>1358723</v>
          </cell>
          <cell r="K262">
            <v>1358723</v>
          </cell>
          <cell r="L262">
            <v>1358723</v>
          </cell>
        </row>
        <row r="263">
          <cell r="A263" t="str">
            <v>9151000</v>
          </cell>
          <cell r="B263" t="str">
            <v>Fuel Stock</v>
          </cell>
          <cell r="J263">
            <v>-4699049.83</v>
          </cell>
          <cell r="K263">
            <v>-4699049.83</v>
          </cell>
          <cell r="L263">
            <v>-4699049.83</v>
          </cell>
        </row>
        <row r="264">
          <cell r="A264" t="str">
            <v>9154000</v>
          </cell>
          <cell r="B264" t="str">
            <v>Plnt Mat &amp; Oper Supp</v>
          </cell>
          <cell r="J264">
            <v>11114095.92</v>
          </cell>
          <cell r="K264">
            <v>11114095.92</v>
          </cell>
          <cell r="L264">
            <v>11114095.92</v>
          </cell>
        </row>
        <row r="265">
          <cell r="A265" t="str">
            <v>9156000</v>
          </cell>
          <cell r="B265" t="str">
            <v>Oth Mat &amp; Oper Supp</v>
          </cell>
          <cell r="J265">
            <v>3204.4</v>
          </cell>
          <cell r="K265">
            <v>3204.4</v>
          </cell>
          <cell r="L265">
            <v>3204.4</v>
          </cell>
        </row>
        <row r="266">
          <cell r="A266" t="str">
            <v>9158100</v>
          </cell>
          <cell r="B266" t="str">
            <v>Allowance Inventory</v>
          </cell>
          <cell r="J266">
            <v>300071.27</v>
          </cell>
          <cell r="K266">
            <v>300071.27</v>
          </cell>
          <cell r="L266">
            <v>300071.27</v>
          </cell>
        </row>
        <row r="267">
          <cell r="A267" t="str">
            <v>9163000</v>
          </cell>
          <cell r="B267" t="str">
            <v>Stores Exp Undistrib</v>
          </cell>
          <cell r="J267">
            <v>157023.81</v>
          </cell>
          <cell r="K267">
            <v>157023.81</v>
          </cell>
          <cell r="L267">
            <v>157023.81</v>
          </cell>
        </row>
        <row r="268">
          <cell r="A268" t="str">
            <v>9164100</v>
          </cell>
          <cell r="B268" t="str">
            <v>Gas Stored-Current</v>
          </cell>
          <cell r="J268">
            <v>-2570254.7200000002</v>
          </cell>
          <cell r="K268">
            <v>-2570254.7200000002</v>
          </cell>
          <cell r="L268">
            <v>-2570254.7200000002</v>
          </cell>
        </row>
        <row r="269">
          <cell r="A269" t="str">
            <v>9164200</v>
          </cell>
          <cell r="B269" t="str">
            <v>Liquef Nat Gas Store</v>
          </cell>
          <cell r="J269">
            <v>-11705.13</v>
          </cell>
          <cell r="K269">
            <v>-11705.13</v>
          </cell>
          <cell r="L269">
            <v>-11705.13</v>
          </cell>
        </row>
        <row r="270">
          <cell r="A270" t="str">
            <v>9165000</v>
          </cell>
          <cell r="B270" t="str">
            <v>Prepayments</v>
          </cell>
          <cell r="J270">
            <v>1270490.3500000001</v>
          </cell>
          <cell r="K270">
            <v>1270490.3500000001</v>
          </cell>
          <cell r="L270">
            <v>1270490.3500000001</v>
          </cell>
        </row>
        <row r="271">
          <cell r="A271" t="str">
            <v>9173000</v>
          </cell>
          <cell r="B271" t="str">
            <v>Accrued Utility Rev</v>
          </cell>
          <cell r="J271">
            <v>-19159844.719999999</v>
          </cell>
          <cell r="K271">
            <v>-19159844.719999999</v>
          </cell>
          <cell r="L271">
            <v>-19159844.719999999</v>
          </cell>
        </row>
        <row r="272">
          <cell r="A272" t="str">
            <v>9174000</v>
          </cell>
          <cell r="B272" t="str">
            <v>Misc Cur &amp; Acc Asst</v>
          </cell>
          <cell r="J272">
            <v>363640.92</v>
          </cell>
          <cell r="K272">
            <v>363640.92</v>
          </cell>
          <cell r="L272">
            <v>363640.92</v>
          </cell>
        </row>
        <row r="273">
          <cell r="A273" t="str">
            <v>9175000</v>
          </cell>
          <cell r="B273" t="str">
            <v>LT Deriv Instr Asset</v>
          </cell>
          <cell r="J273">
            <v>3874885.15</v>
          </cell>
          <cell r="K273">
            <v>3874885.15</v>
          </cell>
          <cell r="L273">
            <v>3874885.15</v>
          </cell>
        </row>
        <row r="274">
          <cell r="A274" t="str">
            <v>9175100</v>
          </cell>
          <cell r="B274" t="str">
            <v>Deriv Instrum Assets</v>
          </cell>
          <cell r="J274">
            <v>3893563.94</v>
          </cell>
          <cell r="K274">
            <v>3893563.94</v>
          </cell>
          <cell r="L274">
            <v>3893563.94</v>
          </cell>
        </row>
        <row r="275">
          <cell r="A275" t="str">
            <v>9181000</v>
          </cell>
          <cell r="B275" t="str">
            <v>Unamortiz Debt Exp</v>
          </cell>
          <cell r="J275">
            <v>-199884.26</v>
          </cell>
          <cell r="K275">
            <v>-199884.26</v>
          </cell>
          <cell r="L275">
            <v>-199884.26</v>
          </cell>
        </row>
        <row r="276">
          <cell r="A276" t="str">
            <v>9182100</v>
          </cell>
          <cell r="B276" t="str">
            <v>Extraord Prop Losses</v>
          </cell>
          <cell r="J276">
            <v>-25151601.010000002</v>
          </cell>
          <cell r="K276">
            <v>-25151601.010000002</v>
          </cell>
          <cell r="L276">
            <v>-25151601.010000002</v>
          </cell>
        </row>
        <row r="277">
          <cell r="A277" t="str">
            <v>9182200</v>
          </cell>
          <cell r="B277" t="str">
            <v>Unrecov Plt &amp; Reg St</v>
          </cell>
          <cell r="J277">
            <v>35075180.170000002</v>
          </cell>
          <cell r="K277">
            <v>35075180.170000002</v>
          </cell>
          <cell r="L277">
            <v>35075180.170000002</v>
          </cell>
        </row>
        <row r="278">
          <cell r="A278" t="str">
            <v>9182300</v>
          </cell>
          <cell r="B278" t="str">
            <v>Oth Regulatory Asset</v>
          </cell>
          <cell r="J278">
            <v>45133599.030000001</v>
          </cell>
          <cell r="K278">
            <v>45133599.030000001</v>
          </cell>
          <cell r="L278">
            <v>45133599.030000001</v>
          </cell>
        </row>
        <row r="279">
          <cell r="A279" t="str">
            <v>9183000</v>
          </cell>
          <cell r="B279" t="str">
            <v>Prelim Srvy &amp; Inv-EL</v>
          </cell>
          <cell r="J279">
            <v>15041.2</v>
          </cell>
          <cell r="K279">
            <v>15041.2</v>
          </cell>
          <cell r="L279">
            <v>15041.2</v>
          </cell>
        </row>
        <row r="280">
          <cell r="A280" t="str">
            <v>9184000</v>
          </cell>
          <cell r="B280" t="str">
            <v>Clearing Accounts</v>
          </cell>
          <cell r="J280">
            <v>-2002471.99</v>
          </cell>
          <cell r="K280">
            <v>-2002471.99</v>
          </cell>
          <cell r="L280">
            <v>-2002471.99</v>
          </cell>
        </row>
        <row r="281">
          <cell r="A281" t="str">
            <v>9185000</v>
          </cell>
          <cell r="B281" t="str">
            <v>Temporary Facilities</v>
          </cell>
          <cell r="J281">
            <v>3360.51</v>
          </cell>
          <cell r="K281">
            <v>3360.51</v>
          </cell>
          <cell r="L281">
            <v>3360.51</v>
          </cell>
        </row>
        <row r="282">
          <cell r="A282" t="str">
            <v>9186000</v>
          </cell>
          <cell r="B282" t="str">
            <v>Misc Deferred Debits</v>
          </cell>
          <cell r="J282">
            <v>32825796.989999998</v>
          </cell>
          <cell r="K282">
            <v>32825796.989999998</v>
          </cell>
          <cell r="L282">
            <v>32825796.989999998</v>
          </cell>
        </row>
        <row r="283">
          <cell r="A283" t="str">
            <v>9187000</v>
          </cell>
          <cell r="B283" t="str">
            <v>Defrrd Loss frm Disp</v>
          </cell>
          <cell r="J283">
            <v>-66164.639999999999</v>
          </cell>
          <cell r="K283">
            <v>-66164.639999999999</v>
          </cell>
          <cell r="L283">
            <v>-66164.639999999999</v>
          </cell>
        </row>
        <row r="284">
          <cell r="A284" t="str">
            <v>9189000</v>
          </cell>
          <cell r="B284" t="str">
            <v>Unamor Loss Reac Dbt</v>
          </cell>
          <cell r="J284">
            <v>-2186293.7999999998</v>
          </cell>
          <cell r="K284">
            <v>-2186293.7999999998</v>
          </cell>
          <cell r="L284">
            <v>-2186293.7999999998</v>
          </cell>
        </row>
        <row r="285">
          <cell r="A285" t="str">
            <v>9190000</v>
          </cell>
          <cell r="B285" t="str">
            <v>Accum Defrrd Inc Tax</v>
          </cell>
          <cell r="J285">
            <v>-64746381.280000001</v>
          </cell>
          <cell r="K285">
            <v>-64746381.280000001</v>
          </cell>
          <cell r="L285">
            <v>-64746381.280000001</v>
          </cell>
        </row>
        <row r="286">
          <cell r="A286" t="str">
            <v>9191000</v>
          </cell>
          <cell r="B286" t="str">
            <v>Unrecov Purch Gas</v>
          </cell>
          <cell r="J286">
            <v>-57985297.649999999</v>
          </cell>
          <cell r="K286">
            <v>-57985297.649999999</v>
          </cell>
          <cell r="L286">
            <v>-57985297.649999999</v>
          </cell>
        </row>
        <row r="287">
          <cell r="A287" t="str">
            <v>9211000</v>
          </cell>
          <cell r="B287" t="str">
            <v>Misc Paid-in Capital</v>
          </cell>
          <cell r="J287">
            <v>-210000000</v>
          </cell>
          <cell r="K287">
            <v>-210000000</v>
          </cell>
          <cell r="L287">
            <v>-210000000</v>
          </cell>
        </row>
        <row r="288">
          <cell r="A288" t="str">
            <v>9215000</v>
          </cell>
          <cell r="B288" t="str">
            <v>Appropr Ret Earnings</v>
          </cell>
          <cell r="J288">
            <v>-1436618.4</v>
          </cell>
          <cell r="K288">
            <v>-1436618.4</v>
          </cell>
          <cell r="L288">
            <v>-1436618.4</v>
          </cell>
        </row>
        <row r="289">
          <cell r="A289" t="str">
            <v>9216000</v>
          </cell>
          <cell r="B289" t="str">
            <v>Unappro Ret Earnings</v>
          </cell>
          <cell r="J289">
            <v>165510235.19</v>
          </cell>
          <cell r="K289">
            <v>165510235.19</v>
          </cell>
          <cell r="L289">
            <v>165510235.19</v>
          </cell>
        </row>
        <row r="290">
          <cell r="A290" t="str">
            <v>9216100</v>
          </cell>
          <cell r="B290" t="str">
            <v>Unappro Subs Earning</v>
          </cell>
          <cell r="J290">
            <v>501404.59</v>
          </cell>
          <cell r="K290">
            <v>501404.59</v>
          </cell>
          <cell r="L290">
            <v>501404.59</v>
          </cell>
        </row>
        <row r="291">
          <cell r="A291" t="str">
            <v>9219000</v>
          </cell>
          <cell r="B291" t="str">
            <v>Accum Oth Compr Inc</v>
          </cell>
          <cell r="J291">
            <v>-8958494.5199999996</v>
          </cell>
          <cell r="K291">
            <v>-8958494.5199999996</v>
          </cell>
          <cell r="L291">
            <v>-8958494.5199999996</v>
          </cell>
        </row>
        <row r="292">
          <cell r="A292" t="str">
            <v>9221000</v>
          </cell>
          <cell r="B292" t="str">
            <v>Bonds</v>
          </cell>
          <cell r="J292">
            <v>-450000000</v>
          </cell>
          <cell r="K292">
            <v>-450000000</v>
          </cell>
          <cell r="L292">
            <v>-450000000</v>
          </cell>
        </row>
        <row r="293">
          <cell r="A293" t="str">
            <v>9226000</v>
          </cell>
          <cell r="B293" t="str">
            <v>Unarmot Disc LT Debt</v>
          </cell>
          <cell r="J293">
            <v>6400472.8399999999</v>
          </cell>
          <cell r="K293">
            <v>6400472.8399999999</v>
          </cell>
          <cell r="L293">
            <v>6400472.8399999999</v>
          </cell>
        </row>
        <row r="294">
          <cell r="A294" t="str">
            <v>9227000</v>
          </cell>
          <cell r="B294" t="str">
            <v>Oblig Undr Cap Ls-Nc</v>
          </cell>
          <cell r="J294">
            <v>293652.15000000002</v>
          </cell>
          <cell r="K294">
            <v>293652.15000000002</v>
          </cell>
          <cell r="L294">
            <v>293652.15000000002</v>
          </cell>
        </row>
        <row r="295">
          <cell r="A295" t="str">
            <v>9228200</v>
          </cell>
          <cell r="B295" t="str">
            <v>Accum Prov Inj &amp; Dam</v>
          </cell>
          <cell r="J295">
            <v>591000</v>
          </cell>
          <cell r="K295">
            <v>591000</v>
          </cell>
          <cell r="L295">
            <v>591000</v>
          </cell>
        </row>
        <row r="296">
          <cell r="A296" t="str">
            <v>9228300</v>
          </cell>
          <cell r="B296" t="str">
            <v>Accum Prov Pen &amp; Ben</v>
          </cell>
          <cell r="J296">
            <v>25744763.489999998</v>
          </cell>
          <cell r="K296">
            <v>25744763.489999998</v>
          </cell>
          <cell r="L296">
            <v>25744763.489999998</v>
          </cell>
        </row>
        <row r="297">
          <cell r="A297" t="str">
            <v>9228400</v>
          </cell>
          <cell r="B297" t="str">
            <v>Accum Prov Misc Oper</v>
          </cell>
          <cell r="J297">
            <v>20780638.239999998</v>
          </cell>
          <cell r="K297">
            <v>20780638.239999998</v>
          </cell>
          <cell r="L297">
            <v>20780638.239999998</v>
          </cell>
        </row>
        <row r="298">
          <cell r="A298" t="str">
            <v>9230000</v>
          </cell>
          <cell r="B298" t="str">
            <v>Asset Retirem Obliga</v>
          </cell>
          <cell r="J298">
            <v>2100180.31</v>
          </cell>
          <cell r="K298">
            <v>2100180.31</v>
          </cell>
          <cell r="L298">
            <v>2100180.31</v>
          </cell>
        </row>
        <row r="299">
          <cell r="A299" t="str">
            <v>9231000</v>
          </cell>
          <cell r="B299" t="str">
            <v>Notes Payable</v>
          </cell>
          <cell r="J299">
            <v>400000000</v>
          </cell>
          <cell r="K299">
            <v>400000000</v>
          </cell>
          <cell r="L299">
            <v>400000000</v>
          </cell>
        </row>
        <row r="300">
          <cell r="A300" t="str">
            <v>9232000</v>
          </cell>
          <cell r="B300" t="str">
            <v>Accounts Payable</v>
          </cell>
          <cell r="J300">
            <v>5262028.4400000004</v>
          </cell>
          <cell r="K300">
            <v>5262028.4400000004</v>
          </cell>
          <cell r="L300">
            <v>5262028.4400000004</v>
          </cell>
        </row>
        <row r="301">
          <cell r="A301" t="str">
            <v>9234000</v>
          </cell>
          <cell r="B301" t="str">
            <v>Accts Payable Assoc</v>
          </cell>
          <cell r="J301">
            <v>-1854248.57</v>
          </cell>
          <cell r="K301">
            <v>-1854248.57</v>
          </cell>
          <cell r="L301">
            <v>-1854248.57</v>
          </cell>
        </row>
        <row r="302">
          <cell r="A302" t="str">
            <v>9235000</v>
          </cell>
          <cell r="B302" t="str">
            <v>Customer Deposits</v>
          </cell>
          <cell r="J302">
            <v>5256847.34</v>
          </cell>
          <cell r="K302">
            <v>5256847.34</v>
          </cell>
          <cell r="L302">
            <v>5256847.34</v>
          </cell>
        </row>
        <row r="303">
          <cell r="A303" t="str">
            <v>9236000</v>
          </cell>
          <cell r="B303" t="str">
            <v>Taxes Accrued</v>
          </cell>
          <cell r="J303">
            <v>-567625.61</v>
          </cell>
          <cell r="K303">
            <v>-567625.61</v>
          </cell>
          <cell r="L303">
            <v>-567625.61</v>
          </cell>
        </row>
        <row r="304">
          <cell r="A304" t="str">
            <v>9237000</v>
          </cell>
          <cell r="B304" t="str">
            <v>Interest Accrued</v>
          </cell>
          <cell r="J304">
            <v>-4324031.2</v>
          </cell>
          <cell r="K304">
            <v>-4324031.2</v>
          </cell>
          <cell r="L304">
            <v>-4324031.2</v>
          </cell>
        </row>
        <row r="305">
          <cell r="A305" t="str">
            <v>9241000</v>
          </cell>
          <cell r="B305" t="str">
            <v>Tax Collect Payable</v>
          </cell>
          <cell r="J305">
            <v>-353128.01</v>
          </cell>
          <cell r="K305">
            <v>-353128.01</v>
          </cell>
          <cell r="L305">
            <v>-353128.01</v>
          </cell>
        </row>
        <row r="306">
          <cell r="A306" t="str">
            <v>9242000</v>
          </cell>
          <cell r="B306" t="str">
            <v>Misc Cur &amp; Acc Liab</v>
          </cell>
          <cell r="J306">
            <v>28434865.079999998</v>
          </cell>
          <cell r="K306">
            <v>28434865.079999998</v>
          </cell>
          <cell r="L306">
            <v>28434865.079999998</v>
          </cell>
        </row>
        <row r="307">
          <cell r="A307" t="str">
            <v>9243000</v>
          </cell>
          <cell r="B307" t="str">
            <v>Oblig Under Cap Leas</v>
          </cell>
          <cell r="J307">
            <v>-17359.39</v>
          </cell>
          <cell r="K307">
            <v>-17359.39</v>
          </cell>
          <cell r="L307">
            <v>-17359.39</v>
          </cell>
        </row>
        <row r="308">
          <cell r="A308" t="str">
            <v>9244000</v>
          </cell>
          <cell r="B308" t="str">
            <v>LT Deriv Instr Liab</v>
          </cell>
          <cell r="J308">
            <v>-25720140.469999999</v>
          </cell>
          <cell r="K308">
            <v>-25720140.469999999</v>
          </cell>
          <cell r="L308">
            <v>-25720140.469999999</v>
          </cell>
        </row>
        <row r="309">
          <cell r="A309" t="str">
            <v>9244100</v>
          </cell>
          <cell r="B309" t="str">
            <v>Deriv Instrum Liab</v>
          </cell>
          <cell r="J309">
            <v>10926211.859999999</v>
          </cell>
          <cell r="K309">
            <v>10926211.859999999</v>
          </cell>
          <cell r="L309">
            <v>10926211.859999999</v>
          </cell>
        </row>
        <row r="310">
          <cell r="A310" t="str">
            <v>9252000</v>
          </cell>
          <cell r="B310" t="str">
            <v>Customer Adv Constr</v>
          </cell>
          <cell r="J310">
            <v>-1563379.76</v>
          </cell>
          <cell r="K310">
            <v>-1563379.76</v>
          </cell>
          <cell r="L310">
            <v>-1563379.76</v>
          </cell>
        </row>
        <row r="311">
          <cell r="A311" t="str">
            <v>9253000</v>
          </cell>
          <cell r="B311" t="str">
            <v>Oth Deferred Credits</v>
          </cell>
          <cell r="J311">
            <v>49628753.549999997</v>
          </cell>
          <cell r="K311">
            <v>49628753.549999997</v>
          </cell>
          <cell r="L311">
            <v>49628753.549999997</v>
          </cell>
        </row>
        <row r="312">
          <cell r="A312" t="str">
            <v>9254000</v>
          </cell>
          <cell r="B312" t="str">
            <v>Oth Regulatory Liab</v>
          </cell>
          <cell r="J312">
            <v>64183190.100000001</v>
          </cell>
          <cell r="K312">
            <v>64183190.100000001</v>
          </cell>
          <cell r="L312">
            <v>64183190.100000001</v>
          </cell>
        </row>
        <row r="313">
          <cell r="A313" t="str">
            <v>9256000</v>
          </cell>
          <cell r="B313" t="str">
            <v>Defrrd Gns from Disp</v>
          </cell>
          <cell r="J313">
            <v>108322.68</v>
          </cell>
          <cell r="K313">
            <v>108322.68</v>
          </cell>
          <cell r="L313">
            <v>108322.68</v>
          </cell>
        </row>
        <row r="314">
          <cell r="A314" t="str">
            <v>9282000</v>
          </cell>
          <cell r="B314" t="str">
            <v>Acc Defrd Inc Tax-Pr</v>
          </cell>
          <cell r="J314">
            <v>51437582.270000003</v>
          </cell>
          <cell r="K314">
            <v>51437582.270000003</v>
          </cell>
          <cell r="L314">
            <v>51437582.270000003</v>
          </cell>
        </row>
        <row r="315">
          <cell r="A315" t="str">
            <v>9283000</v>
          </cell>
          <cell r="B315" t="str">
            <v>Acc Defrd Inc Tax-Ot</v>
          </cell>
          <cell r="J315">
            <v>-40390652.469999999</v>
          </cell>
          <cell r="K315">
            <v>-40390652.469999999</v>
          </cell>
          <cell r="L315">
            <v>-40390652.469999999</v>
          </cell>
        </row>
        <row r="316">
          <cell r="A316" t="str">
            <v>9438000</v>
          </cell>
          <cell r="B316" t="str">
            <v>Divid Declrd-Common</v>
          </cell>
          <cell r="J316">
            <v>15818966.210000001</v>
          </cell>
          <cell r="K316">
            <v>15818966.210000001</v>
          </cell>
          <cell r="L316">
            <v>15818966.210000001</v>
          </cell>
        </row>
        <row r="317">
          <cell r="A317" t="str">
            <v>9991070</v>
          </cell>
          <cell r="B317" t="str">
            <v>CO-Construction WIP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0.05</v>
          </cell>
          <cell r="K317">
            <v>0.05</v>
          </cell>
          <cell r="L317">
            <v>0.05</v>
          </cell>
          <cell r="M317">
            <v>0</v>
          </cell>
        </row>
        <row r="318">
          <cell r="A318" t="str">
            <v>9991080</v>
          </cell>
          <cell r="B318" t="str">
            <v>CO-Retirement WIP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A319" t="str">
            <v>9991210</v>
          </cell>
          <cell r="B319" t="str">
            <v>CO-Nonutility Proper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A320" t="str">
            <v>9991240</v>
          </cell>
          <cell r="B320" t="str">
            <v>CO-Other Investments</v>
          </cell>
          <cell r="D320">
            <v>0</v>
          </cell>
          <cell r="I320">
            <v>0</v>
          </cell>
          <cell r="J320">
            <v>0</v>
          </cell>
          <cell r="L320">
            <v>0</v>
          </cell>
          <cell r="M320">
            <v>0</v>
          </cell>
        </row>
        <row r="321">
          <cell r="A321" t="str">
            <v>9991410</v>
          </cell>
          <cell r="B321" t="str">
            <v>CO-Notes Receivable</v>
          </cell>
          <cell r="C321">
            <v>0</v>
          </cell>
          <cell r="H321">
            <v>0</v>
          </cell>
          <cell r="J321">
            <v>0</v>
          </cell>
          <cell r="L321">
            <v>0</v>
          </cell>
        </row>
        <row r="322">
          <cell r="A322" t="str">
            <v>9991420</v>
          </cell>
          <cell r="B322" t="str">
            <v>CO-Customer AR</v>
          </cell>
          <cell r="L322">
            <v>0</v>
          </cell>
          <cell r="M322">
            <v>0</v>
          </cell>
        </row>
        <row r="323">
          <cell r="A323" t="str">
            <v>9991430</v>
          </cell>
          <cell r="B323" t="str">
            <v>CO-Other Accts Rcvbl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L323">
            <v>0</v>
          </cell>
          <cell r="M323">
            <v>0</v>
          </cell>
        </row>
        <row r="324">
          <cell r="A324" t="str">
            <v>9991540</v>
          </cell>
          <cell r="B324" t="str">
            <v>CO-Plnt Mtls Op Supp</v>
          </cell>
          <cell r="L324">
            <v>0</v>
          </cell>
          <cell r="M324">
            <v>0</v>
          </cell>
        </row>
        <row r="325">
          <cell r="A325" t="str">
            <v>9991630</v>
          </cell>
          <cell r="B325" t="str">
            <v>CO-Stores Exp Undist</v>
          </cell>
          <cell r="L325">
            <v>0</v>
          </cell>
          <cell r="M325">
            <v>0</v>
          </cell>
        </row>
        <row r="326">
          <cell r="A326" t="str">
            <v>9991650</v>
          </cell>
          <cell r="B326" t="str">
            <v>CO-Prepayments</v>
          </cell>
          <cell r="C326">
            <v>0</v>
          </cell>
          <cell r="H326">
            <v>0</v>
          </cell>
          <cell r="J326">
            <v>0</v>
          </cell>
          <cell r="L326">
            <v>0</v>
          </cell>
          <cell r="M326">
            <v>0</v>
          </cell>
        </row>
        <row r="327">
          <cell r="A327" t="str">
            <v>9991821</v>
          </cell>
          <cell r="B327" t="str">
            <v>CO-Extraord prop los</v>
          </cell>
          <cell r="C327">
            <v>0</v>
          </cell>
          <cell r="H327">
            <v>0</v>
          </cell>
          <cell r="J327">
            <v>0</v>
          </cell>
          <cell r="L327">
            <v>0</v>
          </cell>
        </row>
        <row r="328">
          <cell r="A328" t="str">
            <v>9991823</v>
          </cell>
          <cell r="B328" t="str">
            <v>CO-Other Reg Assets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L328">
            <v>0</v>
          </cell>
          <cell r="M328">
            <v>0</v>
          </cell>
        </row>
        <row r="329">
          <cell r="A329" t="str">
            <v>9991830</v>
          </cell>
          <cell r="B329" t="str">
            <v>CO-PrelimSrvyInvstgt</v>
          </cell>
          <cell r="C329">
            <v>0</v>
          </cell>
          <cell r="H329">
            <v>0</v>
          </cell>
          <cell r="J329">
            <v>0</v>
          </cell>
          <cell r="L329">
            <v>0</v>
          </cell>
        </row>
        <row r="330">
          <cell r="A330" t="str">
            <v>9991840</v>
          </cell>
          <cell r="B330" t="str">
            <v>CO-Clearing Accounts</v>
          </cell>
          <cell r="C330">
            <v>0</v>
          </cell>
          <cell r="D330">
            <v>0.25</v>
          </cell>
          <cell r="H330">
            <v>0</v>
          </cell>
          <cell r="I330">
            <v>0.25</v>
          </cell>
          <cell r="J330">
            <v>0.25</v>
          </cell>
          <cell r="L330">
            <v>0.26</v>
          </cell>
          <cell r="M330">
            <v>0.01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C45" sqref="C45"/>
    </sheetView>
  </sheetViews>
  <sheetFormatPr defaultColWidth="9.140625" defaultRowHeight="15" x14ac:dyDescent="0.25"/>
  <cols>
    <col min="1" max="1" width="71.710937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68" t="s">
        <v>693</v>
      </c>
      <c r="B3" s="40"/>
      <c r="C3" s="40"/>
      <c r="D3" s="40"/>
    </row>
    <row r="4" spans="1:4" x14ac:dyDescent="0.25">
      <c r="A4" s="156"/>
      <c r="B4" s="39"/>
      <c r="C4" s="39"/>
      <c r="D4" s="39"/>
    </row>
    <row r="5" spans="1:4" x14ac:dyDescent="0.25">
      <c r="A5" s="153" t="s">
        <v>694</v>
      </c>
      <c r="B5" s="153"/>
      <c r="C5" s="153"/>
      <c r="D5" s="153"/>
    </row>
    <row r="6" spans="1:4" x14ac:dyDescent="0.25">
      <c r="A6" s="153" t="s">
        <v>695</v>
      </c>
      <c r="B6" s="153"/>
      <c r="C6" s="153"/>
      <c r="D6" s="153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2064593541.5999999</v>
      </c>
      <c r="C9" s="28">
        <f>+'Unallocated Detail'!H18</f>
        <v>949160646.39999986</v>
      </c>
      <c r="D9" s="18">
        <f>SUM(B9:C9)</f>
        <v>3013754188</v>
      </c>
    </row>
    <row r="10" spans="1:4" x14ac:dyDescent="0.25">
      <c r="A10" s="26" t="s">
        <v>26</v>
      </c>
      <c r="B10" s="32">
        <f>+'Unallocated Detail'!G21</f>
        <v>351214.45</v>
      </c>
      <c r="C10" s="32">
        <f>+'Unallocated Detail'!H21</f>
        <v>0</v>
      </c>
      <c r="D10" s="9">
        <f>SUM(B10:C10)</f>
        <v>351214.45</v>
      </c>
    </row>
    <row r="11" spans="1:4" x14ac:dyDescent="0.25">
      <c r="A11" s="26" t="s">
        <v>25</v>
      </c>
      <c r="B11" s="32">
        <f>+'Unallocated Detail'!G25</f>
        <v>189780073.88</v>
      </c>
      <c r="C11" s="32">
        <f>+'Unallocated Detail'!H25</f>
        <v>0</v>
      </c>
      <c r="D11" s="9">
        <f>SUM(B11:C11)</f>
        <v>189780073.88</v>
      </c>
    </row>
    <row r="12" spans="1:4" x14ac:dyDescent="0.25">
      <c r="A12" s="26" t="s">
        <v>24</v>
      </c>
      <c r="B12" s="31">
        <f>+'Unallocated Detail'!G40</f>
        <v>116671946.33999999</v>
      </c>
      <c r="C12" s="30">
        <f>+'Unallocated Detail'!H40</f>
        <v>16725305.34</v>
      </c>
      <c r="D12" s="35">
        <f>SUM(B12:C12)</f>
        <v>133397251.67999999</v>
      </c>
    </row>
    <row r="13" spans="1:4" x14ac:dyDescent="0.25">
      <c r="A13" s="26" t="s">
        <v>23</v>
      </c>
      <c r="B13" s="19">
        <f>SUM(B9:B12)</f>
        <v>2371396776.27</v>
      </c>
      <c r="C13" s="19">
        <f>SUM(C9:C12)</f>
        <v>965885951.73999989</v>
      </c>
      <c r="D13" s="18">
        <f>SUM(D9:D12)</f>
        <v>3337282728.0099998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264662122.39000002</v>
      </c>
      <c r="C18" s="28">
        <f>+'Unallocated Detail'!H47</f>
        <v>0</v>
      </c>
      <c r="D18" s="18">
        <f>B18+C18</f>
        <v>264662122.39000002</v>
      </c>
    </row>
    <row r="19" spans="1:4" x14ac:dyDescent="0.25">
      <c r="A19" s="26" t="s">
        <v>21</v>
      </c>
      <c r="B19" s="32">
        <f>+'Unallocated Detail'!G56</f>
        <v>511976375.97999996</v>
      </c>
      <c r="C19" s="32">
        <f>+'Unallocated Detail'!H56</f>
        <v>366605648.86000001</v>
      </c>
      <c r="D19" s="27">
        <f>B19+C19</f>
        <v>878582024.83999991</v>
      </c>
    </row>
    <row r="20" spans="1:4" x14ac:dyDescent="0.25">
      <c r="A20" s="26" t="s">
        <v>20</v>
      </c>
      <c r="B20" s="32">
        <f>+'Unallocated Detail'!G59</f>
        <v>123883050.72</v>
      </c>
      <c r="C20" s="32">
        <f>+'Unallocated Detail'!H59</f>
        <v>0</v>
      </c>
      <c r="D20" s="27">
        <f>B20+C20</f>
        <v>123883050.72</v>
      </c>
    </row>
    <row r="21" spans="1:4" x14ac:dyDescent="0.25">
      <c r="A21" s="26" t="s">
        <v>19</v>
      </c>
      <c r="B21" s="31">
        <f>+'Unallocated Detail'!G62</f>
        <v>-78853312.420000002</v>
      </c>
      <c r="C21" s="30">
        <f>+'Unallocated Detail'!H62</f>
        <v>0</v>
      </c>
      <c r="D21" s="29">
        <f>B21+C21</f>
        <v>-78853312.420000002</v>
      </c>
    </row>
    <row r="22" spans="1:4" x14ac:dyDescent="0.25">
      <c r="A22" s="26" t="s">
        <v>18</v>
      </c>
      <c r="B22" s="19">
        <f>SUM(B18:B21)</f>
        <v>821668236.67000008</v>
      </c>
      <c r="C22" s="19">
        <f>SUM(C18:C21)</f>
        <v>366605648.86000001</v>
      </c>
      <c r="D22" s="18">
        <f>SUM(D18:D21)</f>
        <v>1188273885.53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120717329.14999999</v>
      </c>
      <c r="C24" s="28">
        <f>+'Unallocated Detail'!H138</f>
        <v>6538618.8400000008</v>
      </c>
      <c r="D24" s="18">
        <f t="shared" ref="D24:D37" si="0">B24+C24</f>
        <v>127255947.98999999</v>
      </c>
    </row>
    <row r="25" spans="1:4" x14ac:dyDescent="0.25">
      <c r="A25" s="26" t="s">
        <v>16</v>
      </c>
      <c r="B25" s="25">
        <f>+'Unallocated Detail'!G168</f>
        <v>22605208.919999998</v>
      </c>
      <c r="C25" s="25">
        <f>+'Unallocated Detail'!H168</f>
        <v>0</v>
      </c>
      <c r="D25" s="27">
        <f t="shared" si="0"/>
        <v>22605208.919999998</v>
      </c>
    </row>
    <row r="26" spans="1:4" x14ac:dyDescent="0.25">
      <c r="A26" s="26" t="s">
        <v>15</v>
      </c>
      <c r="B26" s="25">
        <f>+'Unallocated Detail'!G206</f>
        <v>82423054.329999998</v>
      </c>
      <c r="C26" s="25">
        <f>+'Unallocated Detail'!H206</f>
        <v>54776144.879999995</v>
      </c>
      <c r="D26" s="27">
        <f t="shared" si="0"/>
        <v>137199199.20999998</v>
      </c>
    </row>
    <row r="27" spans="1:4" x14ac:dyDescent="0.25">
      <c r="A27" s="26" t="s">
        <v>14</v>
      </c>
      <c r="B27" s="25">
        <f>+'Unallocated Detail'!G213</f>
        <v>50242169.629999995</v>
      </c>
      <c r="C27" s="25">
        <f>+'Unallocated Detail'!H213</f>
        <v>28603120.590000004</v>
      </c>
      <c r="D27" s="27">
        <f t="shared" si="0"/>
        <v>78845290.219999999</v>
      </c>
    </row>
    <row r="28" spans="1:4" x14ac:dyDescent="0.25">
      <c r="A28" s="26" t="s">
        <v>13</v>
      </c>
      <c r="B28" s="25">
        <f>+'Unallocated Detail'!G222</f>
        <v>23447356.580000002</v>
      </c>
      <c r="C28" s="25">
        <f>+'Unallocated Detail'!H222</f>
        <v>6815798.96</v>
      </c>
      <c r="D28" s="27">
        <f t="shared" si="0"/>
        <v>30263155.540000003</v>
      </c>
    </row>
    <row r="29" spans="1:4" x14ac:dyDescent="0.25">
      <c r="A29" s="26" t="s">
        <v>12</v>
      </c>
      <c r="B29" s="25">
        <f>+'Unallocated Detail'!G225</f>
        <v>74607188.019999996</v>
      </c>
      <c r="C29" s="25">
        <f>+'Unallocated Detail'!H225</f>
        <v>16362228.15</v>
      </c>
      <c r="D29" s="27">
        <f t="shared" si="0"/>
        <v>90969416.170000002</v>
      </c>
    </row>
    <row r="30" spans="1:4" x14ac:dyDescent="0.25">
      <c r="A30" s="26" t="s">
        <v>11</v>
      </c>
      <c r="B30" s="25">
        <f>+'Unallocated Detail'!G240</f>
        <v>130370063.31000002</v>
      </c>
      <c r="C30" s="25">
        <f>+'Unallocated Detail'!H240</f>
        <v>59064725.75</v>
      </c>
      <c r="D30" s="27">
        <f t="shared" si="0"/>
        <v>189434789.06</v>
      </c>
    </row>
    <row r="31" spans="1:4" x14ac:dyDescent="0.25">
      <c r="A31" s="26" t="s">
        <v>10</v>
      </c>
      <c r="B31" s="25">
        <f>+'Unallocated Detail'!G247</f>
        <v>358781056.63</v>
      </c>
      <c r="C31" s="25">
        <f>+'Unallocated Detail'!H247</f>
        <v>129257771.81999999</v>
      </c>
      <c r="D31" s="27">
        <f t="shared" si="0"/>
        <v>488038828.44999999</v>
      </c>
    </row>
    <row r="32" spans="1:4" x14ac:dyDescent="0.25">
      <c r="A32" s="26" t="s">
        <v>9</v>
      </c>
      <c r="B32" s="25">
        <f>+'Unallocated Detail'!G252</f>
        <v>101756083.26000001</v>
      </c>
      <c r="C32" s="25">
        <f>+'Unallocated Detail'!H252</f>
        <v>40672495.5</v>
      </c>
      <c r="D32" s="27">
        <f t="shared" si="0"/>
        <v>142428578.75999999</v>
      </c>
    </row>
    <row r="33" spans="1:4" x14ac:dyDescent="0.25">
      <c r="A33" s="26" t="s">
        <v>8</v>
      </c>
      <c r="B33" s="25">
        <f>+'Unallocated Detail'!G255</f>
        <v>31876556.52</v>
      </c>
      <c r="C33" s="25">
        <f>+'Unallocated Detail'!H255</f>
        <v>0</v>
      </c>
      <c r="D33" s="27">
        <f t="shared" si="0"/>
        <v>31876556.52</v>
      </c>
    </row>
    <row r="34" spans="1:4" x14ac:dyDescent="0.25">
      <c r="A34" s="17" t="s">
        <v>7</v>
      </c>
      <c r="B34" s="25">
        <f>+'Unallocated Detail'!G263</f>
        <v>-82382578.529999986</v>
      </c>
      <c r="C34" s="25">
        <f>+'Unallocated Detail'!H263</f>
        <v>-9504349.1700000018</v>
      </c>
      <c r="D34" s="24">
        <f t="shared" si="0"/>
        <v>-91886927.699999988</v>
      </c>
    </row>
    <row r="35" spans="1:4" x14ac:dyDescent="0.25">
      <c r="A35" s="17" t="s">
        <v>689</v>
      </c>
      <c r="B35" s="25">
        <f>+'Unallocated Detail'!G268</f>
        <v>224985851.35999998</v>
      </c>
      <c r="C35" s="25">
        <f>+'Unallocated Detail'!H268</f>
        <v>103681635.63</v>
      </c>
      <c r="D35" s="24">
        <f t="shared" si="0"/>
        <v>328667486.99000001</v>
      </c>
    </row>
    <row r="36" spans="1:4" x14ac:dyDescent="0.25">
      <c r="A36" s="17" t="s">
        <v>690</v>
      </c>
      <c r="B36" s="25">
        <f>+'Unallocated Detail'!G273</f>
        <v>40037496.210000001</v>
      </c>
      <c r="C36" s="25">
        <f>+'Unallocated Detail'!H273</f>
        <v>29239527.760000002</v>
      </c>
      <c r="D36" s="24">
        <f t="shared" si="0"/>
        <v>69277023.969999999</v>
      </c>
    </row>
    <row r="37" spans="1:4" x14ac:dyDescent="0.25">
      <c r="A37" s="17" t="s">
        <v>691</v>
      </c>
      <c r="B37" s="23">
        <f>+'Unallocated Detail'!G278</f>
        <v>18928553.430000007</v>
      </c>
      <c r="C37" s="22">
        <f>+'Unallocated Detail'!H278</f>
        <v>94783.429999999702</v>
      </c>
      <c r="D37" s="21">
        <f t="shared" si="0"/>
        <v>19023336.860000007</v>
      </c>
    </row>
    <row r="38" spans="1:4" x14ac:dyDescent="0.25">
      <c r="A38" s="20" t="s">
        <v>692</v>
      </c>
      <c r="B38" s="19">
        <f>SUM(B22:B37)</f>
        <v>2020063625.4899998</v>
      </c>
      <c r="C38" s="19">
        <f>SUM(C22:C37)</f>
        <v>832208150.99999988</v>
      </c>
      <c r="D38" s="18">
        <f>SUM(D22:D37)</f>
        <v>2852271776.4900007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351333150.78000021</v>
      </c>
      <c r="C40" s="13">
        <f>C13-C38</f>
        <v>133677800.74000001</v>
      </c>
      <c r="D40" s="12">
        <f>D13-D38</f>
        <v>485010951.51999903</v>
      </c>
    </row>
    <row r="41" spans="1:4" x14ac:dyDescent="0.25">
      <c r="A41" s="11"/>
      <c r="B41" s="10"/>
      <c r="C41" s="10"/>
      <c r="D41" s="9"/>
    </row>
    <row r="42" spans="1:4" x14ac:dyDescent="0.25">
      <c r="A42" s="169" t="str">
        <f>"RATE BASE (AMA "&amp;A2&amp;")"</f>
        <v>RATE BASE (AMA PERIODIC ALLOCATED RESULTS OF OPERATIONS)</v>
      </c>
      <c r="B42" s="170">
        <v>5405289459.1319838</v>
      </c>
      <c r="C42" s="170">
        <v>2276372408.9609914</v>
      </c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0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40625" defaultRowHeight="15" x14ac:dyDescent="0.25"/>
  <cols>
    <col min="1" max="1" width="40" style="4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5" style="41" bestFit="1" customWidth="1"/>
    <col min="7" max="16384" width="9.140625" style="4"/>
  </cols>
  <sheetData>
    <row r="1" spans="1:6" ht="18" customHeight="1" x14ac:dyDescent="0.25">
      <c r="A1" s="40" t="s">
        <v>330</v>
      </c>
      <c r="B1" s="57"/>
      <c r="C1" s="57"/>
      <c r="D1" s="57"/>
      <c r="E1" s="57"/>
      <c r="F1" s="57"/>
    </row>
    <row r="2" spans="1:6" ht="18" customHeight="1" x14ac:dyDescent="0.25">
      <c r="A2" s="40" t="s">
        <v>332</v>
      </c>
      <c r="B2" s="57"/>
      <c r="C2" s="57"/>
      <c r="D2" s="57"/>
      <c r="E2" s="57"/>
      <c r="F2" s="57"/>
    </row>
    <row r="3" spans="1:6" ht="18" customHeight="1" x14ac:dyDescent="0.25">
      <c r="A3" s="40" t="str">
        <f>Allocated!A3</f>
        <v>FOR THE 12 MONTHS ENDED June 30, 2020</v>
      </c>
      <c r="B3" s="57"/>
      <c r="C3" s="57"/>
      <c r="D3" s="57"/>
      <c r="E3" s="57"/>
      <c r="F3" s="57"/>
    </row>
    <row r="4" spans="1:6" ht="12" customHeight="1" x14ac:dyDescent="0.25"/>
    <row r="5" spans="1:6" ht="18" customHeight="1" x14ac:dyDescent="0.25">
      <c r="A5" s="1"/>
      <c r="B5" s="56" t="s">
        <v>30</v>
      </c>
      <c r="C5" s="56" t="s">
        <v>29</v>
      </c>
      <c r="D5" s="56" t="s">
        <v>31</v>
      </c>
      <c r="E5" s="56" t="s">
        <v>331</v>
      </c>
      <c r="F5" s="55" t="s">
        <v>328</v>
      </c>
    </row>
    <row r="6" spans="1:6" ht="18" customHeight="1" x14ac:dyDescent="0.25">
      <c r="A6" s="54" t="s">
        <v>28</v>
      </c>
      <c r="B6" s="53"/>
      <c r="C6" s="53"/>
      <c r="D6" s="53"/>
      <c r="E6" s="53"/>
      <c r="F6" s="52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2064593541.5999999</v>
      </c>
      <c r="C8" s="19">
        <f>+'Unallocated Detail'!C18</f>
        <v>949160646.39999986</v>
      </c>
      <c r="D8" s="19">
        <f>+'Unallocated Detail'!D18</f>
        <v>0</v>
      </c>
      <c r="E8" s="19">
        <v>0</v>
      </c>
      <c r="F8" s="18">
        <f>SUM(B8:E8)</f>
        <v>3013754188</v>
      </c>
    </row>
    <row r="9" spans="1:6" ht="18" customHeight="1" x14ac:dyDescent="0.25">
      <c r="A9" s="17" t="s">
        <v>26</v>
      </c>
      <c r="B9" s="120">
        <f>+'Unallocated Detail'!B21</f>
        <v>351214.45</v>
      </c>
      <c r="C9" s="120">
        <f>+'Unallocated Detail'!C21</f>
        <v>0</v>
      </c>
      <c r="D9" s="120">
        <f>+'Unallocated Detail'!D21</f>
        <v>0</v>
      </c>
      <c r="E9" s="49">
        <v>0</v>
      </c>
      <c r="F9" s="27">
        <f>SUM(B9:E9)</f>
        <v>351214.45</v>
      </c>
    </row>
    <row r="10" spans="1:6" ht="18" customHeight="1" x14ac:dyDescent="0.25">
      <c r="A10" s="17" t="s">
        <v>25</v>
      </c>
      <c r="B10" s="120">
        <f>+'Unallocated Detail'!B25</f>
        <v>189780073.88</v>
      </c>
      <c r="C10" s="120">
        <f>+'Unallocated Detail'!C25</f>
        <v>0</v>
      </c>
      <c r="D10" s="120">
        <f>+'Unallocated Detail'!D25</f>
        <v>0</v>
      </c>
      <c r="E10" s="49">
        <v>0</v>
      </c>
      <c r="F10" s="27">
        <f>SUM(B10:E10)</f>
        <v>189780073.88</v>
      </c>
    </row>
    <row r="11" spans="1:6" ht="18" customHeight="1" x14ac:dyDescent="0.25">
      <c r="A11" s="17" t="s">
        <v>24</v>
      </c>
      <c r="B11" s="31">
        <f>+'Unallocated Detail'!B40</f>
        <v>116671946.33999999</v>
      </c>
      <c r="C11" s="51">
        <f>+'Unallocated Detail'!C40</f>
        <v>16725305.34</v>
      </c>
      <c r="D11" s="51">
        <f>+'Unallocated Detail'!D40</f>
        <v>0</v>
      </c>
      <c r="E11" s="30">
        <v>0</v>
      </c>
      <c r="F11" s="29">
        <f>SUM(B11:E11)</f>
        <v>133397251.67999999</v>
      </c>
    </row>
    <row r="12" spans="1:6" ht="18" customHeight="1" x14ac:dyDescent="0.25">
      <c r="A12" s="17" t="s">
        <v>23</v>
      </c>
      <c r="B12" s="19">
        <f>SUM(B8:B11)</f>
        <v>2371396776.27</v>
      </c>
      <c r="C12" s="19">
        <f>SUM(C8:C11)</f>
        <v>965885951.73999989</v>
      </c>
      <c r="D12" s="19">
        <f>SUM(D8:D11)</f>
        <v>0</v>
      </c>
      <c r="E12" s="19">
        <f>SUM(E8:E11)</f>
        <v>0</v>
      </c>
      <c r="F12" s="18">
        <f>SUM(F8:F11)</f>
        <v>3337282728.0099998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264662122.39000002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264662122.39000002</v>
      </c>
    </row>
    <row r="18" spans="1:6" ht="18" customHeight="1" x14ac:dyDescent="0.25">
      <c r="A18" s="17" t="s">
        <v>21</v>
      </c>
      <c r="B18" s="120">
        <f>+'Unallocated Detail'!B56</f>
        <v>511976375.97999996</v>
      </c>
      <c r="C18" s="120">
        <f>+'Unallocated Detail'!C56</f>
        <v>366605648.86000001</v>
      </c>
      <c r="D18" s="120">
        <f>+'Unallocated Detail'!D56</f>
        <v>0</v>
      </c>
      <c r="E18" s="49">
        <v>0</v>
      </c>
      <c r="F18" s="27">
        <f>SUM(B18:E18)</f>
        <v>878582024.83999991</v>
      </c>
    </row>
    <row r="19" spans="1:6" ht="18" customHeight="1" x14ac:dyDescent="0.25">
      <c r="A19" s="17" t="s">
        <v>20</v>
      </c>
      <c r="B19" s="120">
        <f>+'Unallocated Detail'!B59</f>
        <v>123883050.72</v>
      </c>
      <c r="C19" s="120">
        <f>+'Unallocated Detail'!C59</f>
        <v>0</v>
      </c>
      <c r="D19" s="120">
        <f>+'Unallocated Detail'!D59</f>
        <v>0</v>
      </c>
      <c r="E19" s="49">
        <v>0</v>
      </c>
      <c r="F19" s="27">
        <f>SUM(B19:E19)</f>
        <v>123883050.72</v>
      </c>
    </row>
    <row r="20" spans="1:6" ht="18" customHeight="1" x14ac:dyDescent="0.25">
      <c r="A20" s="17" t="s">
        <v>19</v>
      </c>
      <c r="B20" s="31">
        <f>+'Unallocated Detail'!B62</f>
        <v>-78853312.420000002</v>
      </c>
      <c r="C20" s="51">
        <f>+'Unallocated Detail'!C62</f>
        <v>0</v>
      </c>
      <c r="D20" s="51">
        <f>+'Unallocated Detail'!D62</f>
        <v>0</v>
      </c>
      <c r="E20" s="30">
        <v>0</v>
      </c>
      <c r="F20" s="29">
        <f>SUM(B20:E20)</f>
        <v>-78853312.420000002</v>
      </c>
    </row>
    <row r="21" spans="1:6" ht="18" customHeight="1" x14ac:dyDescent="0.25">
      <c r="A21" s="17" t="s">
        <v>18</v>
      </c>
      <c r="B21" s="19">
        <f>SUM(B17:B20)</f>
        <v>821668236.67000008</v>
      </c>
      <c r="C21" s="19">
        <f>SUM(C17:C20)</f>
        <v>366605648.86000001</v>
      </c>
      <c r="D21" s="19">
        <f>SUM(D17:D20)</f>
        <v>0</v>
      </c>
      <c r="E21" s="19">
        <f>SUM(E17:E20)</f>
        <v>0</v>
      </c>
      <c r="F21" s="18">
        <f>SUM(F17:F20)</f>
        <v>1188273885.53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120717329.14999999</v>
      </c>
      <c r="C23" s="19">
        <f>+'Unallocated Detail'!C138</f>
        <v>6538618.8400000008</v>
      </c>
      <c r="D23" s="19">
        <f>+'Unallocated Detail'!D138</f>
        <v>0</v>
      </c>
      <c r="E23" s="19">
        <v>0</v>
      </c>
      <c r="F23" s="18">
        <f t="shared" ref="F23:F36" si="0">SUM(B23:E23)</f>
        <v>127255947.98999999</v>
      </c>
    </row>
    <row r="24" spans="1:6" ht="18" customHeight="1" x14ac:dyDescent="0.25">
      <c r="A24" s="17" t="s">
        <v>16</v>
      </c>
      <c r="B24" s="50">
        <f>+'Unallocated Detail'!B168</f>
        <v>22605208.919999998</v>
      </c>
      <c r="C24" s="49">
        <f>+'Unallocated Detail'!C168</f>
        <v>0</v>
      </c>
      <c r="D24" s="49">
        <f>+'Unallocated Detail'!D168</f>
        <v>0</v>
      </c>
      <c r="E24" s="49">
        <v>0</v>
      </c>
      <c r="F24" s="27">
        <f t="shared" si="0"/>
        <v>22605208.919999998</v>
      </c>
    </row>
    <row r="25" spans="1:6" ht="18" customHeight="1" x14ac:dyDescent="0.25">
      <c r="A25" s="17" t="s">
        <v>15</v>
      </c>
      <c r="B25" s="50">
        <f>+'Unallocated Detail'!B206</f>
        <v>82423054.329999998</v>
      </c>
      <c r="C25" s="33">
        <f>+'Unallocated Detail'!C206</f>
        <v>54776144.879999995</v>
      </c>
      <c r="D25" s="33">
        <f>+'Unallocated Detail'!D206</f>
        <v>0</v>
      </c>
      <c r="E25" s="49">
        <v>0</v>
      </c>
      <c r="F25" s="27">
        <f t="shared" si="0"/>
        <v>137199199.20999998</v>
      </c>
    </row>
    <row r="26" spans="1:6" ht="18" customHeight="1" x14ac:dyDescent="0.25">
      <c r="A26" s="26" t="s">
        <v>14</v>
      </c>
      <c r="B26" s="50">
        <f>+'Unallocated Detail'!B213</f>
        <v>27663165.289999999</v>
      </c>
      <c r="C26" s="33">
        <f>+'Unallocated Detail'!C213</f>
        <v>12482623.73</v>
      </c>
      <c r="D26" s="33">
        <f>+'Unallocated Detail'!D213</f>
        <v>38699501.200000003</v>
      </c>
      <c r="E26" s="49">
        <v>0</v>
      </c>
      <c r="F26" s="27">
        <f t="shared" si="0"/>
        <v>78845290.219999999</v>
      </c>
    </row>
    <row r="27" spans="1:6" ht="18" customHeight="1" x14ac:dyDescent="0.25">
      <c r="A27" s="17" t="s">
        <v>13</v>
      </c>
      <c r="B27" s="50">
        <f>+'Unallocated Detail'!B222</f>
        <v>21399275.84</v>
      </c>
      <c r="C27" s="33">
        <f>+'Unallocated Detail'!C222</f>
        <v>5336712.5</v>
      </c>
      <c r="D27" s="33">
        <f>+'Unallocated Detail'!D222</f>
        <v>3527167.2</v>
      </c>
      <c r="E27" s="49">
        <v>0</v>
      </c>
      <c r="F27" s="27">
        <f t="shared" si="0"/>
        <v>30263155.539999999</v>
      </c>
    </row>
    <row r="28" spans="1:6" ht="18" customHeight="1" x14ac:dyDescent="0.25">
      <c r="A28" s="17" t="s">
        <v>12</v>
      </c>
      <c r="B28" s="50">
        <f>+'Unallocated Detail'!B225</f>
        <v>74607188.019999996</v>
      </c>
      <c r="C28" s="33">
        <f>+'Unallocated Detail'!C225</f>
        <v>16362228.15</v>
      </c>
      <c r="D28" s="33">
        <f>+'Unallocated Detail'!D225</f>
        <v>0</v>
      </c>
      <c r="E28" s="49">
        <v>0</v>
      </c>
      <c r="F28" s="27">
        <f t="shared" si="0"/>
        <v>90969416.170000002</v>
      </c>
    </row>
    <row r="29" spans="1:6" ht="18" customHeight="1" x14ac:dyDescent="0.25">
      <c r="A29" s="26" t="s">
        <v>11</v>
      </c>
      <c r="B29" s="50">
        <f>+'Unallocated Detail'!B240</f>
        <v>44531120.600000001</v>
      </c>
      <c r="C29" s="33">
        <f>+'Unallocated Detail'!C240</f>
        <v>14127427.399999999</v>
      </c>
      <c r="D29" s="33">
        <f>+'Unallocated Detail'!D240</f>
        <v>130776241.05999999</v>
      </c>
      <c r="E29" s="49">
        <v>0</v>
      </c>
      <c r="F29" s="27">
        <f t="shared" si="0"/>
        <v>189434789.06</v>
      </c>
    </row>
    <row r="30" spans="1:6" ht="18" customHeight="1" x14ac:dyDescent="0.25">
      <c r="A30" s="17" t="s">
        <v>10</v>
      </c>
      <c r="B30" s="50">
        <f>+'Unallocated Detail'!B247</f>
        <v>339811356.69999999</v>
      </c>
      <c r="C30" s="33">
        <f>+'Unallocated Detail'!C247</f>
        <v>119602537.97999999</v>
      </c>
      <c r="D30" s="33">
        <f>+'Unallocated Detail'!D247</f>
        <v>28624933.770000003</v>
      </c>
      <c r="E30" s="49">
        <v>0</v>
      </c>
      <c r="F30" s="27">
        <f t="shared" si="0"/>
        <v>488038828.44999993</v>
      </c>
    </row>
    <row r="31" spans="1:6" ht="18" customHeight="1" x14ac:dyDescent="0.25">
      <c r="A31" s="17" t="s">
        <v>9</v>
      </c>
      <c r="B31" s="50">
        <f>+'Unallocated Detail'!B252</f>
        <v>29428028.559999999</v>
      </c>
      <c r="C31" s="33">
        <f>+'Unallocated Detail'!C252</f>
        <v>3864893.0700000003</v>
      </c>
      <c r="D31" s="33">
        <f>+'Unallocated Detail'!D252</f>
        <v>109135657.13</v>
      </c>
      <c r="E31" s="49">
        <v>0</v>
      </c>
      <c r="F31" s="27">
        <f t="shared" si="0"/>
        <v>142428578.75999999</v>
      </c>
    </row>
    <row r="32" spans="1:6" ht="18" customHeight="1" x14ac:dyDescent="0.25">
      <c r="A32" s="17" t="s">
        <v>8</v>
      </c>
      <c r="B32" s="50">
        <f>+'Unallocated Detail'!B255</f>
        <v>31876556.52</v>
      </c>
      <c r="C32" s="49">
        <f>+'Unallocated Detail'!C255</f>
        <v>0</v>
      </c>
      <c r="D32" s="49">
        <f>+'Unallocated Detail'!D255</f>
        <v>0</v>
      </c>
      <c r="E32" s="49">
        <v>0</v>
      </c>
      <c r="F32" s="27">
        <f t="shared" si="0"/>
        <v>31876556.52</v>
      </c>
    </row>
    <row r="33" spans="1:6" ht="18" customHeight="1" x14ac:dyDescent="0.25">
      <c r="A33" s="26" t="s">
        <v>7</v>
      </c>
      <c r="B33" s="50">
        <f>+'Unallocated Detail'!B263</f>
        <v>-58483360.990000002</v>
      </c>
      <c r="C33" s="33">
        <f>+'Unallocated Detail'!C263</f>
        <v>2656427.2899999996</v>
      </c>
      <c r="D33" s="33">
        <f>+'Unallocated Detail'!D263</f>
        <v>-36059994</v>
      </c>
      <c r="E33" s="49">
        <v>0</v>
      </c>
      <c r="F33" s="27">
        <f t="shared" si="0"/>
        <v>-91886927.700000003</v>
      </c>
    </row>
    <row r="34" spans="1:6" ht="18" customHeight="1" x14ac:dyDescent="0.25">
      <c r="A34" s="17" t="s">
        <v>689</v>
      </c>
      <c r="B34" s="50">
        <f>+'Unallocated Detail'!B268</f>
        <v>221002867.59999999</v>
      </c>
      <c r="C34" s="33">
        <f>+'Unallocated Detail'!C268</f>
        <v>101489586.36</v>
      </c>
      <c r="D34" s="33">
        <f>+'Unallocated Detail'!D268</f>
        <v>6175033.0300000003</v>
      </c>
      <c r="E34" s="49">
        <v>0</v>
      </c>
      <c r="F34" s="27">
        <f t="shared" si="0"/>
        <v>328667486.98999995</v>
      </c>
    </row>
    <row r="35" spans="1:6" ht="18" customHeight="1" x14ac:dyDescent="0.25">
      <c r="A35" s="17" t="s">
        <v>690</v>
      </c>
      <c r="B35" s="50">
        <f>+'Unallocated Detail'!B273</f>
        <v>40037496.210000001</v>
      </c>
      <c r="C35" s="49">
        <f>+'Unallocated Detail'!C273</f>
        <v>29239527.760000002</v>
      </c>
      <c r="D35" s="49">
        <f>+'Unallocated Detail'!D273</f>
        <v>0</v>
      </c>
      <c r="E35" s="49">
        <v>0</v>
      </c>
      <c r="F35" s="27">
        <f t="shared" si="0"/>
        <v>69277023.969999999</v>
      </c>
    </row>
    <row r="36" spans="1:6" ht="18" customHeight="1" x14ac:dyDescent="0.25">
      <c r="A36" s="17" t="s">
        <v>691</v>
      </c>
      <c r="B36" s="31">
        <f>+'Unallocated Detail'!B278</f>
        <v>18928553.430000007</v>
      </c>
      <c r="C36" s="51">
        <f>+'Unallocated Detail'!C278</f>
        <v>94783.429999999702</v>
      </c>
      <c r="D36" s="51">
        <f>+'Unallocated Detail'!D278</f>
        <v>0</v>
      </c>
      <c r="E36" s="30">
        <v>0</v>
      </c>
      <c r="F36" s="29">
        <f t="shared" si="0"/>
        <v>19023336.860000007</v>
      </c>
    </row>
    <row r="37" spans="1:6" ht="18" customHeight="1" x14ac:dyDescent="0.25">
      <c r="A37" s="20" t="s">
        <v>692</v>
      </c>
      <c r="B37" s="19">
        <f>SUM(B21:B36)</f>
        <v>1838216076.8499999</v>
      </c>
      <c r="C37" s="19">
        <f>SUM(C21:C36)</f>
        <v>733177160.24999988</v>
      </c>
      <c r="D37" s="19">
        <f>SUM(D21:D36)</f>
        <v>280878539.38999999</v>
      </c>
      <c r="E37" s="19">
        <f>SUM(E21:E36)</f>
        <v>0</v>
      </c>
      <c r="F37" s="18">
        <f>SUM(F21:F36)</f>
        <v>2852271776.4900002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533180699.42000008</v>
      </c>
      <c r="C39" s="19">
        <f>C12-C37</f>
        <v>232708791.49000001</v>
      </c>
      <c r="D39" s="19">
        <f>D12-D37</f>
        <v>-280878539.38999999</v>
      </c>
      <c r="E39" s="19">
        <f>E12-E37</f>
        <v>0</v>
      </c>
      <c r="F39" s="155">
        <f>F12-F37</f>
        <v>485010951.5199995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688</v>
      </c>
      <c r="B42" s="19">
        <f>+'Unallocated Detail'!B286</f>
        <v>24808578.150000002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24808578.150000002</v>
      </c>
    </row>
    <row r="43" spans="1:6" ht="18" customHeight="1" x14ac:dyDescent="0.25">
      <c r="A43" s="17" t="s">
        <v>4</v>
      </c>
      <c r="B43" s="50">
        <v>0</v>
      </c>
      <c r="C43" s="120">
        <v>0</v>
      </c>
      <c r="D43" s="120">
        <v>0</v>
      </c>
      <c r="E43" s="120">
        <f>+'Unallocated Detail'!I312</f>
        <v>-51774282.63000001</v>
      </c>
      <c r="F43" s="88">
        <f>SUM(B43:E43)</f>
        <v>-51774282.63000001</v>
      </c>
    </row>
    <row r="44" spans="1:6" ht="18" customHeight="1" x14ac:dyDescent="0.25">
      <c r="A44" s="48" t="s">
        <v>3</v>
      </c>
      <c r="B44" s="50">
        <v>0</v>
      </c>
      <c r="C44" s="49">
        <v>0</v>
      </c>
      <c r="D44" s="49">
        <v>0</v>
      </c>
      <c r="E44" s="49">
        <f>+'Unallocated Detail'!I323</f>
        <v>231673089.17000002</v>
      </c>
      <c r="F44" s="27">
        <f>SUM(B44:E44)</f>
        <v>231673089.17000002</v>
      </c>
    </row>
    <row r="45" spans="1:6" ht="18" customHeight="1" x14ac:dyDescent="0.25">
      <c r="A45" s="48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24808578.150000002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179898806.54000002</v>
      </c>
      <c r="F46" s="19">
        <f t="shared" si="1"/>
        <v>204707384.69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7" t="s">
        <v>0</v>
      </c>
      <c r="B48" s="46">
        <f>B39-B46</f>
        <v>508372121.2700001</v>
      </c>
      <c r="C48" s="46">
        <f>C39-C46</f>
        <v>232708791.49000001</v>
      </c>
      <c r="D48" s="46">
        <f>D39-D46</f>
        <v>-280878539.38999999</v>
      </c>
      <c r="E48" s="46">
        <f>E39-E46</f>
        <v>-179898806.54000002</v>
      </c>
      <c r="F48" s="45">
        <f>F39-F46</f>
        <v>280303566.82999951</v>
      </c>
    </row>
    <row r="49" spans="1:6" ht="9.9499999999999993" customHeight="1" x14ac:dyDescent="0.25">
      <c r="A49" s="44"/>
      <c r="B49" s="43"/>
      <c r="C49" s="43"/>
      <c r="D49" s="43"/>
      <c r="E49" s="43"/>
      <c r="F49" s="42"/>
    </row>
    <row r="50" spans="1:6" ht="18" customHeight="1" x14ac:dyDescent="0.25"/>
    <row r="51" spans="1:6" ht="18" customHeight="1" x14ac:dyDescent="0.25">
      <c r="A51" s="163"/>
      <c r="B51" s="164"/>
      <c r="C51" s="164"/>
      <c r="D51" s="164"/>
      <c r="E51" s="164"/>
      <c r="F51" s="164"/>
    </row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18" activePane="bottomRight" state="frozen"/>
      <selection activeCell="C228" sqref="C228"/>
      <selection pane="topRight" activeCell="C228" sqref="C228"/>
      <selection pane="bottomLeft" activeCell="C228" sqref="C228"/>
      <selection pane="bottomRight" activeCell="H332" sqref="H332:I332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3" width="12.42578125" style="4" bestFit="1" customWidth="1"/>
    <col min="4" max="4" width="13.710937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4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79" t="s">
        <v>330</v>
      </c>
      <c r="B1" s="79"/>
      <c r="C1" s="79"/>
      <c r="D1" s="79"/>
      <c r="E1" s="79"/>
      <c r="F1" s="79"/>
      <c r="G1" s="79"/>
      <c r="H1" s="79"/>
      <c r="I1" s="79"/>
      <c r="J1" s="160"/>
    </row>
    <row r="2" spans="1:10" x14ac:dyDescent="0.25">
      <c r="A2" s="79" t="s">
        <v>339</v>
      </c>
      <c r="B2" s="79"/>
      <c r="C2" s="79"/>
      <c r="D2" s="79"/>
      <c r="E2" s="79"/>
      <c r="F2" s="79"/>
      <c r="G2" s="79"/>
      <c r="H2" s="79"/>
      <c r="I2" s="79"/>
      <c r="J2" s="160"/>
    </row>
    <row r="3" spans="1:10" x14ac:dyDescent="0.25">
      <c r="A3" s="40" t="str">
        <f>Allocated!A3</f>
        <v>FOR THE 12 MONTHS ENDED June 30, 2020</v>
      </c>
      <c r="B3" s="40"/>
      <c r="C3" s="40"/>
      <c r="D3" s="40"/>
      <c r="E3" s="40"/>
      <c r="F3" s="40"/>
      <c r="G3" s="40"/>
      <c r="H3" s="40"/>
      <c r="I3" s="40"/>
      <c r="J3" s="160"/>
    </row>
    <row r="4" spans="1:10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6"/>
    </row>
    <row r="5" spans="1:10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7" t="s">
        <v>607</v>
      </c>
    </row>
    <row r="6" spans="1:10" x14ac:dyDescent="0.25">
      <c r="A6" s="75" t="s">
        <v>338</v>
      </c>
      <c r="B6" s="74" t="s">
        <v>30</v>
      </c>
      <c r="C6" s="74" t="s">
        <v>337</v>
      </c>
      <c r="D6" s="74" t="s">
        <v>31</v>
      </c>
      <c r="E6" s="74" t="s">
        <v>336</v>
      </c>
      <c r="F6" s="74" t="s">
        <v>335</v>
      </c>
      <c r="G6" s="74" t="s">
        <v>334</v>
      </c>
      <c r="H6" s="74" t="s">
        <v>333</v>
      </c>
      <c r="I6" s="74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38">
        <v>0</v>
      </c>
    </row>
    <row r="8" spans="1:10" x14ac:dyDescent="0.25">
      <c r="A8" s="73"/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</row>
    <row r="9" spans="1:10" x14ac:dyDescent="0.25">
      <c r="A9" s="61"/>
      <c r="B9" s="61"/>
      <c r="C9" s="61"/>
      <c r="D9" s="61"/>
      <c r="E9" s="61"/>
      <c r="F9" s="61"/>
      <c r="G9" s="61"/>
      <c r="H9" s="61"/>
      <c r="I9" s="61"/>
    </row>
    <row r="10" spans="1:10" x14ac:dyDescent="0.25">
      <c r="A10" s="59" t="s">
        <v>32</v>
      </c>
      <c r="B10" s="130"/>
      <c r="C10" s="130"/>
      <c r="D10" s="130"/>
      <c r="E10" s="130"/>
      <c r="F10" s="130"/>
      <c r="G10" s="130"/>
      <c r="H10" s="130"/>
      <c r="I10" s="130"/>
    </row>
    <row r="11" spans="1:10" x14ac:dyDescent="0.25">
      <c r="A11" s="64" t="s">
        <v>33</v>
      </c>
      <c r="B11" s="65"/>
      <c r="C11" s="65"/>
      <c r="D11" s="65"/>
      <c r="E11" s="65"/>
      <c r="F11" s="65"/>
      <c r="G11" s="65"/>
      <c r="H11" s="65"/>
      <c r="I11" s="65"/>
    </row>
    <row r="12" spans="1:10" x14ac:dyDescent="0.25">
      <c r="A12" s="63" t="s">
        <v>34</v>
      </c>
      <c r="B12" s="131">
        <v>1133725218.8099999</v>
      </c>
      <c r="C12" s="131">
        <v>0</v>
      </c>
      <c r="D12" s="131">
        <v>0</v>
      </c>
      <c r="E12" s="131">
        <v>0</v>
      </c>
      <c r="F12" s="131">
        <v>0</v>
      </c>
      <c r="G12" s="131">
        <f>B12+E12</f>
        <v>1133725218.8099999</v>
      </c>
      <c r="H12" s="131">
        <f>C12+F12</f>
        <v>0</v>
      </c>
      <c r="I12" s="131">
        <f>SUM(G12:H12)</f>
        <v>1133725218.8099999</v>
      </c>
      <c r="J12" s="139" t="s">
        <v>390</v>
      </c>
    </row>
    <row r="13" spans="1:10" x14ac:dyDescent="0.25">
      <c r="A13" s="63" t="s">
        <v>35</v>
      </c>
      <c r="B13" s="62">
        <v>913191836.91999996</v>
      </c>
      <c r="C13" s="62">
        <v>0</v>
      </c>
      <c r="D13" s="62">
        <v>0</v>
      </c>
      <c r="E13" s="62">
        <v>0</v>
      </c>
      <c r="F13" s="62">
        <v>0</v>
      </c>
      <c r="G13" s="62">
        <f t="shared" ref="G13:H17" si="0">B13+E13</f>
        <v>913191836.91999996</v>
      </c>
      <c r="H13" s="62">
        <f t="shared" si="0"/>
        <v>0</v>
      </c>
      <c r="I13" s="62">
        <f t="shared" ref="I13:I17" si="1">SUM(G13:H13)</f>
        <v>913191836.91999996</v>
      </c>
      <c r="J13" s="139" t="s">
        <v>391</v>
      </c>
    </row>
    <row r="14" spans="1:10" x14ac:dyDescent="0.25">
      <c r="A14" s="63" t="s">
        <v>36</v>
      </c>
      <c r="B14" s="62">
        <v>17676485.870000001</v>
      </c>
      <c r="C14" s="62">
        <v>0</v>
      </c>
      <c r="D14" s="62">
        <v>0</v>
      </c>
      <c r="E14" s="62">
        <v>0</v>
      </c>
      <c r="F14" s="62">
        <v>0</v>
      </c>
      <c r="G14" s="62">
        <f t="shared" si="0"/>
        <v>17676485.870000001</v>
      </c>
      <c r="H14" s="62">
        <f t="shared" si="0"/>
        <v>0</v>
      </c>
      <c r="I14" s="62">
        <f t="shared" si="1"/>
        <v>17676485.870000001</v>
      </c>
      <c r="J14" s="139" t="s">
        <v>392</v>
      </c>
    </row>
    <row r="15" spans="1:10" x14ac:dyDescent="0.25">
      <c r="A15" s="63" t="s">
        <v>37</v>
      </c>
      <c r="B15" s="62">
        <v>0</v>
      </c>
      <c r="C15" s="62">
        <v>654440353.77999997</v>
      </c>
      <c r="D15" s="62">
        <v>0</v>
      </c>
      <c r="E15" s="62">
        <v>0</v>
      </c>
      <c r="F15" s="62">
        <v>0</v>
      </c>
      <c r="G15" s="62">
        <f t="shared" si="0"/>
        <v>0</v>
      </c>
      <c r="H15" s="62">
        <f t="shared" si="0"/>
        <v>654440353.77999997</v>
      </c>
      <c r="I15" s="62">
        <f t="shared" si="1"/>
        <v>654440353.77999997</v>
      </c>
      <c r="J15" s="139" t="s">
        <v>393</v>
      </c>
    </row>
    <row r="16" spans="1:10" x14ac:dyDescent="0.25">
      <c r="A16" s="63" t="s">
        <v>38</v>
      </c>
      <c r="B16" s="62">
        <v>0</v>
      </c>
      <c r="C16" s="62">
        <v>275083903.32999998</v>
      </c>
      <c r="D16" s="62">
        <v>0</v>
      </c>
      <c r="E16" s="62">
        <v>0</v>
      </c>
      <c r="F16" s="62">
        <v>0</v>
      </c>
      <c r="G16" s="62">
        <f t="shared" si="0"/>
        <v>0</v>
      </c>
      <c r="H16" s="62">
        <f t="shared" si="0"/>
        <v>275083903.32999998</v>
      </c>
      <c r="I16" s="62">
        <f t="shared" si="1"/>
        <v>275083903.32999998</v>
      </c>
      <c r="J16" s="139" t="s">
        <v>394</v>
      </c>
    </row>
    <row r="17" spans="1:11" x14ac:dyDescent="0.25">
      <c r="A17" s="63" t="s">
        <v>39</v>
      </c>
      <c r="B17" s="60">
        <v>0</v>
      </c>
      <c r="C17" s="60">
        <v>19636389.289999999</v>
      </c>
      <c r="D17" s="60">
        <v>0</v>
      </c>
      <c r="E17" s="60">
        <v>0</v>
      </c>
      <c r="F17" s="60">
        <v>0</v>
      </c>
      <c r="G17" s="60">
        <f t="shared" si="0"/>
        <v>0</v>
      </c>
      <c r="H17" s="60">
        <f t="shared" si="0"/>
        <v>19636389.289999999</v>
      </c>
      <c r="I17" s="60">
        <f t="shared" si="1"/>
        <v>19636389.289999999</v>
      </c>
      <c r="J17" s="139" t="s">
        <v>395</v>
      </c>
    </row>
    <row r="18" spans="1:11" x14ac:dyDescent="0.25">
      <c r="A18" s="63" t="s">
        <v>40</v>
      </c>
      <c r="B18" s="62">
        <f>SUM(B12:B17)</f>
        <v>2064593541.5999999</v>
      </c>
      <c r="C18" s="62">
        <f t="shared" ref="C18:I18" si="2">SUM(C12:C17)</f>
        <v>949160646.39999986</v>
      </c>
      <c r="D18" s="62">
        <f t="shared" si="2"/>
        <v>0</v>
      </c>
      <c r="E18" s="62">
        <f t="shared" si="2"/>
        <v>0</v>
      </c>
      <c r="F18" s="62">
        <f t="shared" si="2"/>
        <v>0</v>
      </c>
      <c r="G18" s="62">
        <f t="shared" si="2"/>
        <v>2064593541.5999999</v>
      </c>
      <c r="H18" s="62">
        <f t="shared" si="2"/>
        <v>949160646.39999986</v>
      </c>
      <c r="I18" s="62">
        <f t="shared" si="2"/>
        <v>3013754188</v>
      </c>
      <c r="J18" s="140" t="s">
        <v>389</v>
      </c>
    </row>
    <row r="19" spans="1:11" x14ac:dyDescent="0.25">
      <c r="A19" s="64" t="s">
        <v>41</v>
      </c>
      <c r="B19" s="65"/>
      <c r="C19" s="65"/>
      <c r="D19" s="65"/>
      <c r="E19" s="65"/>
      <c r="F19" s="65"/>
      <c r="G19" s="65"/>
      <c r="H19" s="65"/>
      <c r="I19" s="65"/>
      <c r="J19" s="76"/>
    </row>
    <row r="20" spans="1:11" x14ac:dyDescent="0.25">
      <c r="A20" s="63" t="s">
        <v>42</v>
      </c>
      <c r="B20" s="60">
        <v>351214.45</v>
      </c>
      <c r="C20" s="60">
        <v>0</v>
      </c>
      <c r="D20" s="60">
        <v>0</v>
      </c>
      <c r="E20" s="60">
        <v>0</v>
      </c>
      <c r="F20" s="60">
        <v>0</v>
      </c>
      <c r="G20" s="60">
        <f>B20+E20</f>
        <v>351214.45</v>
      </c>
      <c r="H20" s="60">
        <f>C20+F20</f>
        <v>0</v>
      </c>
      <c r="I20" s="60">
        <f>SUM(G20:H20)</f>
        <v>351214.45</v>
      </c>
      <c r="J20" s="139" t="s">
        <v>397</v>
      </c>
    </row>
    <row r="21" spans="1:11" x14ac:dyDescent="0.25">
      <c r="A21" s="63" t="s">
        <v>43</v>
      </c>
      <c r="B21" s="62">
        <f>SUM(B20)</f>
        <v>351214.45</v>
      </c>
      <c r="C21" s="62">
        <f t="shared" ref="C21:I21" si="3">SUM(C20)</f>
        <v>0</v>
      </c>
      <c r="D21" s="62">
        <f t="shared" si="3"/>
        <v>0</v>
      </c>
      <c r="E21" s="62">
        <f t="shared" si="3"/>
        <v>0</v>
      </c>
      <c r="F21" s="62">
        <f t="shared" si="3"/>
        <v>0</v>
      </c>
      <c r="G21" s="62">
        <f t="shared" si="3"/>
        <v>351214.45</v>
      </c>
      <c r="H21" s="62">
        <f t="shared" si="3"/>
        <v>0</v>
      </c>
      <c r="I21" s="62">
        <f t="shared" si="3"/>
        <v>351214.45</v>
      </c>
      <c r="J21" s="140" t="s">
        <v>396</v>
      </c>
    </row>
    <row r="22" spans="1:11" x14ac:dyDescent="0.25">
      <c r="A22" s="64" t="s">
        <v>44</v>
      </c>
      <c r="B22" s="65"/>
      <c r="C22" s="65"/>
      <c r="D22" s="65"/>
      <c r="E22" s="65"/>
      <c r="F22" s="65"/>
      <c r="G22" s="65"/>
      <c r="H22" s="65"/>
      <c r="I22" s="65"/>
      <c r="J22" s="76"/>
    </row>
    <row r="23" spans="1:11" x14ac:dyDescent="0.25">
      <c r="A23" s="63" t="s">
        <v>45</v>
      </c>
      <c r="B23" s="62">
        <v>101260808.86</v>
      </c>
      <c r="C23" s="62">
        <v>0</v>
      </c>
      <c r="D23" s="62">
        <v>0</v>
      </c>
      <c r="E23" s="62">
        <v>0</v>
      </c>
      <c r="F23" s="62">
        <v>0</v>
      </c>
      <c r="G23" s="62">
        <f>B23+E23</f>
        <v>101260808.86</v>
      </c>
      <c r="H23" s="62">
        <f>C23+F23</f>
        <v>0</v>
      </c>
      <c r="I23" s="62">
        <f t="shared" ref="I23:I24" si="4">SUM(G23:H23)</f>
        <v>101260808.86</v>
      </c>
      <c r="J23" s="139" t="s">
        <v>399</v>
      </c>
      <c r="K23" s="5"/>
    </row>
    <row r="24" spans="1:11" x14ac:dyDescent="0.25">
      <c r="A24" s="63" t="s">
        <v>46</v>
      </c>
      <c r="B24" s="60">
        <v>88519265.019999996</v>
      </c>
      <c r="C24" s="60">
        <v>0</v>
      </c>
      <c r="D24" s="60">
        <v>0</v>
      </c>
      <c r="E24" s="60">
        <v>0</v>
      </c>
      <c r="F24" s="60">
        <v>0</v>
      </c>
      <c r="G24" s="60">
        <f>B24+E24</f>
        <v>88519265.019999996</v>
      </c>
      <c r="H24" s="60">
        <f>C24+F24</f>
        <v>0</v>
      </c>
      <c r="I24" s="60">
        <f t="shared" si="4"/>
        <v>88519265.019999996</v>
      </c>
      <c r="J24" s="139" t="s">
        <v>400</v>
      </c>
    </row>
    <row r="25" spans="1:11" x14ac:dyDescent="0.25">
      <c r="A25" s="63" t="s">
        <v>47</v>
      </c>
      <c r="B25" s="62">
        <f>SUM(B23:B24)</f>
        <v>189780073.88</v>
      </c>
      <c r="C25" s="62">
        <f t="shared" ref="C25:I25" si="5">SUM(C23:C24)</f>
        <v>0</v>
      </c>
      <c r="D25" s="62">
        <f t="shared" si="5"/>
        <v>0</v>
      </c>
      <c r="E25" s="62">
        <f t="shared" si="5"/>
        <v>0</v>
      </c>
      <c r="F25" s="62">
        <f t="shared" si="5"/>
        <v>0</v>
      </c>
      <c r="G25" s="62">
        <f t="shared" si="5"/>
        <v>189780073.88</v>
      </c>
      <c r="H25" s="62">
        <f t="shared" si="5"/>
        <v>0</v>
      </c>
      <c r="I25" s="62">
        <f t="shared" si="5"/>
        <v>189780073.88</v>
      </c>
      <c r="J25" s="140" t="s">
        <v>398</v>
      </c>
    </row>
    <row r="26" spans="1:11" x14ac:dyDescent="0.25">
      <c r="A26" s="64" t="s">
        <v>48</v>
      </c>
      <c r="B26" s="65"/>
      <c r="C26" s="65"/>
      <c r="D26" s="65"/>
      <c r="E26" s="65"/>
      <c r="F26" s="65"/>
      <c r="G26" s="65"/>
      <c r="H26" s="65"/>
      <c r="I26" s="65"/>
      <c r="J26" s="76"/>
    </row>
    <row r="27" spans="1:11" x14ac:dyDescent="0.25">
      <c r="A27" s="63" t="s">
        <v>49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f>B27+E27</f>
        <v>0</v>
      </c>
      <c r="H27" s="62">
        <f>C27+F27</f>
        <v>0</v>
      </c>
      <c r="I27" s="62">
        <f t="shared" ref="I27:I39" si="6">SUM(G27:H27)</f>
        <v>0</v>
      </c>
      <c r="J27" s="139" t="s">
        <v>608</v>
      </c>
    </row>
    <row r="28" spans="1:11" x14ac:dyDescent="0.25">
      <c r="A28" s="63" t="s">
        <v>383</v>
      </c>
      <c r="B28" s="62">
        <v>19615477.620000001</v>
      </c>
      <c r="C28" s="62">
        <v>0</v>
      </c>
      <c r="D28" s="62">
        <v>0</v>
      </c>
      <c r="E28" s="62">
        <v>0</v>
      </c>
      <c r="F28" s="62">
        <v>0</v>
      </c>
      <c r="G28" s="62">
        <f>B28+E28</f>
        <v>19615477.620000001</v>
      </c>
      <c r="H28" s="62">
        <f>C28+F28</f>
        <v>0</v>
      </c>
      <c r="I28" s="62">
        <f t="shared" si="6"/>
        <v>19615477.620000001</v>
      </c>
      <c r="J28" s="139" t="s">
        <v>609</v>
      </c>
    </row>
    <row r="29" spans="1:11" ht="13.9" customHeight="1" x14ac:dyDescent="0.25">
      <c r="A29" s="63" t="s">
        <v>50</v>
      </c>
      <c r="B29" s="62">
        <v>1366670.39</v>
      </c>
      <c r="C29" s="62">
        <v>0</v>
      </c>
      <c r="D29" s="62">
        <v>0</v>
      </c>
      <c r="E29" s="62">
        <v>0</v>
      </c>
      <c r="F29" s="62">
        <v>0</v>
      </c>
      <c r="G29" s="62">
        <f t="shared" ref="G29:H39" si="7">B29+E29</f>
        <v>1366670.39</v>
      </c>
      <c r="H29" s="62">
        <f t="shared" si="7"/>
        <v>0</v>
      </c>
      <c r="I29" s="62">
        <f t="shared" si="6"/>
        <v>1366670.39</v>
      </c>
      <c r="J29" s="139" t="s">
        <v>402</v>
      </c>
    </row>
    <row r="30" spans="1:11" x14ac:dyDescent="0.25">
      <c r="A30" s="63" t="s">
        <v>51</v>
      </c>
      <c r="B30" s="62">
        <v>11503305.449999999</v>
      </c>
      <c r="C30" s="62">
        <v>0</v>
      </c>
      <c r="D30" s="62">
        <v>0</v>
      </c>
      <c r="E30" s="62">
        <v>0</v>
      </c>
      <c r="F30" s="62">
        <v>0</v>
      </c>
      <c r="G30" s="62">
        <f t="shared" si="7"/>
        <v>11503305.449999999</v>
      </c>
      <c r="H30" s="62">
        <f>C30+F30</f>
        <v>0</v>
      </c>
      <c r="I30" s="62">
        <f t="shared" si="6"/>
        <v>11503305.449999999</v>
      </c>
      <c r="J30" s="139" t="s">
        <v>403</v>
      </c>
    </row>
    <row r="31" spans="1:11" x14ac:dyDescent="0.25">
      <c r="A31" s="63" t="s">
        <v>52</v>
      </c>
      <c r="B31" s="62">
        <v>16876846.449999999</v>
      </c>
      <c r="C31" s="62">
        <v>0</v>
      </c>
      <c r="D31" s="62">
        <v>0</v>
      </c>
      <c r="E31" s="62">
        <v>0</v>
      </c>
      <c r="F31" s="62">
        <v>0</v>
      </c>
      <c r="G31" s="62">
        <f t="shared" si="7"/>
        <v>16876846.449999999</v>
      </c>
      <c r="H31" s="62">
        <f t="shared" si="7"/>
        <v>0</v>
      </c>
      <c r="I31" s="62">
        <f t="shared" si="6"/>
        <v>16876846.449999999</v>
      </c>
      <c r="J31" s="139" t="s">
        <v>404</v>
      </c>
    </row>
    <row r="32" spans="1:11" x14ac:dyDescent="0.25">
      <c r="A32" s="63" t="s">
        <v>384</v>
      </c>
      <c r="B32" s="62">
        <v>40462858.509999998</v>
      </c>
      <c r="C32" s="62">
        <v>0</v>
      </c>
      <c r="D32" s="62">
        <v>0</v>
      </c>
      <c r="E32" s="62">
        <v>0</v>
      </c>
      <c r="F32" s="62">
        <v>0</v>
      </c>
      <c r="G32" s="62">
        <f t="shared" si="7"/>
        <v>40462858.509999998</v>
      </c>
      <c r="H32" s="62">
        <f t="shared" si="7"/>
        <v>0</v>
      </c>
      <c r="I32" s="62">
        <f t="shared" si="6"/>
        <v>40462858.509999998</v>
      </c>
      <c r="J32" s="139" t="s">
        <v>406</v>
      </c>
    </row>
    <row r="33" spans="1:11" x14ac:dyDescent="0.25">
      <c r="A33" s="63" t="s">
        <v>385</v>
      </c>
      <c r="B33" s="62">
        <v>26846787.920000002</v>
      </c>
      <c r="C33" s="62">
        <v>0</v>
      </c>
      <c r="D33" s="62">
        <v>0</v>
      </c>
      <c r="E33" s="62">
        <v>0</v>
      </c>
      <c r="F33" s="62">
        <v>0</v>
      </c>
      <c r="G33" s="62">
        <f t="shared" si="7"/>
        <v>26846787.920000002</v>
      </c>
      <c r="H33" s="62">
        <f t="shared" si="7"/>
        <v>0</v>
      </c>
      <c r="I33" s="62">
        <f t="shared" si="6"/>
        <v>26846787.920000002</v>
      </c>
      <c r="J33" s="139" t="s">
        <v>405</v>
      </c>
    </row>
    <row r="34" spans="1:11" x14ac:dyDescent="0.25">
      <c r="A34" s="63" t="s">
        <v>53</v>
      </c>
      <c r="B34" s="62">
        <v>0</v>
      </c>
      <c r="C34" s="62">
        <v>510228.01</v>
      </c>
      <c r="D34" s="62">
        <v>0</v>
      </c>
      <c r="E34" s="62">
        <v>0</v>
      </c>
      <c r="F34" s="62">
        <v>0</v>
      </c>
      <c r="G34" s="62">
        <f t="shared" si="7"/>
        <v>0</v>
      </c>
      <c r="H34" s="62">
        <f t="shared" si="7"/>
        <v>510228.01</v>
      </c>
      <c r="I34" s="62">
        <f t="shared" si="6"/>
        <v>510228.01</v>
      </c>
      <c r="J34" s="139" t="s">
        <v>407</v>
      </c>
    </row>
    <row r="35" spans="1:11" x14ac:dyDescent="0.25">
      <c r="A35" s="63" t="s">
        <v>54</v>
      </c>
      <c r="B35" s="62">
        <v>0</v>
      </c>
      <c r="C35" s="62">
        <v>3220402.64</v>
      </c>
      <c r="D35" s="62">
        <v>0</v>
      </c>
      <c r="E35" s="62">
        <v>0</v>
      </c>
      <c r="F35" s="62">
        <v>0</v>
      </c>
      <c r="G35" s="62">
        <f t="shared" si="7"/>
        <v>0</v>
      </c>
      <c r="H35" s="62">
        <f t="shared" si="7"/>
        <v>3220402.64</v>
      </c>
      <c r="I35" s="62">
        <f t="shared" si="6"/>
        <v>3220402.64</v>
      </c>
      <c r="J35" s="139" t="s">
        <v>408</v>
      </c>
    </row>
    <row r="36" spans="1:11" x14ac:dyDescent="0.25">
      <c r="A36" s="63" t="s">
        <v>55</v>
      </c>
      <c r="B36" s="62">
        <v>0</v>
      </c>
      <c r="C36" s="62">
        <v>1509381</v>
      </c>
      <c r="D36" s="62">
        <v>0</v>
      </c>
      <c r="E36" s="62">
        <v>0</v>
      </c>
      <c r="F36" s="62">
        <v>0</v>
      </c>
      <c r="G36" s="62">
        <f t="shared" si="7"/>
        <v>0</v>
      </c>
      <c r="H36" s="62">
        <f t="shared" si="7"/>
        <v>1509381</v>
      </c>
      <c r="I36" s="62">
        <f t="shared" si="6"/>
        <v>1509381</v>
      </c>
      <c r="J36" s="139" t="s">
        <v>409</v>
      </c>
    </row>
    <row r="37" spans="1:11" x14ac:dyDescent="0.25">
      <c r="A37" s="63" t="s">
        <v>56</v>
      </c>
      <c r="B37" s="62">
        <v>0</v>
      </c>
      <c r="C37" s="62">
        <v>5246154.58</v>
      </c>
      <c r="D37" s="62">
        <v>0</v>
      </c>
      <c r="E37" s="62">
        <v>0</v>
      </c>
      <c r="F37" s="62">
        <v>0</v>
      </c>
      <c r="G37" s="62">
        <f t="shared" si="7"/>
        <v>0</v>
      </c>
      <c r="H37" s="62">
        <f t="shared" si="7"/>
        <v>5246154.58</v>
      </c>
      <c r="I37" s="62">
        <f t="shared" si="6"/>
        <v>5246154.58</v>
      </c>
      <c r="J37" s="139" t="s">
        <v>410</v>
      </c>
    </row>
    <row r="38" spans="1:11" x14ac:dyDescent="0.25">
      <c r="A38" s="63" t="s">
        <v>57</v>
      </c>
      <c r="B38" s="62">
        <v>0</v>
      </c>
      <c r="C38" s="62">
        <v>-2885065.58</v>
      </c>
      <c r="D38" s="62">
        <v>0</v>
      </c>
      <c r="E38" s="62">
        <v>0</v>
      </c>
      <c r="F38" s="62">
        <v>0</v>
      </c>
      <c r="G38" s="62">
        <f t="shared" si="7"/>
        <v>0</v>
      </c>
      <c r="H38" s="62">
        <f t="shared" si="7"/>
        <v>-2885065.58</v>
      </c>
      <c r="I38" s="62">
        <f t="shared" si="6"/>
        <v>-2885065.58</v>
      </c>
      <c r="J38" s="139" t="s">
        <v>411</v>
      </c>
    </row>
    <row r="39" spans="1:11" x14ac:dyDescent="0.25">
      <c r="A39" s="63" t="s">
        <v>665</v>
      </c>
      <c r="B39" s="60">
        <v>0</v>
      </c>
      <c r="C39" s="60">
        <v>9124204.6899999995</v>
      </c>
      <c r="D39" s="60">
        <v>0</v>
      </c>
      <c r="E39" s="60">
        <v>0</v>
      </c>
      <c r="F39" s="60">
        <v>0</v>
      </c>
      <c r="G39" s="60">
        <f t="shared" si="7"/>
        <v>0</v>
      </c>
      <c r="H39" s="60">
        <f t="shared" si="7"/>
        <v>9124204.6899999995</v>
      </c>
      <c r="I39" s="60">
        <f t="shared" si="6"/>
        <v>9124204.6899999995</v>
      </c>
      <c r="J39" s="139" t="s">
        <v>610</v>
      </c>
    </row>
    <row r="40" spans="1:11" x14ac:dyDescent="0.25">
      <c r="A40" s="63" t="s">
        <v>58</v>
      </c>
      <c r="B40" s="62">
        <f t="shared" ref="B40:I40" si="8">SUM(B27:B39)</f>
        <v>116671946.33999999</v>
      </c>
      <c r="C40" s="62">
        <f t="shared" si="8"/>
        <v>16725305.34</v>
      </c>
      <c r="D40" s="62">
        <f t="shared" si="8"/>
        <v>0</v>
      </c>
      <c r="E40" s="62">
        <f t="shared" si="8"/>
        <v>0</v>
      </c>
      <c r="F40" s="62">
        <f t="shared" si="8"/>
        <v>0</v>
      </c>
      <c r="G40" s="62">
        <f t="shared" si="8"/>
        <v>116671946.33999999</v>
      </c>
      <c r="H40" s="62">
        <f t="shared" si="8"/>
        <v>16725305.34</v>
      </c>
      <c r="I40" s="62">
        <f t="shared" si="8"/>
        <v>133397251.67999999</v>
      </c>
      <c r="J40" s="140" t="s">
        <v>401</v>
      </c>
    </row>
    <row r="41" spans="1:11" x14ac:dyDescent="0.25">
      <c r="A41" s="59" t="s">
        <v>59</v>
      </c>
      <c r="B41" s="72">
        <f t="shared" ref="B41:I41" si="9">B18+B21+B25+B40</f>
        <v>2371396776.27</v>
      </c>
      <c r="C41" s="72">
        <f t="shared" si="9"/>
        <v>965885951.73999989</v>
      </c>
      <c r="D41" s="72">
        <f t="shared" si="9"/>
        <v>0</v>
      </c>
      <c r="E41" s="72">
        <f t="shared" si="9"/>
        <v>0</v>
      </c>
      <c r="F41" s="72">
        <f t="shared" si="9"/>
        <v>0</v>
      </c>
      <c r="G41" s="72">
        <f t="shared" si="9"/>
        <v>2371396776.27</v>
      </c>
      <c r="H41" s="72">
        <f t="shared" si="9"/>
        <v>965885951.73999989</v>
      </c>
      <c r="I41" s="72">
        <f t="shared" si="9"/>
        <v>3337282728.0099998</v>
      </c>
      <c r="J41" s="148" t="s">
        <v>388</v>
      </c>
    </row>
    <row r="42" spans="1:11" x14ac:dyDescent="0.25">
      <c r="A42" s="61"/>
      <c r="B42" s="65"/>
      <c r="C42" s="65"/>
      <c r="D42" s="65"/>
      <c r="E42" s="65"/>
      <c r="F42" s="65"/>
      <c r="G42" s="65"/>
      <c r="H42" s="65"/>
      <c r="I42" s="65"/>
    </row>
    <row r="43" spans="1:11" x14ac:dyDescent="0.25">
      <c r="A43" s="59" t="s">
        <v>60</v>
      </c>
      <c r="B43" s="65"/>
      <c r="C43" s="65"/>
      <c r="D43" s="65"/>
      <c r="E43" s="65"/>
      <c r="F43" s="65"/>
      <c r="G43" s="65"/>
      <c r="H43" s="65"/>
      <c r="I43" s="65"/>
      <c r="J43" s="141"/>
    </row>
    <row r="44" spans="1:11" x14ac:dyDescent="0.25">
      <c r="A44" s="64" t="s">
        <v>61</v>
      </c>
      <c r="B44" s="65"/>
      <c r="C44" s="65"/>
      <c r="D44" s="65"/>
      <c r="E44" s="65"/>
      <c r="F44" s="65"/>
      <c r="G44" s="65"/>
      <c r="H44" s="65"/>
      <c r="I44" s="65"/>
    </row>
    <row r="45" spans="1:11" x14ac:dyDescent="0.25">
      <c r="A45" s="63" t="s">
        <v>62</v>
      </c>
      <c r="B45" s="62">
        <v>81044146.280000001</v>
      </c>
      <c r="C45" s="62">
        <v>0</v>
      </c>
      <c r="D45" s="62">
        <v>0</v>
      </c>
      <c r="E45" s="62">
        <v>0</v>
      </c>
      <c r="F45" s="62">
        <v>0</v>
      </c>
      <c r="G45" s="62">
        <f>B45+E45</f>
        <v>81044146.280000001</v>
      </c>
      <c r="H45" s="62">
        <f>C45+F45</f>
        <v>0</v>
      </c>
      <c r="I45" s="62">
        <f t="shared" ref="I45:I46" si="10">SUM(G45:H45)</f>
        <v>81044146.280000001</v>
      </c>
      <c r="J45" s="142" t="s">
        <v>414</v>
      </c>
    </row>
    <row r="46" spans="1:11" x14ac:dyDescent="0.25">
      <c r="A46" s="63" t="s">
        <v>63</v>
      </c>
      <c r="B46" s="60">
        <v>183617976.11000001</v>
      </c>
      <c r="C46" s="60">
        <v>0</v>
      </c>
      <c r="D46" s="60">
        <v>0</v>
      </c>
      <c r="E46" s="60">
        <v>0</v>
      </c>
      <c r="F46" s="60">
        <v>0</v>
      </c>
      <c r="G46" s="60">
        <f>B46+E46</f>
        <v>183617976.11000001</v>
      </c>
      <c r="H46" s="60">
        <f>C46+F46</f>
        <v>0</v>
      </c>
      <c r="I46" s="60">
        <f t="shared" si="10"/>
        <v>183617976.11000001</v>
      </c>
      <c r="J46" s="142" t="s">
        <v>415</v>
      </c>
      <c r="K46" s="3"/>
    </row>
    <row r="47" spans="1:11" x14ac:dyDescent="0.25">
      <c r="A47" s="63" t="s">
        <v>64</v>
      </c>
      <c r="B47" s="62">
        <f>SUM(B45:B46)</f>
        <v>264662122.39000002</v>
      </c>
      <c r="C47" s="62">
        <f t="shared" ref="C47:I47" si="11">SUM(C45:C46)</f>
        <v>0</v>
      </c>
      <c r="D47" s="62">
        <f t="shared" si="11"/>
        <v>0</v>
      </c>
      <c r="E47" s="62">
        <f t="shared" si="11"/>
        <v>0</v>
      </c>
      <c r="F47" s="62">
        <f t="shared" si="11"/>
        <v>0</v>
      </c>
      <c r="G47" s="62">
        <f t="shared" si="11"/>
        <v>264662122.39000002</v>
      </c>
      <c r="H47" s="62">
        <f t="shared" si="11"/>
        <v>0</v>
      </c>
      <c r="I47" s="62">
        <f t="shared" si="11"/>
        <v>264662122.39000002</v>
      </c>
      <c r="J47" s="140" t="s">
        <v>413</v>
      </c>
    </row>
    <row r="48" spans="1:11" x14ac:dyDescent="0.25">
      <c r="A48" s="64" t="s">
        <v>65</v>
      </c>
      <c r="B48" s="65"/>
      <c r="C48" s="65"/>
      <c r="D48" s="65"/>
      <c r="E48" s="65"/>
      <c r="F48" s="65"/>
      <c r="G48" s="65"/>
      <c r="H48" s="65"/>
      <c r="I48" s="65"/>
    </row>
    <row r="49" spans="1:12" x14ac:dyDescent="0.25">
      <c r="A49" s="63" t="s">
        <v>66</v>
      </c>
      <c r="B49" s="77">
        <v>535009174.27999997</v>
      </c>
      <c r="C49" s="77">
        <v>0</v>
      </c>
      <c r="D49" s="77">
        <v>0</v>
      </c>
      <c r="E49" s="77">
        <v>0</v>
      </c>
      <c r="F49" s="77">
        <v>0</v>
      </c>
      <c r="G49" s="77">
        <f t="shared" ref="G49:H55" si="12">B49+E49</f>
        <v>535009174.27999997</v>
      </c>
      <c r="H49" s="77">
        <f t="shared" si="12"/>
        <v>0</v>
      </c>
      <c r="I49" s="77">
        <f t="shared" ref="I49:I55" si="13">SUM(G49:H49)</f>
        <v>535009174.27999997</v>
      </c>
      <c r="J49" s="142" t="s">
        <v>417</v>
      </c>
    </row>
    <row r="50" spans="1:12" x14ac:dyDescent="0.25">
      <c r="A50" s="63" t="s">
        <v>67</v>
      </c>
      <c r="B50" s="77">
        <v>-23032798.300000001</v>
      </c>
      <c r="C50" s="77">
        <v>0</v>
      </c>
      <c r="D50" s="77">
        <v>0</v>
      </c>
      <c r="E50" s="77">
        <v>0</v>
      </c>
      <c r="F50" s="77">
        <v>0</v>
      </c>
      <c r="G50" s="77">
        <f t="shared" si="12"/>
        <v>-23032798.300000001</v>
      </c>
      <c r="H50" s="77">
        <f t="shared" si="12"/>
        <v>0</v>
      </c>
      <c r="I50" s="77">
        <f t="shared" si="13"/>
        <v>-23032798.300000001</v>
      </c>
      <c r="J50" s="142" t="s">
        <v>418</v>
      </c>
    </row>
    <row r="51" spans="1:12" x14ac:dyDescent="0.25">
      <c r="A51" s="63" t="s">
        <v>68</v>
      </c>
      <c r="B51" s="62">
        <v>0</v>
      </c>
      <c r="C51" s="62">
        <v>301819665.31</v>
      </c>
      <c r="D51" s="62">
        <v>0</v>
      </c>
      <c r="E51" s="62">
        <v>0</v>
      </c>
      <c r="F51" s="62">
        <v>0</v>
      </c>
      <c r="G51" s="62">
        <f t="shared" si="12"/>
        <v>0</v>
      </c>
      <c r="H51" s="62">
        <f t="shared" si="12"/>
        <v>301819665.31</v>
      </c>
      <c r="I51" s="62">
        <f t="shared" si="13"/>
        <v>301819665.31</v>
      </c>
      <c r="J51" s="142" t="s">
        <v>419</v>
      </c>
    </row>
    <row r="52" spans="1:12" x14ac:dyDescent="0.25">
      <c r="A52" s="63" t="s">
        <v>69</v>
      </c>
      <c r="B52" s="62">
        <v>0</v>
      </c>
      <c r="C52" s="62">
        <v>286563</v>
      </c>
      <c r="D52" s="62">
        <v>0</v>
      </c>
      <c r="E52" s="62">
        <v>0</v>
      </c>
      <c r="F52" s="62">
        <v>0</v>
      </c>
      <c r="G52" s="62">
        <f t="shared" si="12"/>
        <v>0</v>
      </c>
      <c r="H52" s="62">
        <f t="shared" si="12"/>
        <v>286563</v>
      </c>
      <c r="I52" s="62">
        <f t="shared" si="13"/>
        <v>286563</v>
      </c>
      <c r="J52" s="142" t="s">
        <v>420</v>
      </c>
    </row>
    <row r="53" spans="1:12" x14ac:dyDescent="0.25">
      <c r="A53" s="63" t="s">
        <v>70</v>
      </c>
      <c r="B53" s="62">
        <v>0</v>
      </c>
      <c r="C53" s="62">
        <v>61917460.700000003</v>
      </c>
      <c r="D53" s="62">
        <v>0</v>
      </c>
      <c r="E53" s="62">
        <v>0</v>
      </c>
      <c r="F53" s="62">
        <v>0</v>
      </c>
      <c r="G53" s="62">
        <f t="shared" si="12"/>
        <v>0</v>
      </c>
      <c r="H53" s="62">
        <f t="shared" si="12"/>
        <v>61917460.700000003</v>
      </c>
      <c r="I53" s="62">
        <f t="shared" si="13"/>
        <v>61917460.700000003</v>
      </c>
      <c r="J53" s="142" t="s">
        <v>421</v>
      </c>
    </row>
    <row r="54" spans="1:12" x14ac:dyDescent="0.25">
      <c r="A54" s="63" t="s">
        <v>71</v>
      </c>
      <c r="B54" s="62">
        <v>0</v>
      </c>
      <c r="C54" s="62">
        <v>37444131.369999997</v>
      </c>
      <c r="D54" s="62">
        <v>0</v>
      </c>
      <c r="E54" s="62">
        <v>0</v>
      </c>
      <c r="F54" s="62">
        <v>0</v>
      </c>
      <c r="G54" s="62">
        <f t="shared" si="12"/>
        <v>0</v>
      </c>
      <c r="H54" s="62">
        <f t="shared" si="12"/>
        <v>37444131.369999997</v>
      </c>
      <c r="I54" s="62">
        <f t="shared" si="13"/>
        <v>37444131.369999997</v>
      </c>
      <c r="J54" s="142" t="s">
        <v>422</v>
      </c>
    </row>
    <row r="55" spans="1:12" x14ac:dyDescent="0.25">
      <c r="A55" s="63" t="s">
        <v>72</v>
      </c>
      <c r="B55" s="60">
        <v>0</v>
      </c>
      <c r="C55" s="60">
        <v>-34862171.520000003</v>
      </c>
      <c r="D55" s="60">
        <v>0</v>
      </c>
      <c r="E55" s="60">
        <v>0</v>
      </c>
      <c r="F55" s="60">
        <v>0</v>
      </c>
      <c r="G55" s="60">
        <f t="shared" si="12"/>
        <v>0</v>
      </c>
      <c r="H55" s="60">
        <f t="shared" si="12"/>
        <v>-34862171.520000003</v>
      </c>
      <c r="I55" s="60">
        <f t="shared" si="13"/>
        <v>-34862171.520000003</v>
      </c>
      <c r="J55" s="142" t="s">
        <v>423</v>
      </c>
      <c r="K55" s="2"/>
    </row>
    <row r="56" spans="1:12" x14ac:dyDescent="0.25">
      <c r="A56" s="63" t="s">
        <v>73</v>
      </c>
      <c r="B56" s="62">
        <f>SUM(B49:B55)</f>
        <v>511976375.97999996</v>
      </c>
      <c r="C56" s="62">
        <f t="shared" ref="C56:I56" si="14">SUM(C49:C55)</f>
        <v>366605648.86000001</v>
      </c>
      <c r="D56" s="62">
        <f t="shared" si="14"/>
        <v>0</v>
      </c>
      <c r="E56" s="62">
        <f t="shared" si="14"/>
        <v>0</v>
      </c>
      <c r="F56" s="62">
        <f t="shared" si="14"/>
        <v>0</v>
      </c>
      <c r="G56" s="62">
        <f>SUM(G49:G55)</f>
        <v>511976375.97999996</v>
      </c>
      <c r="H56" s="62">
        <f t="shared" si="14"/>
        <v>366605648.86000001</v>
      </c>
      <c r="I56" s="62">
        <f t="shared" si="14"/>
        <v>878582024.84000003</v>
      </c>
      <c r="J56" s="140" t="s">
        <v>416</v>
      </c>
      <c r="K56" s="2"/>
    </row>
    <row r="57" spans="1:12" x14ac:dyDescent="0.25">
      <c r="A57" s="64" t="s">
        <v>74</v>
      </c>
      <c r="B57" s="65"/>
      <c r="C57" s="65"/>
      <c r="D57" s="65"/>
      <c r="E57" s="65"/>
      <c r="F57" s="65"/>
      <c r="G57" s="65"/>
      <c r="H57" s="65"/>
      <c r="I57" s="65"/>
      <c r="J57" s="76"/>
    </row>
    <row r="58" spans="1:12" x14ac:dyDescent="0.25">
      <c r="A58" s="63" t="s">
        <v>75</v>
      </c>
      <c r="B58" s="60">
        <v>123883050.72</v>
      </c>
      <c r="C58" s="60">
        <v>0</v>
      </c>
      <c r="D58" s="60">
        <v>0</v>
      </c>
      <c r="E58" s="60">
        <v>0</v>
      </c>
      <c r="F58" s="60">
        <v>0</v>
      </c>
      <c r="G58" s="60">
        <f>B58+E58</f>
        <v>123883050.72</v>
      </c>
      <c r="H58" s="60">
        <f>C58+F58</f>
        <v>0</v>
      </c>
      <c r="I58" s="60">
        <f t="shared" ref="I58" si="15">SUM(G58:H58)</f>
        <v>123883050.72</v>
      </c>
      <c r="J58" s="142" t="s">
        <v>425</v>
      </c>
    </row>
    <row r="59" spans="1:12" x14ac:dyDescent="0.25">
      <c r="A59" s="63" t="s">
        <v>76</v>
      </c>
      <c r="B59" s="62">
        <f>SUM(B58)</f>
        <v>123883050.72</v>
      </c>
      <c r="C59" s="62">
        <f t="shared" ref="C59:I59" si="16">SUM(C58)</f>
        <v>0</v>
      </c>
      <c r="D59" s="62">
        <f t="shared" si="16"/>
        <v>0</v>
      </c>
      <c r="E59" s="62">
        <f t="shared" si="16"/>
        <v>0</v>
      </c>
      <c r="F59" s="62">
        <f t="shared" si="16"/>
        <v>0</v>
      </c>
      <c r="G59" s="62">
        <f t="shared" si="16"/>
        <v>123883050.72</v>
      </c>
      <c r="H59" s="62">
        <f t="shared" si="16"/>
        <v>0</v>
      </c>
      <c r="I59" s="62">
        <f t="shared" si="16"/>
        <v>123883050.72</v>
      </c>
      <c r="J59" s="140" t="s">
        <v>424</v>
      </c>
    </row>
    <row r="60" spans="1:12" x14ac:dyDescent="0.25">
      <c r="A60" s="64" t="s">
        <v>77</v>
      </c>
      <c r="B60" s="65"/>
      <c r="C60" s="65"/>
      <c r="D60" s="65"/>
      <c r="E60" s="65"/>
      <c r="F60" s="65"/>
      <c r="G60" s="65"/>
      <c r="H60" s="65"/>
      <c r="I60" s="65"/>
      <c r="J60" s="76"/>
    </row>
    <row r="61" spans="1:12" x14ac:dyDescent="0.25">
      <c r="A61" s="63" t="s">
        <v>78</v>
      </c>
      <c r="B61" s="60">
        <v>-78853312.420000002</v>
      </c>
      <c r="C61" s="60">
        <v>0</v>
      </c>
      <c r="D61" s="60">
        <v>0</v>
      </c>
      <c r="E61" s="60">
        <v>0</v>
      </c>
      <c r="F61" s="60">
        <v>0</v>
      </c>
      <c r="G61" s="60">
        <f>B61+E61</f>
        <v>-78853312.420000002</v>
      </c>
      <c r="H61" s="60">
        <f>C61+F61</f>
        <v>0</v>
      </c>
      <c r="I61" s="60">
        <f t="shared" ref="I61" si="17">SUM(G61:H61)</f>
        <v>-78853312.420000002</v>
      </c>
      <c r="J61" s="142" t="s">
        <v>427</v>
      </c>
    </row>
    <row r="62" spans="1:12" x14ac:dyDescent="0.25">
      <c r="A62" s="63" t="s">
        <v>79</v>
      </c>
      <c r="B62" s="62">
        <f>SUM(B61)</f>
        <v>-78853312.420000002</v>
      </c>
      <c r="C62" s="62">
        <f t="shared" ref="C62:I62" si="18">SUM(C61)</f>
        <v>0</v>
      </c>
      <c r="D62" s="62">
        <f t="shared" si="18"/>
        <v>0</v>
      </c>
      <c r="E62" s="62">
        <f t="shared" si="18"/>
        <v>0</v>
      </c>
      <c r="F62" s="62">
        <f t="shared" si="18"/>
        <v>0</v>
      </c>
      <c r="G62" s="62">
        <f t="shared" si="18"/>
        <v>-78853312.420000002</v>
      </c>
      <c r="H62" s="62">
        <f t="shared" si="18"/>
        <v>0</v>
      </c>
      <c r="I62" s="62">
        <f t="shared" si="18"/>
        <v>-78853312.420000002</v>
      </c>
      <c r="J62" s="140" t="s">
        <v>426</v>
      </c>
    </row>
    <row r="63" spans="1:12" x14ac:dyDescent="0.25">
      <c r="A63" s="59" t="s">
        <v>80</v>
      </c>
      <c r="B63" s="70">
        <f>B47+B56+B59+B62</f>
        <v>821668236.67000008</v>
      </c>
      <c r="C63" s="70">
        <f t="shared" ref="C63:I63" si="19">C47+C56+C59+C62</f>
        <v>366605648.86000001</v>
      </c>
      <c r="D63" s="70">
        <f t="shared" si="19"/>
        <v>0</v>
      </c>
      <c r="E63" s="71">
        <f t="shared" si="19"/>
        <v>0</v>
      </c>
      <c r="F63" s="71">
        <f t="shared" si="19"/>
        <v>0</v>
      </c>
      <c r="G63" s="70">
        <f t="shared" si="19"/>
        <v>821668236.67000008</v>
      </c>
      <c r="H63" s="70">
        <f t="shared" si="19"/>
        <v>366605648.86000001</v>
      </c>
      <c r="I63" s="70">
        <f t="shared" si="19"/>
        <v>1188273885.53</v>
      </c>
      <c r="J63" s="140" t="s">
        <v>412</v>
      </c>
      <c r="L63" s="2"/>
    </row>
    <row r="64" spans="1:12" x14ac:dyDescent="0.25">
      <c r="A64" s="61"/>
      <c r="B64" s="60"/>
      <c r="C64" s="60"/>
      <c r="D64" s="60"/>
      <c r="E64" s="60"/>
      <c r="F64" s="60"/>
      <c r="G64" s="60"/>
      <c r="H64" s="60"/>
      <c r="I64" s="60"/>
      <c r="J64" s="141"/>
    </row>
    <row r="65" spans="1:10" ht="15.75" thickBot="1" x14ac:dyDescent="0.3">
      <c r="A65" s="59" t="s">
        <v>81</v>
      </c>
      <c r="B65" s="58">
        <f>B41-B63</f>
        <v>1549728539.5999999</v>
      </c>
      <c r="C65" s="58">
        <f t="shared" ref="C65:I65" si="20">C41-C63</f>
        <v>599280302.87999988</v>
      </c>
      <c r="D65" s="58">
        <f t="shared" si="20"/>
        <v>0</v>
      </c>
      <c r="E65" s="58">
        <f t="shared" si="20"/>
        <v>0</v>
      </c>
      <c r="F65" s="58">
        <f t="shared" si="20"/>
        <v>0</v>
      </c>
      <c r="G65" s="58">
        <f t="shared" si="20"/>
        <v>1549728539.5999999</v>
      </c>
      <c r="H65" s="58">
        <f t="shared" si="20"/>
        <v>599280302.87999988</v>
      </c>
      <c r="I65" s="58">
        <f t="shared" si="20"/>
        <v>2149008842.4799995</v>
      </c>
      <c r="J65" s="143"/>
    </row>
    <row r="66" spans="1:10" ht="15.75" thickTop="1" x14ac:dyDescent="0.25">
      <c r="A66" s="61"/>
      <c r="B66" s="65"/>
      <c r="C66" s="65"/>
      <c r="D66" s="65"/>
      <c r="E66" s="65"/>
      <c r="F66" s="65"/>
      <c r="G66" s="65"/>
      <c r="H66" s="65"/>
      <c r="I66" s="65"/>
      <c r="J66" s="141"/>
    </row>
    <row r="67" spans="1:10" x14ac:dyDescent="0.25">
      <c r="A67" s="59" t="s">
        <v>82</v>
      </c>
      <c r="B67" s="65"/>
      <c r="C67" s="65"/>
      <c r="D67" s="65"/>
      <c r="E67" s="65"/>
      <c r="F67" s="65"/>
      <c r="G67" s="65"/>
      <c r="H67" s="65"/>
      <c r="I67" s="65"/>
      <c r="J67" s="143"/>
    </row>
    <row r="68" spans="1:10" x14ac:dyDescent="0.25">
      <c r="A68" s="63" t="s">
        <v>83</v>
      </c>
      <c r="B68" s="65"/>
      <c r="C68" s="65"/>
      <c r="D68" s="65"/>
      <c r="E68" s="65"/>
      <c r="F68" s="65"/>
      <c r="G68" s="65"/>
      <c r="H68" s="65"/>
      <c r="I68" s="65"/>
      <c r="J68" s="76"/>
    </row>
    <row r="69" spans="1:10" x14ac:dyDescent="0.25">
      <c r="A69" s="64" t="s">
        <v>84</v>
      </c>
      <c r="B69" s="65"/>
      <c r="C69" s="65"/>
      <c r="D69" s="65"/>
      <c r="E69" s="65"/>
      <c r="F69" s="65"/>
      <c r="G69" s="65"/>
      <c r="H69" s="65"/>
      <c r="I69" s="65"/>
    </row>
    <row r="70" spans="1:10" x14ac:dyDescent="0.25">
      <c r="A70" s="63" t="s">
        <v>85</v>
      </c>
      <c r="B70" s="62">
        <v>1415001.2</v>
      </c>
      <c r="C70" s="62">
        <v>0</v>
      </c>
      <c r="D70" s="62">
        <v>0</v>
      </c>
      <c r="E70" s="62">
        <v>0</v>
      </c>
      <c r="F70" s="62">
        <v>0</v>
      </c>
      <c r="G70" s="62">
        <f t="shared" ref="G70:H134" si="21">B70+E70</f>
        <v>1415001.2</v>
      </c>
      <c r="H70" s="62">
        <f t="shared" si="21"/>
        <v>0</v>
      </c>
      <c r="I70" s="62">
        <f t="shared" ref="I70:I134" si="22">SUM(G70:H70)</f>
        <v>1415001.2</v>
      </c>
      <c r="J70" s="142" t="s">
        <v>430</v>
      </c>
    </row>
    <row r="71" spans="1:10" x14ac:dyDescent="0.25">
      <c r="A71" s="63" t="s">
        <v>86</v>
      </c>
      <c r="B71" s="62">
        <v>9159491.2699999996</v>
      </c>
      <c r="C71" s="62">
        <v>0</v>
      </c>
      <c r="D71" s="62">
        <v>0</v>
      </c>
      <c r="E71" s="62">
        <v>0</v>
      </c>
      <c r="F71" s="62">
        <v>0</v>
      </c>
      <c r="G71" s="62">
        <f t="shared" si="21"/>
        <v>9159491.2699999996</v>
      </c>
      <c r="H71" s="62">
        <f t="shared" si="21"/>
        <v>0</v>
      </c>
      <c r="I71" s="62">
        <f t="shared" si="22"/>
        <v>9159491.2699999996</v>
      </c>
      <c r="J71" s="142" t="s">
        <v>431</v>
      </c>
    </row>
    <row r="72" spans="1:10" x14ac:dyDescent="0.25">
      <c r="A72" s="63" t="s">
        <v>87</v>
      </c>
      <c r="B72" s="62">
        <v>1972299.68</v>
      </c>
      <c r="C72" s="62">
        <v>0</v>
      </c>
      <c r="D72" s="62">
        <v>0</v>
      </c>
      <c r="E72" s="62">
        <v>0</v>
      </c>
      <c r="F72" s="62">
        <v>0</v>
      </c>
      <c r="G72" s="62">
        <f t="shared" si="21"/>
        <v>1972299.68</v>
      </c>
      <c r="H72" s="62">
        <f t="shared" si="21"/>
        <v>0</v>
      </c>
      <c r="I72" s="62">
        <f t="shared" si="22"/>
        <v>1972299.68</v>
      </c>
      <c r="J72" s="142" t="s">
        <v>432</v>
      </c>
    </row>
    <row r="73" spans="1:10" x14ac:dyDescent="0.25">
      <c r="A73" s="63" t="s">
        <v>88</v>
      </c>
      <c r="B73" s="62">
        <v>11442016.91</v>
      </c>
      <c r="C73" s="62">
        <v>0</v>
      </c>
      <c r="D73" s="62">
        <v>0</v>
      </c>
      <c r="E73" s="62">
        <v>0</v>
      </c>
      <c r="F73" s="62">
        <v>0</v>
      </c>
      <c r="G73" s="62">
        <f t="shared" si="21"/>
        <v>11442016.91</v>
      </c>
      <c r="H73" s="62">
        <f t="shared" si="21"/>
        <v>0</v>
      </c>
      <c r="I73" s="62">
        <f t="shared" si="22"/>
        <v>11442016.91</v>
      </c>
      <c r="J73" s="142" t="s">
        <v>433</v>
      </c>
    </row>
    <row r="74" spans="1:10" x14ac:dyDescent="0.25">
      <c r="A74" s="63" t="s">
        <v>89</v>
      </c>
      <c r="B74" s="62">
        <v>1148.74</v>
      </c>
      <c r="C74" s="62">
        <v>0</v>
      </c>
      <c r="D74" s="62">
        <v>0</v>
      </c>
      <c r="E74" s="62">
        <v>0</v>
      </c>
      <c r="F74" s="62">
        <v>0</v>
      </c>
      <c r="G74" s="62">
        <f t="shared" si="21"/>
        <v>1148.74</v>
      </c>
      <c r="H74" s="62">
        <f t="shared" si="21"/>
        <v>0</v>
      </c>
      <c r="I74" s="62">
        <f t="shared" si="22"/>
        <v>1148.74</v>
      </c>
      <c r="J74" s="142" t="s">
        <v>434</v>
      </c>
    </row>
    <row r="75" spans="1:10" x14ac:dyDescent="0.25">
      <c r="A75" s="63" t="s">
        <v>90</v>
      </c>
      <c r="B75" s="62">
        <v>1725630.31</v>
      </c>
      <c r="C75" s="62">
        <v>0</v>
      </c>
      <c r="D75" s="62">
        <v>0</v>
      </c>
      <c r="E75" s="62">
        <v>0</v>
      </c>
      <c r="F75" s="62">
        <v>0</v>
      </c>
      <c r="G75" s="62">
        <f t="shared" si="21"/>
        <v>1725630.31</v>
      </c>
      <c r="H75" s="62">
        <f t="shared" si="21"/>
        <v>0</v>
      </c>
      <c r="I75" s="62">
        <f t="shared" si="22"/>
        <v>1725630.31</v>
      </c>
      <c r="J75" s="142" t="s">
        <v>435</v>
      </c>
    </row>
    <row r="76" spans="1:10" x14ac:dyDescent="0.25">
      <c r="A76" s="63" t="s">
        <v>91</v>
      </c>
      <c r="B76" s="62">
        <v>1822515.92</v>
      </c>
      <c r="C76" s="62">
        <v>0</v>
      </c>
      <c r="D76" s="62">
        <v>0</v>
      </c>
      <c r="E76" s="62">
        <v>0</v>
      </c>
      <c r="F76" s="62">
        <v>0</v>
      </c>
      <c r="G76" s="62">
        <f t="shared" si="21"/>
        <v>1822515.92</v>
      </c>
      <c r="H76" s="62">
        <f t="shared" si="21"/>
        <v>0</v>
      </c>
      <c r="I76" s="62">
        <f t="shared" si="22"/>
        <v>1822515.92</v>
      </c>
      <c r="J76" s="142" t="s">
        <v>436</v>
      </c>
    </row>
    <row r="77" spans="1:10" x14ac:dyDescent="0.25">
      <c r="A77" s="63" t="s">
        <v>92</v>
      </c>
      <c r="B77" s="62">
        <v>11751912.689999999</v>
      </c>
      <c r="C77" s="62">
        <v>0</v>
      </c>
      <c r="D77" s="62">
        <v>0</v>
      </c>
      <c r="E77" s="62">
        <v>0</v>
      </c>
      <c r="F77" s="62">
        <v>0</v>
      </c>
      <c r="G77" s="62">
        <f t="shared" si="21"/>
        <v>11751912.689999999</v>
      </c>
      <c r="H77" s="62">
        <f t="shared" si="21"/>
        <v>0</v>
      </c>
      <c r="I77" s="62">
        <f t="shared" si="22"/>
        <v>11751912.689999999</v>
      </c>
      <c r="J77" s="142" t="s">
        <v>437</v>
      </c>
    </row>
    <row r="78" spans="1:10" x14ac:dyDescent="0.25">
      <c r="A78" s="63" t="s">
        <v>93</v>
      </c>
      <c r="B78" s="62">
        <v>6233246.9000000004</v>
      </c>
      <c r="C78" s="62">
        <v>0</v>
      </c>
      <c r="D78" s="62">
        <v>0</v>
      </c>
      <c r="E78" s="62">
        <v>0</v>
      </c>
      <c r="F78" s="62">
        <v>0</v>
      </c>
      <c r="G78" s="62">
        <f t="shared" si="21"/>
        <v>6233246.9000000004</v>
      </c>
      <c r="H78" s="62">
        <f t="shared" si="21"/>
        <v>0</v>
      </c>
      <c r="I78" s="62">
        <f t="shared" si="22"/>
        <v>6233246.9000000004</v>
      </c>
      <c r="J78" s="142" t="s">
        <v>438</v>
      </c>
    </row>
    <row r="79" spans="1:10" x14ac:dyDescent="0.25">
      <c r="A79" s="63" t="s">
        <v>94</v>
      </c>
      <c r="B79" s="62">
        <v>2593788.4700000002</v>
      </c>
      <c r="C79" s="62">
        <v>0</v>
      </c>
      <c r="D79" s="62">
        <v>0</v>
      </c>
      <c r="E79" s="62">
        <v>0</v>
      </c>
      <c r="F79" s="62">
        <v>0</v>
      </c>
      <c r="G79" s="62">
        <f t="shared" si="21"/>
        <v>2593788.4700000002</v>
      </c>
      <c r="H79" s="62">
        <f t="shared" si="21"/>
        <v>0</v>
      </c>
      <c r="I79" s="62">
        <f t="shared" si="22"/>
        <v>2593788.4700000002</v>
      </c>
      <c r="J79" s="142" t="s">
        <v>439</v>
      </c>
    </row>
    <row r="80" spans="1:10" x14ac:dyDescent="0.25">
      <c r="A80" s="63" t="s">
        <v>95</v>
      </c>
      <c r="B80" s="62">
        <v>1950985.91</v>
      </c>
      <c r="C80" s="62">
        <v>0</v>
      </c>
      <c r="D80" s="62">
        <v>0</v>
      </c>
      <c r="E80" s="62">
        <v>0</v>
      </c>
      <c r="F80" s="62">
        <v>0</v>
      </c>
      <c r="G80" s="62">
        <f t="shared" si="21"/>
        <v>1950985.91</v>
      </c>
      <c r="H80" s="62">
        <f t="shared" si="21"/>
        <v>0</v>
      </c>
      <c r="I80" s="62">
        <f t="shared" si="22"/>
        <v>1950985.91</v>
      </c>
      <c r="J80" s="142" t="s">
        <v>440</v>
      </c>
    </row>
    <row r="81" spans="1:10" x14ac:dyDescent="0.25">
      <c r="A81" s="63" t="s">
        <v>96</v>
      </c>
      <c r="B81" s="62">
        <v>0</v>
      </c>
      <c r="C81" s="62">
        <v>0</v>
      </c>
      <c r="D81" s="62">
        <v>0</v>
      </c>
      <c r="E81" s="62">
        <v>0</v>
      </c>
      <c r="F81" s="62">
        <v>0</v>
      </c>
      <c r="G81" s="62">
        <f t="shared" si="21"/>
        <v>0</v>
      </c>
      <c r="H81" s="62">
        <f t="shared" si="21"/>
        <v>0</v>
      </c>
      <c r="I81" s="62">
        <f t="shared" si="22"/>
        <v>0</v>
      </c>
      <c r="J81" s="142" t="s">
        <v>611</v>
      </c>
    </row>
    <row r="82" spans="1:10" x14ac:dyDescent="0.25">
      <c r="A82" s="63" t="s">
        <v>97</v>
      </c>
      <c r="B82" s="62">
        <v>3466427.74</v>
      </c>
      <c r="C82" s="62">
        <v>0</v>
      </c>
      <c r="D82" s="62">
        <v>0</v>
      </c>
      <c r="E82" s="62">
        <v>0</v>
      </c>
      <c r="F82" s="62">
        <v>0</v>
      </c>
      <c r="G82" s="62">
        <f t="shared" si="21"/>
        <v>3466427.74</v>
      </c>
      <c r="H82" s="62">
        <f t="shared" si="21"/>
        <v>0</v>
      </c>
      <c r="I82" s="62">
        <f t="shared" si="22"/>
        <v>3466427.74</v>
      </c>
      <c r="J82" s="142" t="s">
        <v>441</v>
      </c>
    </row>
    <row r="83" spans="1:10" x14ac:dyDescent="0.25">
      <c r="A83" s="63" t="s">
        <v>98</v>
      </c>
      <c r="B83" s="62">
        <v>326472.89</v>
      </c>
      <c r="C83" s="62">
        <v>0</v>
      </c>
      <c r="D83" s="62">
        <v>0</v>
      </c>
      <c r="E83" s="62">
        <v>0</v>
      </c>
      <c r="F83" s="62">
        <v>0</v>
      </c>
      <c r="G83" s="62">
        <f t="shared" si="21"/>
        <v>326472.89</v>
      </c>
      <c r="H83" s="62">
        <f t="shared" si="21"/>
        <v>0</v>
      </c>
      <c r="I83" s="62">
        <f t="shared" si="22"/>
        <v>326472.89</v>
      </c>
      <c r="J83" s="142" t="s">
        <v>442</v>
      </c>
    </row>
    <row r="84" spans="1:10" x14ac:dyDescent="0.25">
      <c r="A84" s="63" t="s">
        <v>99</v>
      </c>
      <c r="B84" s="62">
        <v>2465932.41</v>
      </c>
      <c r="C84" s="62">
        <v>0</v>
      </c>
      <c r="D84" s="62">
        <v>0</v>
      </c>
      <c r="E84" s="62">
        <v>0</v>
      </c>
      <c r="F84" s="62">
        <v>0</v>
      </c>
      <c r="G84" s="62">
        <f t="shared" si="21"/>
        <v>2465932.41</v>
      </c>
      <c r="H84" s="62">
        <f t="shared" si="21"/>
        <v>0</v>
      </c>
      <c r="I84" s="62">
        <f t="shared" si="22"/>
        <v>2465932.41</v>
      </c>
      <c r="J84" s="142" t="s">
        <v>443</v>
      </c>
    </row>
    <row r="85" spans="1:10" x14ac:dyDescent="0.25">
      <c r="A85" s="63" t="s">
        <v>100</v>
      </c>
      <c r="B85" s="62">
        <v>0</v>
      </c>
      <c r="C85" s="62">
        <v>0</v>
      </c>
      <c r="D85" s="62">
        <v>0</v>
      </c>
      <c r="E85" s="62">
        <v>0</v>
      </c>
      <c r="F85" s="62">
        <v>0</v>
      </c>
      <c r="G85" s="62">
        <f t="shared" si="21"/>
        <v>0</v>
      </c>
      <c r="H85" s="62">
        <f t="shared" si="21"/>
        <v>0</v>
      </c>
      <c r="I85" s="62">
        <f t="shared" si="22"/>
        <v>0</v>
      </c>
      <c r="J85" s="142" t="s">
        <v>612</v>
      </c>
    </row>
    <row r="86" spans="1:10" x14ac:dyDescent="0.25">
      <c r="A86" s="63" t="s">
        <v>101</v>
      </c>
      <c r="B86" s="62">
        <v>177707.69</v>
      </c>
      <c r="C86" s="62">
        <v>0</v>
      </c>
      <c r="D86" s="62">
        <v>0</v>
      </c>
      <c r="E86" s="62">
        <v>0</v>
      </c>
      <c r="F86" s="62">
        <v>0</v>
      </c>
      <c r="G86" s="62">
        <f t="shared" si="21"/>
        <v>177707.69</v>
      </c>
      <c r="H86" s="62">
        <f t="shared" si="21"/>
        <v>0</v>
      </c>
      <c r="I86" s="62">
        <f t="shared" si="22"/>
        <v>177707.69</v>
      </c>
      <c r="J86" s="142" t="s">
        <v>444</v>
      </c>
    </row>
    <row r="87" spans="1:10" x14ac:dyDescent="0.25">
      <c r="A87" s="63" t="s">
        <v>102</v>
      </c>
      <c r="B87" s="62">
        <v>298575.25</v>
      </c>
      <c r="C87" s="62">
        <v>0</v>
      </c>
      <c r="D87" s="62">
        <v>0</v>
      </c>
      <c r="E87" s="62">
        <v>0</v>
      </c>
      <c r="F87" s="62">
        <v>0</v>
      </c>
      <c r="G87" s="62">
        <f t="shared" si="21"/>
        <v>298575.25</v>
      </c>
      <c r="H87" s="62">
        <f t="shared" si="21"/>
        <v>0</v>
      </c>
      <c r="I87" s="62">
        <f t="shared" si="22"/>
        <v>298575.25</v>
      </c>
      <c r="J87" s="142" t="s">
        <v>445</v>
      </c>
    </row>
    <row r="88" spans="1:10" x14ac:dyDescent="0.25">
      <c r="A88" s="63" t="s">
        <v>103</v>
      </c>
      <c r="B88" s="62">
        <v>478197.54</v>
      </c>
      <c r="C88" s="62">
        <v>0</v>
      </c>
      <c r="D88" s="62">
        <v>0</v>
      </c>
      <c r="E88" s="62">
        <v>0</v>
      </c>
      <c r="F88" s="62">
        <v>0</v>
      </c>
      <c r="G88" s="62">
        <f t="shared" si="21"/>
        <v>478197.54</v>
      </c>
      <c r="H88" s="62">
        <f t="shared" si="21"/>
        <v>0</v>
      </c>
      <c r="I88" s="62">
        <f t="shared" si="22"/>
        <v>478197.54</v>
      </c>
      <c r="J88" s="142" t="s">
        <v>446</v>
      </c>
    </row>
    <row r="89" spans="1:10" x14ac:dyDescent="0.25">
      <c r="A89" s="63" t="s">
        <v>104</v>
      </c>
      <c r="B89" s="62">
        <v>1086075.6200000001</v>
      </c>
      <c r="C89" s="62">
        <v>0</v>
      </c>
      <c r="D89" s="62">
        <v>0</v>
      </c>
      <c r="E89" s="62">
        <v>0</v>
      </c>
      <c r="F89" s="62">
        <v>0</v>
      </c>
      <c r="G89" s="62">
        <f t="shared" si="21"/>
        <v>1086075.6200000001</v>
      </c>
      <c r="H89" s="62">
        <f t="shared" si="21"/>
        <v>0</v>
      </c>
      <c r="I89" s="62">
        <f t="shared" si="22"/>
        <v>1086075.6200000001</v>
      </c>
      <c r="J89" s="142" t="s">
        <v>447</v>
      </c>
    </row>
    <row r="90" spans="1:10" x14ac:dyDescent="0.25">
      <c r="A90" s="63" t="s">
        <v>105</v>
      </c>
      <c r="B90" s="62">
        <v>3139274.31</v>
      </c>
      <c r="C90" s="62">
        <v>0</v>
      </c>
      <c r="D90" s="62">
        <v>0</v>
      </c>
      <c r="E90" s="62">
        <v>0</v>
      </c>
      <c r="F90" s="62">
        <v>0</v>
      </c>
      <c r="G90" s="62">
        <f t="shared" si="21"/>
        <v>3139274.31</v>
      </c>
      <c r="H90" s="62">
        <f t="shared" si="21"/>
        <v>0</v>
      </c>
      <c r="I90" s="62">
        <f t="shared" si="22"/>
        <v>3139274.31</v>
      </c>
      <c r="J90" s="142" t="s">
        <v>448</v>
      </c>
    </row>
    <row r="91" spans="1:10" x14ac:dyDescent="0.25">
      <c r="A91" s="63" t="s">
        <v>106</v>
      </c>
      <c r="B91" s="62">
        <v>3870235.79</v>
      </c>
      <c r="C91" s="62">
        <v>0</v>
      </c>
      <c r="D91" s="62">
        <v>0</v>
      </c>
      <c r="E91" s="62">
        <v>0</v>
      </c>
      <c r="F91" s="62">
        <v>0</v>
      </c>
      <c r="G91" s="62">
        <f t="shared" si="21"/>
        <v>3870235.79</v>
      </c>
      <c r="H91" s="62">
        <f t="shared" si="21"/>
        <v>0</v>
      </c>
      <c r="I91" s="62">
        <f t="shared" si="22"/>
        <v>3870235.79</v>
      </c>
      <c r="J91" s="142" t="s">
        <v>449</v>
      </c>
    </row>
    <row r="92" spans="1:10" x14ac:dyDescent="0.25">
      <c r="A92" s="63" t="s">
        <v>107</v>
      </c>
      <c r="B92" s="62">
        <v>12625867</v>
      </c>
      <c r="C92" s="62">
        <v>0</v>
      </c>
      <c r="D92" s="62">
        <v>0</v>
      </c>
      <c r="E92" s="62">
        <v>0</v>
      </c>
      <c r="F92" s="62">
        <v>0</v>
      </c>
      <c r="G92" s="62">
        <f t="shared" si="21"/>
        <v>12625867</v>
      </c>
      <c r="H92" s="62">
        <f t="shared" si="21"/>
        <v>0</v>
      </c>
      <c r="I92" s="62">
        <f t="shared" si="22"/>
        <v>12625867</v>
      </c>
      <c r="J92" s="142" t="s">
        <v>450</v>
      </c>
    </row>
    <row r="93" spans="1:10" x14ac:dyDescent="0.25">
      <c r="A93" s="63" t="s">
        <v>108</v>
      </c>
      <c r="B93" s="62">
        <v>3770632.16</v>
      </c>
      <c r="C93" s="62">
        <v>0</v>
      </c>
      <c r="D93" s="62">
        <v>0</v>
      </c>
      <c r="E93" s="62">
        <v>0</v>
      </c>
      <c r="F93" s="62">
        <v>0</v>
      </c>
      <c r="G93" s="62">
        <f t="shared" si="21"/>
        <v>3770632.16</v>
      </c>
      <c r="H93" s="62">
        <f t="shared" si="21"/>
        <v>0</v>
      </c>
      <c r="I93" s="62">
        <f t="shared" si="22"/>
        <v>3770632.16</v>
      </c>
      <c r="J93" s="142" t="s">
        <v>451</v>
      </c>
    </row>
    <row r="94" spans="1:10" x14ac:dyDescent="0.25">
      <c r="A94" s="63" t="s">
        <v>109</v>
      </c>
      <c r="B94" s="62">
        <v>7880176.04</v>
      </c>
      <c r="C94" s="62">
        <v>0</v>
      </c>
      <c r="D94" s="62">
        <v>0</v>
      </c>
      <c r="E94" s="62">
        <v>0</v>
      </c>
      <c r="F94" s="62">
        <v>0</v>
      </c>
      <c r="G94" s="62">
        <f t="shared" si="21"/>
        <v>7880176.04</v>
      </c>
      <c r="H94" s="62">
        <f t="shared" si="21"/>
        <v>0</v>
      </c>
      <c r="I94" s="62">
        <f t="shared" si="22"/>
        <v>7880176.04</v>
      </c>
      <c r="J94" s="142" t="s">
        <v>452</v>
      </c>
    </row>
    <row r="95" spans="1:10" x14ac:dyDescent="0.25">
      <c r="A95" s="63" t="s">
        <v>110</v>
      </c>
      <c r="B95" s="62">
        <v>439697.12</v>
      </c>
      <c r="C95" s="62">
        <v>0</v>
      </c>
      <c r="D95" s="62">
        <v>0</v>
      </c>
      <c r="E95" s="62">
        <v>0</v>
      </c>
      <c r="F95" s="62">
        <v>0</v>
      </c>
      <c r="G95" s="62">
        <f t="shared" si="21"/>
        <v>439697.12</v>
      </c>
      <c r="H95" s="62">
        <f t="shared" si="21"/>
        <v>0</v>
      </c>
      <c r="I95" s="62">
        <f t="shared" si="22"/>
        <v>439697.12</v>
      </c>
      <c r="J95" s="142" t="s">
        <v>453</v>
      </c>
    </row>
    <row r="96" spans="1:10" x14ac:dyDescent="0.25">
      <c r="A96" s="63" t="s">
        <v>111</v>
      </c>
      <c r="B96" s="62">
        <v>846245.12</v>
      </c>
      <c r="C96" s="62">
        <v>0</v>
      </c>
      <c r="D96" s="62">
        <v>0</v>
      </c>
      <c r="E96" s="62">
        <v>0</v>
      </c>
      <c r="F96" s="62">
        <v>0</v>
      </c>
      <c r="G96" s="62">
        <f t="shared" si="21"/>
        <v>846245.12</v>
      </c>
      <c r="H96" s="62">
        <f t="shared" si="21"/>
        <v>0</v>
      </c>
      <c r="I96" s="62">
        <f t="shared" si="22"/>
        <v>846245.12</v>
      </c>
      <c r="J96" s="142" t="s">
        <v>454</v>
      </c>
    </row>
    <row r="97" spans="1:10" x14ac:dyDescent="0.25">
      <c r="A97" s="63" t="s">
        <v>112</v>
      </c>
      <c r="B97" s="62">
        <v>29118344.609999999</v>
      </c>
      <c r="C97" s="62">
        <v>0</v>
      </c>
      <c r="D97" s="62">
        <v>0</v>
      </c>
      <c r="E97" s="62">
        <v>0</v>
      </c>
      <c r="F97" s="62">
        <v>0</v>
      </c>
      <c r="G97" s="62">
        <f t="shared" si="21"/>
        <v>29118344.609999999</v>
      </c>
      <c r="H97" s="62">
        <f t="shared" si="21"/>
        <v>0</v>
      </c>
      <c r="I97" s="62">
        <f t="shared" si="22"/>
        <v>29118344.609999999</v>
      </c>
      <c r="J97" s="142" t="s">
        <v>455</v>
      </c>
    </row>
    <row r="98" spans="1:10" x14ac:dyDescent="0.25">
      <c r="A98" s="63" t="s">
        <v>113</v>
      </c>
      <c r="B98" s="62">
        <v>603674.68999999994</v>
      </c>
      <c r="C98" s="62">
        <v>0</v>
      </c>
      <c r="D98" s="62">
        <v>0</v>
      </c>
      <c r="E98" s="62">
        <v>0</v>
      </c>
      <c r="F98" s="62">
        <v>0</v>
      </c>
      <c r="G98" s="62">
        <f t="shared" si="21"/>
        <v>603674.68999999994</v>
      </c>
      <c r="H98" s="62">
        <f t="shared" si="21"/>
        <v>0</v>
      </c>
      <c r="I98" s="62">
        <f t="shared" si="22"/>
        <v>603674.68999999994</v>
      </c>
      <c r="J98" s="142" t="s">
        <v>456</v>
      </c>
    </row>
    <row r="99" spans="1:10" x14ac:dyDescent="0.25">
      <c r="A99" s="63" t="s">
        <v>114</v>
      </c>
      <c r="B99" s="62">
        <v>55755.17</v>
      </c>
      <c r="C99" s="62">
        <v>0</v>
      </c>
      <c r="D99" s="62">
        <v>0</v>
      </c>
      <c r="E99" s="62">
        <v>0</v>
      </c>
      <c r="F99" s="62">
        <v>0</v>
      </c>
      <c r="G99" s="62">
        <f t="shared" si="21"/>
        <v>55755.17</v>
      </c>
      <c r="H99" s="62">
        <f t="shared" si="21"/>
        <v>0</v>
      </c>
      <c r="I99" s="62">
        <f t="shared" si="22"/>
        <v>55755.17</v>
      </c>
      <c r="J99" s="142" t="s">
        <v>457</v>
      </c>
    </row>
    <row r="100" spans="1:10" x14ac:dyDescent="0.25">
      <c r="A100" s="63" t="s">
        <v>115</v>
      </c>
      <c r="B100" s="62">
        <v>0</v>
      </c>
      <c r="C100" s="62">
        <v>0</v>
      </c>
      <c r="D100" s="62">
        <v>0</v>
      </c>
      <c r="E100" s="62">
        <v>0</v>
      </c>
      <c r="F100" s="62">
        <v>0</v>
      </c>
      <c r="G100" s="62">
        <f t="shared" si="21"/>
        <v>0</v>
      </c>
      <c r="H100" s="62">
        <f t="shared" si="21"/>
        <v>0</v>
      </c>
      <c r="I100" s="62">
        <f t="shared" si="22"/>
        <v>0</v>
      </c>
      <c r="J100" s="142" t="s">
        <v>613</v>
      </c>
    </row>
    <row r="101" spans="1:10" x14ac:dyDescent="0.25">
      <c r="A101" s="63" t="s">
        <v>116</v>
      </c>
      <c r="B101" s="62">
        <v>0</v>
      </c>
      <c r="C101" s="62">
        <v>135412.15</v>
      </c>
      <c r="D101" s="62">
        <v>0</v>
      </c>
      <c r="E101" s="62">
        <v>0</v>
      </c>
      <c r="F101" s="62">
        <v>0</v>
      </c>
      <c r="G101" s="62">
        <f t="shared" si="21"/>
        <v>0</v>
      </c>
      <c r="H101" s="62">
        <f t="shared" si="21"/>
        <v>135412.15</v>
      </c>
      <c r="I101" s="62">
        <f t="shared" si="22"/>
        <v>135412.15</v>
      </c>
      <c r="J101" s="142" t="s">
        <v>458</v>
      </c>
    </row>
    <row r="102" spans="1:10" x14ac:dyDescent="0.25">
      <c r="A102" s="63" t="s">
        <v>117</v>
      </c>
      <c r="B102" s="62">
        <v>0</v>
      </c>
      <c r="C102" s="62">
        <v>0</v>
      </c>
      <c r="D102" s="62">
        <v>0</v>
      </c>
      <c r="E102" s="62">
        <v>0</v>
      </c>
      <c r="F102" s="62">
        <v>0</v>
      </c>
      <c r="G102" s="62">
        <f t="shared" si="21"/>
        <v>0</v>
      </c>
      <c r="H102" s="62">
        <f t="shared" si="21"/>
        <v>0</v>
      </c>
      <c r="I102" s="62">
        <f t="shared" si="22"/>
        <v>0</v>
      </c>
      <c r="J102" s="142" t="s">
        <v>614</v>
      </c>
    </row>
    <row r="103" spans="1:10" x14ac:dyDescent="0.25">
      <c r="A103" s="63" t="s">
        <v>118</v>
      </c>
      <c r="B103" s="62">
        <v>0</v>
      </c>
      <c r="C103" s="62">
        <v>0</v>
      </c>
      <c r="D103" s="62">
        <v>0</v>
      </c>
      <c r="E103" s="62">
        <v>0</v>
      </c>
      <c r="F103" s="62">
        <v>0</v>
      </c>
      <c r="G103" s="62">
        <f t="shared" si="21"/>
        <v>0</v>
      </c>
      <c r="H103" s="62">
        <f t="shared" si="21"/>
        <v>0</v>
      </c>
      <c r="I103" s="62">
        <f t="shared" si="22"/>
        <v>0</v>
      </c>
      <c r="J103" s="142" t="s">
        <v>615</v>
      </c>
    </row>
    <row r="104" spans="1:10" x14ac:dyDescent="0.25">
      <c r="A104" s="63" t="s">
        <v>119</v>
      </c>
      <c r="B104" s="62">
        <v>0</v>
      </c>
      <c r="C104" s="62">
        <v>0</v>
      </c>
      <c r="D104" s="62">
        <v>0</v>
      </c>
      <c r="E104" s="62">
        <v>0</v>
      </c>
      <c r="F104" s="62">
        <v>0</v>
      </c>
      <c r="G104" s="62">
        <f t="shared" si="21"/>
        <v>0</v>
      </c>
      <c r="H104" s="62">
        <f t="shared" si="21"/>
        <v>0</v>
      </c>
      <c r="I104" s="62">
        <f t="shared" si="22"/>
        <v>0</v>
      </c>
      <c r="J104" s="142" t="s">
        <v>616</v>
      </c>
    </row>
    <row r="105" spans="1:10" x14ac:dyDescent="0.25">
      <c r="A105" s="63" t="s">
        <v>667</v>
      </c>
      <c r="B105" s="62">
        <v>0</v>
      </c>
      <c r="C105" s="62">
        <v>55.6</v>
      </c>
      <c r="D105" s="62">
        <v>0</v>
      </c>
      <c r="E105" s="62">
        <v>0</v>
      </c>
      <c r="F105" s="62">
        <v>0</v>
      </c>
      <c r="G105" s="62">
        <f t="shared" ref="G105" si="23">B105+E105</f>
        <v>0</v>
      </c>
      <c r="H105" s="62">
        <f t="shared" ref="H105" si="24">C105+F105</f>
        <v>55.6</v>
      </c>
      <c r="I105" s="62">
        <f t="shared" ref="I105" si="25">SUM(G105:H105)</f>
        <v>55.6</v>
      </c>
      <c r="J105" s="142" t="s">
        <v>666</v>
      </c>
    </row>
    <row r="106" spans="1:10" x14ac:dyDescent="0.25">
      <c r="A106" s="63" t="s">
        <v>120</v>
      </c>
      <c r="B106" s="62">
        <v>0</v>
      </c>
      <c r="C106" s="62">
        <v>0</v>
      </c>
      <c r="D106" s="62">
        <v>0</v>
      </c>
      <c r="E106" s="62">
        <v>0</v>
      </c>
      <c r="F106" s="62">
        <v>0</v>
      </c>
      <c r="G106" s="62">
        <f t="shared" si="21"/>
        <v>0</v>
      </c>
      <c r="H106" s="62">
        <f t="shared" si="21"/>
        <v>0</v>
      </c>
      <c r="I106" s="62">
        <f t="shared" si="22"/>
        <v>0</v>
      </c>
      <c r="J106" s="142" t="s">
        <v>617</v>
      </c>
    </row>
    <row r="107" spans="1:10" x14ac:dyDescent="0.25">
      <c r="A107" s="63" t="s">
        <v>121</v>
      </c>
      <c r="B107" s="62">
        <v>0</v>
      </c>
      <c r="C107" s="62">
        <v>0</v>
      </c>
      <c r="D107" s="62">
        <v>0</v>
      </c>
      <c r="E107" s="62">
        <v>0</v>
      </c>
      <c r="F107" s="62">
        <v>0</v>
      </c>
      <c r="G107" s="62">
        <f t="shared" si="21"/>
        <v>0</v>
      </c>
      <c r="H107" s="62">
        <f t="shared" si="21"/>
        <v>0</v>
      </c>
      <c r="I107" s="62">
        <f t="shared" si="22"/>
        <v>0</v>
      </c>
      <c r="J107" s="142" t="s">
        <v>618</v>
      </c>
    </row>
    <row r="108" spans="1:10" x14ac:dyDescent="0.25">
      <c r="A108" s="63" t="s">
        <v>122</v>
      </c>
      <c r="B108" s="62">
        <v>0</v>
      </c>
      <c r="C108" s="62">
        <v>2234871.89</v>
      </c>
      <c r="D108" s="62">
        <v>0</v>
      </c>
      <c r="E108" s="62">
        <v>0</v>
      </c>
      <c r="F108" s="62">
        <v>0</v>
      </c>
      <c r="G108" s="62">
        <f t="shared" si="21"/>
        <v>0</v>
      </c>
      <c r="H108" s="62">
        <f t="shared" si="21"/>
        <v>2234871.89</v>
      </c>
      <c r="I108" s="62">
        <f t="shared" si="22"/>
        <v>2234871.89</v>
      </c>
      <c r="J108" s="142" t="s">
        <v>459</v>
      </c>
    </row>
    <row r="109" spans="1:10" x14ac:dyDescent="0.25">
      <c r="A109" s="63" t="s">
        <v>123</v>
      </c>
      <c r="B109" s="62">
        <v>0</v>
      </c>
      <c r="C109" s="62">
        <v>-23392.65</v>
      </c>
      <c r="D109" s="62">
        <v>0</v>
      </c>
      <c r="E109" s="62">
        <v>0</v>
      </c>
      <c r="F109" s="62">
        <v>0</v>
      </c>
      <c r="G109" s="62">
        <f t="shared" si="21"/>
        <v>0</v>
      </c>
      <c r="H109" s="62">
        <f t="shared" si="21"/>
        <v>-23392.65</v>
      </c>
      <c r="I109" s="62">
        <f t="shared" si="22"/>
        <v>-23392.65</v>
      </c>
      <c r="J109" s="142" t="s">
        <v>460</v>
      </c>
    </row>
    <row r="110" spans="1:10" x14ac:dyDescent="0.25">
      <c r="A110" s="63" t="s">
        <v>124</v>
      </c>
      <c r="B110" s="62">
        <v>0</v>
      </c>
      <c r="C110" s="62">
        <v>542005.4</v>
      </c>
      <c r="D110" s="62">
        <v>0</v>
      </c>
      <c r="E110" s="62">
        <v>0</v>
      </c>
      <c r="F110" s="62">
        <v>0</v>
      </c>
      <c r="G110" s="62">
        <f t="shared" si="21"/>
        <v>0</v>
      </c>
      <c r="H110" s="62">
        <f t="shared" si="21"/>
        <v>542005.4</v>
      </c>
      <c r="I110" s="62">
        <f t="shared" si="22"/>
        <v>542005.4</v>
      </c>
      <c r="J110" s="142" t="s">
        <v>461</v>
      </c>
    </row>
    <row r="111" spans="1:10" x14ac:dyDescent="0.25">
      <c r="A111" s="63" t="s">
        <v>125</v>
      </c>
      <c r="B111" s="62">
        <v>0</v>
      </c>
      <c r="C111" s="62">
        <v>169911.62</v>
      </c>
      <c r="D111" s="62">
        <v>0</v>
      </c>
      <c r="E111" s="62">
        <v>0</v>
      </c>
      <c r="F111" s="62">
        <v>0</v>
      </c>
      <c r="G111" s="62">
        <f t="shared" si="21"/>
        <v>0</v>
      </c>
      <c r="H111" s="62">
        <f t="shared" si="21"/>
        <v>169911.62</v>
      </c>
      <c r="I111" s="62">
        <f t="shared" si="22"/>
        <v>169911.62</v>
      </c>
      <c r="J111" s="142" t="s">
        <v>462</v>
      </c>
    </row>
    <row r="112" spans="1:10" x14ac:dyDescent="0.25">
      <c r="A112" s="63" t="s">
        <v>126</v>
      </c>
      <c r="B112" s="62">
        <v>0</v>
      </c>
      <c r="C112" s="62">
        <v>0</v>
      </c>
      <c r="D112" s="62">
        <v>0</v>
      </c>
      <c r="E112" s="62">
        <v>0</v>
      </c>
      <c r="F112" s="62">
        <v>0</v>
      </c>
      <c r="G112" s="62">
        <f t="shared" si="21"/>
        <v>0</v>
      </c>
      <c r="H112" s="62">
        <f t="shared" si="21"/>
        <v>0</v>
      </c>
      <c r="I112" s="62">
        <f t="shared" si="22"/>
        <v>0</v>
      </c>
      <c r="J112" s="142" t="s">
        <v>619</v>
      </c>
    </row>
    <row r="113" spans="1:10" x14ac:dyDescent="0.25">
      <c r="A113" s="63" t="s">
        <v>127</v>
      </c>
      <c r="B113" s="62">
        <v>0</v>
      </c>
      <c r="C113" s="62">
        <v>17091.21</v>
      </c>
      <c r="D113" s="62">
        <v>0</v>
      </c>
      <c r="E113" s="62">
        <v>0</v>
      </c>
      <c r="F113" s="62">
        <v>0</v>
      </c>
      <c r="G113" s="62">
        <f t="shared" si="21"/>
        <v>0</v>
      </c>
      <c r="H113" s="62">
        <f t="shared" si="21"/>
        <v>17091.21</v>
      </c>
      <c r="I113" s="62">
        <f t="shared" si="22"/>
        <v>17091.21</v>
      </c>
      <c r="J113" s="142" t="s">
        <v>463</v>
      </c>
    </row>
    <row r="114" spans="1:10" x14ac:dyDescent="0.25">
      <c r="A114" s="63" t="s">
        <v>128</v>
      </c>
      <c r="B114" s="62">
        <v>0</v>
      </c>
      <c r="C114" s="62">
        <v>11675.4</v>
      </c>
      <c r="D114" s="62">
        <v>0</v>
      </c>
      <c r="E114" s="62">
        <v>0</v>
      </c>
      <c r="F114" s="62">
        <v>0</v>
      </c>
      <c r="G114" s="62">
        <f t="shared" si="21"/>
        <v>0</v>
      </c>
      <c r="H114" s="62">
        <f t="shared" si="21"/>
        <v>11675.4</v>
      </c>
      <c r="I114" s="62">
        <f t="shared" si="22"/>
        <v>11675.4</v>
      </c>
      <c r="J114" s="142" t="s">
        <v>464</v>
      </c>
    </row>
    <row r="115" spans="1:10" x14ac:dyDescent="0.25">
      <c r="A115" s="63" t="s">
        <v>129</v>
      </c>
      <c r="B115" s="62">
        <v>0</v>
      </c>
      <c r="C115" s="62">
        <v>299299.15000000002</v>
      </c>
      <c r="D115" s="62">
        <v>0</v>
      </c>
      <c r="E115" s="62">
        <v>0</v>
      </c>
      <c r="F115" s="62">
        <v>0</v>
      </c>
      <c r="G115" s="62">
        <f t="shared" si="21"/>
        <v>0</v>
      </c>
      <c r="H115" s="62">
        <f t="shared" si="21"/>
        <v>299299.15000000002</v>
      </c>
      <c r="I115" s="62">
        <f t="shared" si="22"/>
        <v>299299.15000000002</v>
      </c>
      <c r="J115" s="142" t="s">
        <v>465</v>
      </c>
    </row>
    <row r="116" spans="1:10" x14ac:dyDescent="0.25">
      <c r="A116" s="63" t="s">
        <v>130</v>
      </c>
      <c r="B116" s="62">
        <v>0</v>
      </c>
      <c r="C116" s="62">
        <v>43291.35</v>
      </c>
      <c r="D116" s="62">
        <v>0</v>
      </c>
      <c r="E116" s="62">
        <v>0</v>
      </c>
      <c r="F116" s="62">
        <v>0</v>
      </c>
      <c r="G116" s="62">
        <f t="shared" si="21"/>
        <v>0</v>
      </c>
      <c r="H116" s="62">
        <f t="shared" si="21"/>
        <v>43291.35</v>
      </c>
      <c r="I116" s="62">
        <f t="shared" si="22"/>
        <v>43291.35</v>
      </c>
      <c r="J116" s="142" t="s">
        <v>466</v>
      </c>
    </row>
    <row r="117" spans="1:10" x14ac:dyDescent="0.25">
      <c r="A117" s="63" t="s">
        <v>131</v>
      </c>
      <c r="B117" s="62">
        <v>0</v>
      </c>
      <c r="C117" s="62">
        <v>823.4</v>
      </c>
      <c r="D117" s="62">
        <v>0</v>
      </c>
      <c r="E117" s="62">
        <v>0</v>
      </c>
      <c r="F117" s="62">
        <v>0</v>
      </c>
      <c r="G117" s="62">
        <f t="shared" si="21"/>
        <v>0</v>
      </c>
      <c r="H117" s="62">
        <f t="shared" si="21"/>
        <v>823.4</v>
      </c>
      <c r="I117" s="62">
        <f t="shared" si="22"/>
        <v>823.4</v>
      </c>
      <c r="J117" s="142" t="s">
        <v>467</v>
      </c>
    </row>
    <row r="118" spans="1:10" x14ac:dyDescent="0.25">
      <c r="A118" s="63" t="s">
        <v>132</v>
      </c>
      <c r="B118" s="62">
        <v>0</v>
      </c>
      <c r="C118" s="62">
        <v>0</v>
      </c>
      <c r="D118" s="62">
        <v>0</v>
      </c>
      <c r="E118" s="62">
        <v>0</v>
      </c>
      <c r="F118" s="62">
        <v>0</v>
      </c>
      <c r="G118" s="62">
        <f t="shared" si="21"/>
        <v>0</v>
      </c>
      <c r="H118" s="62">
        <f t="shared" si="21"/>
        <v>0</v>
      </c>
      <c r="I118" s="62">
        <f t="shared" si="22"/>
        <v>0</v>
      </c>
      <c r="J118" s="142" t="s">
        <v>620</v>
      </c>
    </row>
    <row r="119" spans="1:10" x14ac:dyDescent="0.25">
      <c r="A119" s="63" t="s">
        <v>133</v>
      </c>
      <c r="B119" s="62">
        <v>0</v>
      </c>
      <c r="C119" s="62">
        <v>0</v>
      </c>
      <c r="D119" s="62">
        <v>0</v>
      </c>
      <c r="E119" s="62">
        <v>0</v>
      </c>
      <c r="F119" s="62">
        <v>0</v>
      </c>
      <c r="G119" s="62">
        <f t="shared" si="21"/>
        <v>0</v>
      </c>
      <c r="H119" s="62">
        <f t="shared" si="21"/>
        <v>0</v>
      </c>
      <c r="I119" s="62">
        <f t="shared" si="22"/>
        <v>0</v>
      </c>
      <c r="J119" s="142" t="s">
        <v>621</v>
      </c>
    </row>
    <row r="120" spans="1:10" x14ac:dyDescent="0.25">
      <c r="A120" s="63" t="s">
        <v>134</v>
      </c>
      <c r="B120" s="62">
        <v>0</v>
      </c>
      <c r="C120" s="62">
        <v>-27208.05</v>
      </c>
      <c r="D120" s="62">
        <v>0</v>
      </c>
      <c r="E120" s="62">
        <v>0</v>
      </c>
      <c r="F120" s="62">
        <v>0</v>
      </c>
      <c r="G120" s="62">
        <f t="shared" si="21"/>
        <v>0</v>
      </c>
      <c r="H120" s="62">
        <f t="shared" si="21"/>
        <v>-27208.05</v>
      </c>
      <c r="I120" s="62">
        <f t="shared" si="22"/>
        <v>-27208.05</v>
      </c>
      <c r="J120" s="142" t="s">
        <v>468</v>
      </c>
    </row>
    <row r="121" spans="1:10" x14ac:dyDescent="0.25">
      <c r="A121" s="63" t="s">
        <v>135</v>
      </c>
      <c r="B121" s="62">
        <v>0</v>
      </c>
      <c r="C121" s="62">
        <v>33884.839999999997</v>
      </c>
      <c r="D121" s="62">
        <v>0</v>
      </c>
      <c r="E121" s="62">
        <v>0</v>
      </c>
      <c r="F121" s="62">
        <v>0</v>
      </c>
      <c r="G121" s="62">
        <f t="shared" si="21"/>
        <v>0</v>
      </c>
      <c r="H121" s="62">
        <f t="shared" si="21"/>
        <v>33884.839999999997</v>
      </c>
      <c r="I121" s="62">
        <f t="shared" si="22"/>
        <v>33884.839999999997</v>
      </c>
      <c r="J121" s="142" t="s">
        <v>469</v>
      </c>
    </row>
    <row r="122" spans="1:10" x14ac:dyDescent="0.25">
      <c r="A122" s="63" t="s">
        <v>136</v>
      </c>
      <c r="B122" s="62">
        <v>0</v>
      </c>
      <c r="C122" s="62">
        <v>0</v>
      </c>
      <c r="D122" s="62">
        <v>0</v>
      </c>
      <c r="E122" s="62">
        <v>0</v>
      </c>
      <c r="F122" s="62">
        <v>0</v>
      </c>
      <c r="G122" s="62">
        <f t="shared" si="21"/>
        <v>0</v>
      </c>
      <c r="H122" s="62">
        <f t="shared" si="21"/>
        <v>0</v>
      </c>
      <c r="I122" s="62">
        <f t="shared" si="22"/>
        <v>0</v>
      </c>
      <c r="J122" s="142" t="s">
        <v>622</v>
      </c>
    </row>
    <row r="123" spans="1:10" x14ac:dyDescent="0.25">
      <c r="A123" s="63" t="s">
        <v>137</v>
      </c>
      <c r="B123" s="62">
        <v>0</v>
      </c>
      <c r="C123" s="62">
        <v>149348.18</v>
      </c>
      <c r="D123" s="62">
        <v>0</v>
      </c>
      <c r="E123" s="62">
        <v>0</v>
      </c>
      <c r="F123" s="62">
        <v>0</v>
      </c>
      <c r="G123" s="62">
        <f t="shared" si="21"/>
        <v>0</v>
      </c>
      <c r="H123" s="62">
        <f t="shared" si="21"/>
        <v>149348.18</v>
      </c>
      <c r="I123" s="62">
        <f t="shared" si="22"/>
        <v>149348.18</v>
      </c>
      <c r="J123" s="142" t="s">
        <v>470</v>
      </c>
    </row>
    <row r="124" spans="1:10" x14ac:dyDescent="0.25">
      <c r="A124" s="63" t="s">
        <v>138</v>
      </c>
      <c r="B124" s="62">
        <v>0</v>
      </c>
      <c r="C124" s="62">
        <v>117546.66</v>
      </c>
      <c r="D124" s="62">
        <v>0</v>
      </c>
      <c r="E124" s="62">
        <v>0</v>
      </c>
      <c r="F124" s="62">
        <v>0</v>
      </c>
      <c r="G124" s="62">
        <f t="shared" si="21"/>
        <v>0</v>
      </c>
      <c r="H124" s="62">
        <f t="shared" si="21"/>
        <v>117546.66</v>
      </c>
      <c r="I124" s="62">
        <f t="shared" si="22"/>
        <v>117546.66</v>
      </c>
      <c r="J124" s="142" t="s">
        <v>471</v>
      </c>
    </row>
    <row r="125" spans="1:10" x14ac:dyDescent="0.25">
      <c r="A125" s="63" t="s">
        <v>139</v>
      </c>
      <c r="B125" s="62">
        <v>0</v>
      </c>
      <c r="C125" s="62">
        <v>1359690.89</v>
      </c>
      <c r="D125" s="62">
        <v>0</v>
      </c>
      <c r="E125" s="62">
        <v>0</v>
      </c>
      <c r="F125" s="62">
        <v>0</v>
      </c>
      <c r="G125" s="62">
        <f t="shared" si="21"/>
        <v>0</v>
      </c>
      <c r="H125" s="62">
        <f t="shared" si="21"/>
        <v>1359690.89</v>
      </c>
      <c r="I125" s="62">
        <f t="shared" si="22"/>
        <v>1359690.89</v>
      </c>
      <c r="J125" s="142" t="s">
        <v>472</v>
      </c>
    </row>
    <row r="126" spans="1:10" x14ac:dyDescent="0.25">
      <c r="A126" s="63" t="s">
        <v>140</v>
      </c>
      <c r="B126" s="62">
        <v>0</v>
      </c>
      <c r="C126" s="62">
        <v>21500.45</v>
      </c>
      <c r="D126" s="62">
        <v>0</v>
      </c>
      <c r="E126" s="62">
        <v>0</v>
      </c>
      <c r="F126" s="62">
        <v>0</v>
      </c>
      <c r="G126" s="62">
        <f t="shared" si="21"/>
        <v>0</v>
      </c>
      <c r="H126" s="62">
        <f t="shared" si="21"/>
        <v>21500.45</v>
      </c>
      <c r="I126" s="62">
        <f t="shared" si="22"/>
        <v>21500.45</v>
      </c>
      <c r="J126" s="142" t="s">
        <v>473</v>
      </c>
    </row>
    <row r="127" spans="1:10" x14ac:dyDescent="0.25">
      <c r="A127" s="63" t="s">
        <v>141</v>
      </c>
      <c r="B127" s="62">
        <v>0</v>
      </c>
      <c r="C127" s="62">
        <v>491706.41</v>
      </c>
      <c r="D127" s="62">
        <v>0</v>
      </c>
      <c r="E127" s="62">
        <v>0</v>
      </c>
      <c r="F127" s="62">
        <v>0</v>
      </c>
      <c r="G127" s="62">
        <f t="shared" si="21"/>
        <v>0</v>
      </c>
      <c r="H127" s="62">
        <f t="shared" si="21"/>
        <v>491706.41</v>
      </c>
      <c r="I127" s="62">
        <f t="shared" si="22"/>
        <v>491706.41</v>
      </c>
      <c r="J127" s="142" t="s">
        <v>474</v>
      </c>
    </row>
    <row r="128" spans="1:10" x14ac:dyDescent="0.25">
      <c r="A128" s="63" t="s">
        <v>142</v>
      </c>
      <c r="B128" s="62">
        <v>0</v>
      </c>
      <c r="C128" s="62">
        <v>0</v>
      </c>
      <c r="D128" s="62">
        <v>0</v>
      </c>
      <c r="E128" s="62">
        <v>0</v>
      </c>
      <c r="F128" s="62">
        <v>0</v>
      </c>
      <c r="G128" s="62">
        <f t="shared" si="21"/>
        <v>0</v>
      </c>
      <c r="H128" s="62">
        <f t="shared" si="21"/>
        <v>0</v>
      </c>
      <c r="I128" s="62">
        <f t="shared" si="22"/>
        <v>0</v>
      </c>
      <c r="J128" s="142" t="s">
        <v>623</v>
      </c>
    </row>
    <row r="129" spans="1:10" x14ac:dyDescent="0.25">
      <c r="A129" s="63" t="s">
        <v>143</v>
      </c>
      <c r="B129" s="62">
        <v>0</v>
      </c>
      <c r="C129" s="62">
        <v>104765.92</v>
      </c>
      <c r="D129" s="62">
        <v>0</v>
      </c>
      <c r="E129" s="62">
        <v>0</v>
      </c>
      <c r="F129" s="62">
        <v>0</v>
      </c>
      <c r="G129" s="62">
        <f t="shared" si="21"/>
        <v>0</v>
      </c>
      <c r="H129" s="62">
        <f t="shared" si="21"/>
        <v>104765.92</v>
      </c>
      <c r="I129" s="62">
        <f t="shared" si="22"/>
        <v>104765.92</v>
      </c>
      <c r="J129" s="142" t="s">
        <v>475</v>
      </c>
    </row>
    <row r="130" spans="1:10" x14ac:dyDescent="0.25">
      <c r="A130" s="63" t="s">
        <v>144</v>
      </c>
      <c r="B130" s="62">
        <v>0</v>
      </c>
      <c r="C130" s="62">
        <v>16627</v>
      </c>
      <c r="D130" s="62">
        <v>0</v>
      </c>
      <c r="E130" s="62">
        <v>0</v>
      </c>
      <c r="F130" s="62">
        <v>0</v>
      </c>
      <c r="G130" s="62">
        <f t="shared" si="21"/>
        <v>0</v>
      </c>
      <c r="H130" s="62">
        <f t="shared" si="21"/>
        <v>16627</v>
      </c>
      <c r="I130" s="62">
        <f t="shared" si="22"/>
        <v>16627</v>
      </c>
      <c r="J130" s="142" t="s">
        <v>476</v>
      </c>
    </row>
    <row r="131" spans="1:10" x14ac:dyDescent="0.25">
      <c r="A131" s="63" t="s">
        <v>145</v>
      </c>
      <c r="B131" s="62">
        <v>0</v>
      </c>
      <c r="C131" s="62">
        <v>839631.08</v>
      </c>
      <c r="D131" s="62">
        <v>0</v>
      </c>
      <c r="E131" s="62">
        <v>0</v>
      </c>
      <c r="F131" s="62">
        <v>0</v>
      </c>
      <c r="G131" s="62">
        <f t="shared" si="21"/>
        <v>0</v>
      </c>
      <c r="H131" s="62">
        <f t="shared" si="21"/>
        <v>839631.08</v>
      </c>
      <c r="I131" s="62">
        <f t="shared" si="22"/>
        <v>839631.08</v>
      </c>
      <c r="J131" s="142" t="s">
        <v>477</v>
      </c>
    </row>
    <row r="132" spans="1:10" x14ac:dyDescent="0.25">
      <c r="A132" s="63" t="s">
        <v>146</v>
      </c>
      <c r="B132" s="62">
        <v>0</v>
      </c>
      <c r="C132" s="62">
        <v>0</v>
      </c>
      <c r="D132" s="62">
        <v>0</v>
      </c>
      <c r="E132" s="62">
        <v>0</v>
      </c>
      <c r="F132" s="62">
        <v>0</v>
      </c>
      <c r="G132" s="62">
        <f t="shared" si="21"/>
        <v>0</v>
      </c>
      <c r="H132" s="62">
        <f t="shared" si="21"/>
        <v>0</v>
      </c>
      <c r="I132" s="62">
        <f t="shared" si="22"/>
        <v>0</v>
      </c>
      <c r="J132" s="142" t="s">
        <v>624</v>
      </c>
    </row>
    <row r="133" spans="1:10" x14ac:dyDescent="0.25">
      <c r="A133" s="63" t="s">
        <v>147</v>
      </c>
      <c r="B133" s="62">
        <v>0</v>
      </c>
      <c r="C133" s="62">
        <v>0</v>
      </c>
      <c r="D133" s="62">
        <v>0</v>
      </c>
      <c r="E133" s="62">
        <v>0</v>
      </c>
      <c r="F133" s="62">
        <v>0</v>
      </c>
      <c r="G133" s="62">
        <f t="shared" si="21"/>
        <v>0</v>
      </c>
      <c r="H133" s="62">
        <f t="shared" si="21"/>
        <v>0</v>
      </c>
      <c r="I133" s="62">
        <f t="shared" si="22"/>
        <v>0</v>
      </c>
      <c r="J133" s="142" t="s">
        <v>625</v>
      </c>
    </row>
    <row r="134" spans="1:10" x14ac:dyDescent="0.25">
      <c r="A134" s="63" t="s">
        <v>148</v>
      </c>
      <c r="B134" s="62">
        <v>0</v>
      </c>
      <c r="C134" s="62">
        <v>0</v>
      </c>
      <c r="D134" s="62">
        <v>0</v>
      </c>
      <c r="E134" s="62">
        <v>0</v>
      </c>
      <c r="F134" s="62">
        <v>0</v>
      </c>
      <c r="G134" s="62">
        <f t="shared" si="21"/>
        <v>0</v>
      </c>
      <c r="H134" s="62">
        <f t="shared" si="21"/>
        <v>0</v>
      </c>
      <c r="I134" s="62">
        <f t="shared" si="22"/>
        <v>0</v>
      </c>
      <c r="J134" s="142" t="s">
        <v>626</v>
      </c>
    </row>
    <row r="135" spans="1:10" x14ac:dyDescent="0.25">
      <c r="A135" s="63" t="s">
        <v>149</v>
      </c>
      <c r="B135" s="62">
        <v>0</v>
      </c>
      <c r="C135" s="62">
        <v>0</v>
      </c>
      <c r="D135" s="62">
        <v>0</v>
      </c>
      <c r="E135" s="62">
        <v>0</v>
      </c>
      <c r="F135" s="62">
        <v>0</v>
      </c>
      <c r="G135" s="62">
        <f t="shared" ref="G135:H137" si="26">B135+E135</f>
        <v>0</v>
      </c>
      <c r="H135" s="62">
        <f t="shared" si="26"/>
        <v>0</v>
      </c>
      <c r="I135" s="62">
        <f t="shared" ref="I135:I137" si="27">SUM(G135:H135)</f>
        <v>0</v>
      </c>
      <c r="J135" s="142" t="s">
        <v>627</v>
      </c>
    </row>
    <row r="136" spans="1:10" x14ac:dyDescent="0.25">
      <c r="A136" s="63" t="s">
        <v>150</v>
      </c>
      <c r="B136" s="62">
        <v>0</v>
      </c>
      <c r="C136" s="62">
        <v>0</v>
      </c>
      <c r="D136" s="62">
        <v>0</v>
      </c>
      <c r="E136" s="62">
        <v>0</v>
      </c>
      <c r="F136" s="62">
        <v>0</v>
      </c>
      <c r="G136" s="62">
        <f t="shared" si="26"/>
        <v>0</v>
      </c>
      <c r="H136" s="62">
        <f t="shared" si="26"/>
        <v>0</v>
      </c>
      <c r="I136" s="62">
        <f t="shared" si="27"/>
        <v>0</v>
      </c>
      <c r="J136" s="142" t="s">
        <v>628</v>
      </c>
    </row>
    <row r="137" spans="1:10" x14ac:dyDescent="0.25">
      <c r="A137" s="63" t="s">
        <v>664</v>
      </c>
      <c r="B137" s="60">
        <v>0</v>
      </c>
      <c r="C137" s="60">
        <v>80.94</v>
      </c>
      <c r="D137" s="60">
        <v>0</v>
      </c>
      <c r="E137" s="60">
        <v>0</v>
      </c>
      <c r="F137" s="60">
        <v>0</v>
      </c>
      <c r="G137" s="60">
        <f t="shared" si="26"/>
        <v>0</v>
      </c>
      <c r="H137" s="60">
        <f t="shared" si="26"/>
        <v>80.94</v>
      </c>
      <c r="I137" s="60">
        <f t="shared" si="27"/>
        <v>80.94</v>
      </c>
      <c r="J137" s="142" t="s">
        <v>478</v>
      </c>
    </row>
    <row r="138" spans="1:10" x14ac:dyDescent="0.25">
      <c r="A138" s="63" t="s">
        <v>151</v>
      </c>
      <c r="B138" s="62">
        <f>SUM(B70:B137)</f>
        <v>120717329.14999999</v>
      </c>
      <c r="C138" s="62">
        <f t="shared" ref="C138:I138" si="28">SUM(C70:C137)</f>
        <v>6538618.8400000008</v>
      </c>
      <c r="D138" s="62">
        <f t="shared" si="28"/>
        <v>0</v>
      </c>
      <c r="E138" s="62">
        <f t="shared" si="28"/>
        <v>0</v>
      </c>
      <c r="F138" s="62">
        <f t="shared" si="28"/>
        <v>0</v>
      </c>
      <c r="G138" s="62">
        <f t="shared" si="28"/>
        <v>120717329.14999999</v>
      </c>
      <c r="H138" s="62">
        <f t="shared" si="28"/>
        <v>6538618.8400000008</v>
      </c>
      <c r="I138" s="62">
        <f t="shared" si="28"/>
        <v>127255947.99000001</v>
      </c>
      <c r="J138" s="148" t="s">
        <v>429</v>
      </c>
    </row>
    <row r="139" spans="1:10" x14ac:dyDescent="0.25">
      <c r="A139" s="64" t="s">
        <v>152</v>
      </c>
      <c r="B139" s="62"/>
      <c r="C139" s="62"/>
      <c r="D139" s="62"/>
      <c r="E139" s="62"/>
      <c r="F139" s="62"/>
      <c r="G139" s="62"/>
      <c r="H139" s="62"/>
      <c r="I139" s="62"/>
    </row>
    <row r="140" spans="1:10" x14ac:dyDescent="0.25">
      <c r="A140" s="63" t="s">
        <v>153</v>
      </c>
      <c r="B140" s="62">
        <v>2503892.0699999998</v>
      </c>
      <c r="C140" s="62">
        <v>0</v>
      </c>
      <c r="D140" s="62">
        <v>0</v>
      </c>
      <c r="E140" s="62">
        <v>0</v>
      </c>
      <c r="F140" s="62">
        <v>0</v>
      </c>
      <c r="G140" s="62">
        <f t="shared" ref="G140:H167" si="29">B140+E140</f>
        <v>2503892.0699999998</v>
      </c>
      <c r="H140" s="62">
        <f t="shared" si="29"/>
        <v>0</v>
      </c>
      <c r="I140" s="62">
        <f t="shared" ref="I140:I167" si="30">SUM(G140:H140)</f>
        <v>2503892.0699999998</v>
      </c>
      <c r="J140" s="142" t="s">
        <v>480</v>
      </c>
    </row>
    <row r="141" spans="1:10" x14ac:dyDescent="0.25">
      <c r="A141" s="63" t="s">
        <v>154</v>
      </c>
      <c r="B141" s="62">
        <v>0</v>
      </c>
      <c r="C141" s="62">
        <v>0</v>
      </c>
      <c r="D141" s="62">
        <v>0</v>
      </c>
      <c r="E141" s="62">
        <v>0</v>
      </c>
      <c r="F141" s="62">
        <v>0</v>
      </c>
      <c r="G141" s="62">
        <f t="shared" si="29"/>
        <v>0</v>
      </c>
      <c r="H141" s="62">
        <f t="shared" si="29"/>
        <v>0</v>
      </c>
      <c r="I141" s="62">
        <f t="shared" si="30"/>
        <v>0</v>
      </c>
      <c r="J141" s="144"/>
    </row>
    <row r="142" spans="1:10" x14ac:dyDescent="0.25">
      <c r="A142" s="63" t="s">
        <v>155</v>
      </c>
      <c r="B142" s="62">
        <v>67382.97</v>
      </c>
      <c r="C142" s="62">
        <v>0</v>
      </c>
      <c r="D142" s="62">
        <v>0</v>
      </c>
      <c r="E142" s="62">
        <v>0</v>
      </c>
      <c r="F142" s="62">
        <v>0</v>
      </c>
      <c r="G142" s="62">
        <f t="shared" si="29"/>
        <v>67382.97</v>
      </c>
      <c r="H142" s="62">
        <f t="shared" si="29"/>
        <v>0</v>
      </c>
      <c r="I142" s="62">
        <f t="shared" si="30"/>
        <v>67382.97</v>
      </c>
      <c r="J142" s="142" t="s">
        <v>481</v>
      </c>
    </row>
    <row r="143" spans="1:10" x14ac:dyDescent="0.25">
      <c r="A143" s="63" t="s">
        <v>156</v>
      </c>
      <c r="B143" s="62">
        <v>1737250.31</v>
      </c>
      <c r="C143" s="62">
        <v>0</v>
      </c>
      <c r="D143" s="62">
        <v>0</v>
      </c>
      <c r="E143" s="62">
        <v>0</v>
      </c>
      <c r="F143" s="62">
        <v>0</v>
      </c>
      <c r="G143" s="62">
        <f t="shared" si="29"/>
        <v>1737250.31</v>
      </c>
      <c r="H143" s="62">
        <f t="shared" si="29"/>
        <v>0</v>
      </c>
      <c r="I143" s="62">
        <f t="shared" si="30"/>
        <v>1737250.31</v>
      </c>
      <c r="J143" s="142" t="s">
        <v>482</v>
      </c>
    </row>
    <row r="144" spans="1:10" x14ac:dyDescent="0.25">
      <c r="A144" s="63" t="s">
        <v>157</v>
      </c>
      <c r="B144" s="62">
        <v>656431.18999999994</v>
      </c>
      <c r="C144" s="62">
        <v>0</v>
      </c>
      <c r="D144" s="62">
        <v>0</v>
      </c>
      <c r="E144" s="62">
        <v>0</v>
      </c>
      <c r="F144" s="62">
        <v>0</v>
      </c>
      <c r="G144" s="62">
        <f t="shared" si="29"/>
        <v>656431.18999999994</v>
      </c>
      <c r="H144" s="62">
        <f t="shared" si="29"/>
        <v>0</v>
      </c>
      <c r="I144" s="62">
        <f t="shared" si="30"/>
        <v>656431.18999999994</v>
      </c>
      <c r="J144" s="142" t="s">
        <v>483</v>
      </c>
    </row>
    <row r="145" spans="1:10" x14ac:dyDescent="0.25">
      <c r="A145" s="63" t="s">
        <v>158</v>
      </c>
      <c r="B145" s="62">
        <v>2000419.62</v>
      </c>
      <c r="C145" s="62">
        <v>0</v>
      </c>
      <c r="D145" s="62">
        <v>0</v>
      </c>
      <c r="E145" s="62">
        <v>0</v>
      </c>
      <c r="F145" s="62">
        <v>0</v>
      </c>
      <c r="G145" s="62">
        <f t="shared" si="29"/>
        <v>2000419.62</v>
      </c>
      <c r="H145" s="62">
        <f t="shared" si="29"/>
        <v>0</v>
      </c>
      <c r="I145" s="62">
        <f t="shared" si="30"/>
        <v>2000419.62</v>
      </c>
      <c r="J145" s="142" t="s">
        <v>484</v>
      </c>
    </row>
    <row r="146" spans="1:10" x14ac:dyDescent="0.25">
      <c r="A146" s="63" t="s">
        <v>159</v>
      </c>
      <c r="B146" s="62">
        <v>-3265.65</v>
      </c>
      <c r="C146" s="62">
        <v>0</v>
      </c>
      <c r="D146" s="62">
        <v>0</v>
      </c>
      <c r="E146" s="62">
        <v>0</v>
      </c>
      <c r="F146" s="62">
        <v>0</v>
      </c>
      <c r="G146" s="62">
        <f t="shared" si="29"/>
        <v>-3265.65</v>
      </c>
      <c r="H146" s="62">
        <f t="shared" si="29"/>
        <v>0</v>
      </c>
      <c r="I146" s="62">
        <f t="shared" si="30"/>
        <v>-3265.65</v>
      </c>
      <c r="J146" s="142" t="s">
        <v>629</v>
      </c>
    </row>
    <row r="147" spans="1:10" x14ac:dyDescent="0.25">
      <c r="A147" s="63" t="s">
        <v>160</v>
      </c>
      <c r="B147" s="62">
        <v>1838246.59</v>
      </c>
      <c r="C147" s="62">
        <v>0</v>
      </c>
      <c r="D147" s="62">
        <v>0</v>
      </c>
      <c r="E147" s="62">
        <v>0</v>
      </c>
      <c r="F147" s="62">
        <v>0</v>
      </c>
      <c r="G147" s="62">
        <f t="shared" si="29"/>
        <v>1838246.59</v>
      </c>
      <c r="H147" s="62">
        <f t="shared" si="29"/>
        <v>0</v>
      </c>
      <c r="I147" s="62">
        <f t="shared" si="30"/>
        <v>1838246.59</v>
      </c>
      <c r="J147" s="142" t="s">
        <v>485</v>
      </c>
    </row>
    <row r="148" spans="1:10" x14ac:dyDescent="0.25">
      <c r="A148" s="63" t="s">
        <v>161</v>
      </c>
      <c r="B148" s="62">
        <v>87081.54</v>
      </c>
      <c r="C148" s="62">
        <v>0</v>
      </c>
      <c r="D148" s="62">
        <v>0</v>
      </c>
      <c r="E148" s="62">
        <v>0</v>
      </c>
      <c r="F148" s="62">
        <v>0</v>
      </c>
      <c r="G148" s="62">
        <f t="shared" si="29"/>
        <v>87081.54</v>
      </c>
      <c r="H148" s="62">
        <f t="shared" si="29"/>
        <v>0</v>
      </c>
      <c r="I148" s="62">
        <f t="shared" si="30"/>
        <v>87081.54</v>
      </c>
      <c r="J148" s="142" t="s">
        <v>486</v>
      </c>
    </row>
    <row r="149" spans="1:10" x14ac:dyDescent="0.25">
      <c r="A149" s="63" t="s">
        <v>162</v>
      </c>
      <c r="B149" s="62">
        <v>1134680.33</v>
      </c>
      <c r="C149" s="62">
        <v>0</v>
      </c>
      <c r="D149" s="62">
        <v>0</v>
      </c>
      <c r="E149" s="62">
        <v>0</v>
      </c>
      <c r="F149" s="62">
        <v>0</v>
      </c>
      <c r="G149" s="62">
        <f t="shared" si="29"/>
        <v>1134680.33</v>
      </c>
      <c r="H149" s="62">
        <f t="shared" si="29"/>
        <v>0</v>
      </c>
      <c r="I149" s="62">
        <f t="shared" si="30"/>
        <v>1134680.33</v>
      </c>
      <c r="J149" s="142" t="s">
        <v>487</v>
      </c>
    </row>
    <row r="150" spans="1:10" x14ac:dyDescent="0.25">
      <c r="A150" s="63" t="s">
        <v>163</v>
      </c>
      <c r="B150" s="62">
        <v>360090.86</v>
      </c>
      <c r="C150" s="62">
        <v>0</v>
      </c>
      <c r="D150" s="62">
        <v>0</v>
      </c>
      <c r="E150" s="62">
        <v>0</v>
      </c>
      <c r="F150" s="62">
        <v>0</v>
      </c>
      <c r="G150" s="62">
        <f t="shared" si="29"/>
        <v>360090.86</v>
      </c>
      <c r="H150" s="62">
        <f t="shared" si="29"/>
        <v>0</v>
      </c>
      <c r="I150" s="62">
        <f t="shared" si="30"/>
        <v>360090.86</v>
      </c>
      <c r="J150" s="142" t="s">
        <v>488</v>
      </c>
    </row>
    <row r="151" spans="1:10" x14ac:dyDescent="0.25">
      <c r="A151" s="63" t="s">
        <v>164</v>
      </c>
      <c r="B151" s="62">
        <v>2772099.53</v>
      </c>
      <c r="C151" s="62">
        <v>0</v>
      </c>
      <c r="D151" s="62">
        <v>0</v>
      </c>
      <c r="E151" s="62">
        <v>0</v>
      </c>
      <c r="F151" s="62">
        <v>0</v>
      </c>
      <c r="G151" s="62">
        <f t="shared" si="29"/>
        <v>2772099.53</v>
      </c>
      <c r="H151" s="62">
        <f t="shared" si="29"/>
        <v>0</v>
      </c>
      <c r="I151" s="62">
        <f t="shared" si="30"/>
        <v>2772099.53</v>
      </c>
      <c r="J151" s="142" t="s">
        <v>489</v>
      </c>
    </row>
    <row r="152" spans="1:10" x14ac:dyDescent="0.25">
      <c r="A152" s="63" t="s">
        <v>165</v>
      </c>
      <c r="B152" s="62">
        <v>422760.46</v>
      </c>
      <c r="C152" s="62">
        <v>0</v>
      </c>
      <c r="D152" s="62">
        <v>0</v>
      </c>
      <c r="E152" s="62">
        <v>0</v>
      </c>
      <c r="F152" s="62">
        <v>0</v>
      </c>
      <c r="G152" s="62">
        <f t="shared" si="29"/>
        <v>422760.46</v>
      </c>
      <c r="H152" s="62">
        <f t="shared" si="29"/>
        <v>0</v>
      </c>
      <c r="I152" s="62">
        <f t="shared" si="30"/>
        <v>422760.46</v>
      </c>
      <c r="J152" s="142" t="s">
        <v>490</v>
      </c>
    </row>
    <row r="153" spans="1:10" x14ac:dyDescent="0.25">
      <c r="A153" s="63" t="s">
        <v>166</v>
      </c>
      <c r="B153" s="62">
        <v>31626.03</v>
      </c>
      <c r="C153" s="62">
        <v>0</v>
      </c>
      <c r="D153" s="62">
        <v>0</v>
      </c>
      <c r="E153" s="62">
        <v>0</v>
      </c>
      <c r="F153" s="62">
        <v>0</v>
      </c>
      <c r="G153" s="62">
        <f t="shared" si="29"/>
        <v>31626.03</v>
      </c>
      <c r="H153" s="62">
        <f t="shared" si="29"/>
        <v>0</v>
      </c>
      <c r="I153" s="62">
        <f t="shared" si="30"/>
        <v>31626.03</v>
      </c>
      <c r="J153" s="142" t="s">
        <v>491</v>
      </c>
    </row>
    <row r="154" spans="1:10" x14ac:dyDescent="0.25">
      <c r="A154" s="63" t="s">
        <v>167</v>
      </c>
      <c r="B154" s="62">
        <v>5866.43</v>
      </c>
      <c r="C154" s="62">
        <v>0</v>
      </c>
      <c r="D154" s="62">
        <v>0</v>
      </c>
      <c r="E154" s="62">
        <v>0</v>
      </c>
      <c r="F154" s="62">
        <v>0</v>
      </c>
      <c r="G154" s="62">
        <f t="shared" si="29"/>
        <v>5866.43</v>
      </c>
      <c r="H154" s="62">
        <f t="shared" si="29"/>
        <v>0</v>
      </c>
      <c r="I154" s="62">
        <f t="shared" si="30"/>
        <v>5866.43</v>
      </c>
      <c r="J154" s="142" t="s">
        <v>492</v>
      </c>
    </row>
    <row r="155" spans="1:10" x14ac:dyDescent="0.25">
      <c r="A155" s="63" t="s">
        <v>168</v>
      </c>
      <c r="B155" s="62">
        <v>39549.089999999997</v>
      </c>
      <c r="C155" s="62">
        <v>0</v>
      </c>
      <c r="D155" s="62">
        <v>0</v>
      </c>
      <c r="E155" s="62">
        <v>0</v>
      </c>
      <c r="F155" s="62">
        <v>0</v>
      </c>
      <c r="G155" s="62">
        <f t="shared" si="29"/>
        <v>39549.089999999997</v>
      </c>
      <c r="H155" s="62">
        <f t="shared" si="29"/>
        <v>0</v>
      </c>
      <c r="I155" s="62">
        <f t="shared" si="30"/>
        <v>39549.089999999997</v>
      </c>
      <c r="J155" s="142" t="s">
        <v>630</v>
      </c>
    </row>
    <row r="156" spans="1:10" x14ac:dyDescent="0.25">
      <c r="A156" s="63" t="s">
        <v>169</v>
      </c>
      <c r="B156" s="62">
        <v>143012.14000000001</v>
      </c>
      <c r="C156" s="62">
        <v>0</v>
      </c>
      <c r="D156" s="62">
        <v>0</v>
      </c>
      <c r="E156" s="62">
        <v>0</v>
      </c>
      <c r="F156" s="62">
        <v>0</v>
      </c>
      <c r="G156" s="62">
        <f t="shared" si="29"/>
        <v>143012.14000000001</v>
      </c>
      <c r="H156" s="62">
        <f t="shared" si="29"/>
        <v>0</v>
      </c>
      <c r="I156" s="62">
        <f t="shared" si="30"/>
        <v>143012.14000000001</v>
      </c>
      <c r="J156" s="142" t="s">
        <v>493</v>
      </c>
    </row>
    <row r="157" spans="1:10" x14ac:dyDescent="0.25">
      <c r="A157" s="63" t="s">
        <v>170</v>
      </c>
      <c r="B157" s="62">
        <v>2184323.9500000002</v>
      </c>
      <c r="C157" s="62">
        <v>0</v>
      </c>
      <c r="D157" s="62">
        <v>0</v>
      </c>
      <c r="E157" s="62">
        <v>0</v>
      </c>
      <c r="F157" s="62">
        <v>0</v>
      </c>
      <c r="G157" s="62">
        <f t="shared" si="29"/>
        <v>2184323.9500000002</v>
      </c>
      <c r="H157" s="62">
        <f t="shared" si="29"/>
        <v>0</v>
      </c>
      <c r="I157" s="62">
        <f t="shared" si="30"/>
        <v>2184323.9500000002</v>
      </c>
      <c r="J157" s="142" t="s">
        <v>494</v>
      </c>
    </row>
    <row r="158" spans="1:10" x14ac:dyDescent="0.25">
      <c r="A158" s="63" t="s">
        <v>171</v>
      </c>
      <c r="B158" s="62">
        <v>6556011.2300000004</v>
      </c>
      <c r="C158" s="62">
        <v>0</v>
      </c>
      <c r="D158" s="62">
        <v>0</v>
      </c>
      <c r="E158" s="62">
        <v>0</v>
      </c>
      <c r="F158" s="62">
        <v>0</v>
      </c>
      <c r="G158" s="62">
        <f t="shared" si="29"/>
        <v>6556011.2300000004</v>
      </c>
      <c r="H158" s="62">
        <f t="shared" si="29"/>
        <v>0</v>
      </c>
      <c r="I158" s="62">
        <f t="shared" si="30"/>
        <v>6556011.2300000004</v>
      </c>
      <c r="J158" s="142" t="s">
        <v>495</v>
      </c>
    </row>
    <row r="159" spans="1:10" x14ac:dyDescent="0.25">
      <c r="A159" s="63" t="s">
        <v>172</v>
      </c>
      <c r="B159" s="62">
        <v>0</v>
      </c>
      <c r="C159" s="62">
        <v>0</v>
      </c>
      <c r="D159" s="62">
        <v>0</v>
      </c>
      <c r="E159" s="62">
        <v>0</v>
      </c>
      <c r="F159" s="62">
        <v>0</v>
      </c>
      <c r="G159" s="62">
        <f t="shared" si="29"/>
        <v>0</v>
      </c>
      <c r="H159" s="62">
        <f t="shared" si="29"/>
        <v>0</v>
      </c>
      <c r="I159" s="62">
        <f t="shared" si="30"/>
        <v>0</v>
      </c>
      <c r="J159" s="142" t="s">
        <v>631</v>
      </c>
    </row>
    <row r="160" spans="1:10" x14ac:dyDescent="0.25">
      <c r="A160" s="63" t="s">
        <v>173</v>
      </c>
      <c r="B160" s="62">
        <v>67750.23</v>
      </c>
      <c r="C160" s="62">
        <v>0</v>
      </c>
      <c r="D160" s="62">
        <v>0</v>
      </c>
      <c r="E160" s="62">
        <v>0</v>
      </c>
      <c r="F160" s="62">
        <v>0</v>
      </c>
      <c r="G160" s="62">
        <f t="shared" si="29"/>
        <v>67750.23</v>
      </c>
      <c r="H160" s="62">
        <f t="shared" si="29"/>
        <v>0</v>
      </c>
      <c r="I160" s="62">
        <f t="shared" si="30"/>
        <v>67750.23</v>
      </c>
      <c r="J160" s="142" t="s">
        <v>496</v>
      </c>
    </row>
    <row r="161" spans="1:10" x14ac:dyDescent="0.25">
      <c r="A161" s="63" t="s">
        <v>174</v>
      </c>
      <c r="B161" s="62">
        <v>0</v>
      </c>
      <c r="C161" s="62">
        <v>0</v>
      </c>
      <c r="D161" s="62">
        <v>0</v>
      </c>
      <c r="E161" s="62">
        <v>0</v>
      </c>
      <c r="F161" s="62">
        <v>0</v>
      </c>
      <c r="G161" s="62">
        <f t="shared" si="29"/>
        <v>0</v>
      </c>
      <c r="H161" s="62">
        <f t="shared" si="29"/>
        <v>0</v>
      </c>
      <c r="I161" s="62">
        <f t="shared" si="30"/>
        <v>0</v>
      </c>
      <c r="J161" s="142" t="s">
        <v>632</v>
      </c>
    </row>
    <row r="162" spans="1:10" x14ac:dyDescent="0.25">
      <c r="A162" s="63" t="s">
        <v>175</v>
      </c>
      <c r="B162" s="62">
        <v>0</v>
      </c>
      <c r="C162" s="62">
        <v>0</v>
      </c>
      <c r="D162" s="62">
        <v>0</v>
      </c>
      <c r="E162" s="62">
        <v>0</v>
      </c>
      <c r="F162" s="62">
        <v>0</v>
      </c>
      <c r="G162" s="62">
        <f t="shared" si="29"/>
        <v>0</v>
      </c>
      <c r="H162" s="62">
        <f t="shared" si="29"/>
        <v>0</v>
      </c>
      <c r="I162" s="62">
        <f t="shared" si="30"/>
        <v>0</v>
      </c>
      <c r="J162" s="142" t="s">
        <v>633</v>
      </c>
    </row>
    <row r="163" spans="1:10" x14ac:dyDescent="0.25">
      <c r="A163" s="63" t="s">
        <v>176</v>
      </c>
      <c r="B163" s="62">
        <v>0</v>
      </c>
      <c r="C163" s="62">
        <v>0</v>
      </c>
      <c r="D163" s="62">
        <v>0</v>
      </c>
      <c r="E163" s="62">
        <v>0</v>
      </c>
      <c r="F163" s="62">
        <v>0</v>
      </c>
      <c r="G163" s="62">
        <f t="shared" si="29"/>
        <v>0</v>
      </c>
      <c r="H163" s="62">
        <f t="shared" si="29"/>
        <v>0</v>
      </c>
      <c r="I163" s="62">
        <f t="shared" si="30"/>
        <v>0</v>
      </c>
      <c r="J163" s="142" t="s">
        <v>634</v>
      </c>
    </row>
    <row r="164" spans="1:10" x14ac:dyDescent="0.25">
      <c r="A164" s="63" t="s">
        <v>177</v>
      </c>
      <c r="B164" s="62">
        <v>0</v>
      </c>
      <c r="C164" s="62">
        <v>0</v>
      </c>
      <c r="D164" s="62">
        <v>0</v>
      </c>
      <c r="E164" s="62">
        <v>0</v>
      </c>
      <c r="F164" s="62">
        <v>0</v>
      </c>
      <c r="G164" s="62">
        <f t="shared" si="29"/>
        <v>0</v>
      </c>
      <c r="H164" s="62">
        <f t="shared" si="29"/>
        <v>0</v>
      </c>
      <c r="I164" s="62">
        <f t="shared" si="30"/>
        <v>0</v>
      </c>
      <c r="J164" s="142" t="s">
        <v>497</v>
      </c>
    </row>
    <row r="165" spans="1:10" x14ac:dyDescent="0.25">
      <c r="A165" s="63" t="s">
        <v>178</v>
      </c>
      <c r="B165" s="62">
        <v>0</v>
      </c>
      <c r="C165" s="62">
        <v>0</v>
      </c>
      <c r="D165" s="62">
        <v>0</v>
      </c>
      <c r="E165" s="62">
        <v>0</v>
      </c>
      <c r="F165" s="62">
        <v>0</v>
      </c>
      <c r="G165" s="62">
        <f t="shared" si="29"/>
        <v>0</v>
      </c>
      <c r="H165" s="62">
        <f t="shared" si="29"/>
        <v>0</v>
      </c>
      <c r="I165" s="62">
        <f t="shared" si="30"/>
        <v>0</v>
      </c>
      <c r="J165" s="142" t="s">
        <v>635</v>
      </c>
    </row>
    <row r="166" spans="1:10" x14ac:dyDescent="0.25">
      <c r="A166" s="63" t="s">
        <v>179</v>
      </c>
      <c r="B166" s="62">
        <v>0</v>
      </c>
      <c r="C166" s="62">
        <v>0</v>
      </c>
      <c r="D166" s="62">
        <v>0</v>
      </c>
      <c r="E166" s="62">
        <v>0</v>
      </c>
      <c r="F166" s="62">
        <v>0</v>
      </c>
      <c r="G166" s="62">
        <f t="shared" si="29"/>
        <v>0</v>
      </c>
      <c r="H166" s="62">
        <f t="shared" si="29"/>
        <v>0</v>
      </c>
      <c r="I166" s="62">
        <f t="shared" si="30"/>
        <v>0</v>
      </c>
      <c r="J166" s="142" t="s">
        <v>636</v>
      </c>
    </row>
    <row r="167" spans="1:10" x14ac:dyDescent="0.25">
      <c r="A167" s="63" t="s">
        <v>180</v>
      </c>
      <c r="B167" s="60">
        <v>0</v>
      </c>
      <c r="C167" s="60">
        <v>0</v>
      </c>
      <c r="D167" s="60">
        <v>0</v>
      </c>
      <c r="E167" s="60">
        <v>0</v>
      </c>
      <c r="F167" s="60">
        <v>0</v>
      </c>
      <c r="G167" s="60">
        <f t="shared" si="29"/>
        <v>0</v>
      </c>
      <c r="H167" s="60">
        <f t="shared" si="29"/>
        <v>0</v>
      </c>
      <c r="I167" s="60">
        <f t="shared" si="30"/>
        <v>0</v>
      </c>
      <c r="J167" s="142" t="s">
        <v>637</v>
      </c>
    </row>
    <row r="168" spans="1:10" x14ac:dyDescent="0.25">
      <c r="A168" s="63" t="s">
        <v>181</v>
      </c>
      <c r="B168" s="62">
        <f>SUM(B139:B167)</f>
        <v>22605208.919999998</v>
      </c>
      <c r="C168" s="62">
        <f t="shared" ref="C168:I168" si="31">SUM(C139:C167)</f>
        <v>0</v>
      </c>
      <c r="D168" s="62">
        <f t="shared" si="31"/>
        <v>0</v>
      </c>
      <c r="E168" s="62">
        <f t="shared" si="31"/>
        <v>0</v>
      </c>
      <c r="F168" s="62">
        <f t="shared" si="31"/>
        <v>0</v>
      </c>
      <c r="G168" s="62">
        <f t="shared" si="31"/>
        <v>22605208.919999998</v>
      </c>
      <c r="H168" s="62">
        <f t="shared" si="31"/>
        <v>0</v>
      </c>
      <c r="I168" s="62">
        <f t="shared" si="31"/>
        <v>22605208.919999998</v>
      </c>
      <c r="J168" s="148" t="s">
        <v>479</v>
      </c>
    </row>
    <row r="169" spans="1:10" x14ac:dyDescent="0.25">
      <c r="A169" s="76" t="s">
        <v>182</v>
      </c>
      <c r="B169" s="77"/>
      <c r="C169" s="77"/>
      <c r="D169" s="77"/>
      <c r="E169" s="77"/>
      <c r="F169" s="77"/>
      <c r="G169" s="77"/>
      <c r="H169" s="77"/>
      <c r="I169" s="77"/>
    </row>
    <row r="170" spans="1:10" x14ac:dyDescent="0.25">
      <c r="A170" s="63" t="s">
        <v>183</v>
      </c>
      <c r="B170" s="62">
        <v>2002504.1</v>
      </c>
      <c r="C170" s="62">
        <v>0</v>
      </c>
      <c r="D170" s="62">
        <v>0</v>
      </c>
      <c r="E170" s="62">
        <v>0</v>
      </c>
      <c r="F170" s="62">
        <v>0</v>
      </c>
      <c r="G170" s="62">
        <f t="shared" ref="G170:H205" si="32">B170+E170</f>
        <v>2002504.1</v>
      </c>
      <c r="H170" s="62">
        <f t="shared" si="32"/>
        <v>0</v>
      </c>
      <c r="I170" s="62">
        <f t="shared" ref="I170:I205" si="33">SUM(G170:H170)</f>
        <v>2002504.1</v>
      </c>
      <c r="J170" s="142" t="s">
        <v>499</v>
      </c>
    </row>
    <row r="171" spans="1:10" x14ac:dyDescent="0.25">
      <c r="A171" s="63" t="s">
        <v>184</v>
      </c>
      <c r="B171" s="62">
        <v>1578259.13</v>
      </c>
      <c r="C171" s="62">
        <v>0</v>
      </c>
      <c r="D171" s="62">
        <v>0</v>
      </c>
      <c r="E171" s="62">
        <v>0</v>
      </c>
      <c r="F171" s="62">
        <v>0</v>
      </c>
      <c r="G171" s="62">
        <f t="shared" si="32"/>
        <v>1578259.13</v>
      </c>
      <c r="H171" s="62">
        <f t="shared" si="32"/>
        <v>0</v>
      </c>
      <c r="I171" s="62">
        <f t="shared" si="33"/>
        <v>1578259.13</v>
      </c>
      <c r="J171" s="142" t="s">
        <v>500</v>
      </c>
    </row>
    <row r="172" spans="1:10" x14ac:dyDescent="0.25">
      <c r="A172" s="63" t="s">
        <v>185</v>
      </c>
      <c r="B172" s="62">
        <v>1996213.34</v>
      </c>
      <c r="C172" s="62">
        <v>0</v>
      </c>
      <c r="D172" s="62">
        <v>0</v>
      </c>
      <c r="E172" s="62">
        <v>0</v>
      </c>
      <c r="F172" s="62">
        <v>0</v>
      </c>
      <c r="G172" s="62">
        <f t="shared" si="32"/>
        <v>1996213.34</v>
      </c>
      <c r="H172" s="62">
        <f t="shared" si="32"/>
        <v>0</v>
      </c>
      <c r="I172" s="62">
        <f t="shared" si="33"/>
        <v>1996213.34</v>
      </c>
      <c r="J172" s="142" t="s">
        <v>501</v>
      </c>
    </row>
    <row r="173" spans="1:10" x14ac:dyDescent="0.25">
      <c r="A173" s="63" t="s">
        <v>186</v>
      </c>
      <c r="B173" s="62">
        <v>2835708.57</v>
      </c>
      <c r="C173" s="62">
        <v>0</v>
      </c>
      <c r="D173" s="62">
        <v>0</v>
      </c>
      <c r="E173" s="62">
        <v>0</v>
      </c>
      <c r="F173" s="62">
        <v>0</v>
      </c>
      <c r="G173" s="62">
        <f t="shared" si="32"/>
        <v>2835708.57</v>
      </c>
      <c r="H173" s="62">
        <f t="shared" si="32"/>
        <v>0</v>
      </c>
      <c r="I173" s="62">
        <f t="shared" si="33"/>
        <v>2835708.57</v>
      </c>
      <c r="J173" s="142" t="s">
        <v>502</v>
      </c>
    </row>
    <row r="174" spans="1:10" x14ac:dyDescent="0.25">
      <c r="A174" s="63" t="s">
        <v>187</v>
      </c>
      <c r="B174" s="62">
        <v>4327436.16</v>
      </c>
      <c r="C174" s="62">
        <v>0</v>
      </c>
      <c r="D174" s="62">
        <v>0</v>
      </c>
      <c r="E174" s="62">
        <v>0</v>
      </c>
      <c r="F174" s="62">
        <v>0</v>
      </c>
      <c r="G174" s="62">
        <f t="shared" si="32"/>
        <v>4327436.16</v>
      </c>
      <c r="H174" s="62">
        <f t="shared" si="32"/>
        <v>0</v>
      </c>
      <c r="I174" s="62">
        <f t="shared" si="33"/>
        <v>4327436.16</v>
      </c>
      <c r="J174" s="142" t="s">
        <v>503</v>
      </c>
    </row>
    <row r="175" spans="1:10" x14ac:dyDescent="0.25">
      <c r="A175" s="63" t="s">
        <v>188</v>
      </c>
      <c r="B175" s="62">
        <v>0</v>
      </c>
      <c r="C175" s="62">
        <v>0</v>
      </c>
      <c r="D175" s="62">
        <v>0</v>
      </c>
      <c r="E175" s="62">
        <v>0</v>
      </c>
      <c r="F175" s="62">
        <v>0</v>
      </c>
      <c r="G175" s="62">
        <f t="shared" si="32"/>
        <v>0</v>
      </c>
      <c r="H175" s="62">
        <f t="shared" si="32"/>
        <v>0</v>
      </c>
      <c r="I175" s="62">
        <f t="shared" si="33"/>
        <v>0</v>
      </c>
      <c r="J175" s="142" t="s">
        <v>504</v>
      </c>
    </row>
    <row r="176" spans="1:10" x14ac:dyDescent="0.25">
      <c r="A176" s="63" t="s">
        <v>189</v>
      </c>
      <c r="B176" s="62">
        <v>1717175.92</v>
      </c>
      <c r="C176" s="62">
        <v>0</v>
      </c>
      <c r="D176" s="62">
        <v>0</v>
      </c>
      <c r="E176" s="62">
        <v>0</v>
      </c>
      <c r="F176" s="62">
        <v>0</v>
      </c>
      <c r="G176" s="62">
        <f t="shared" si="32"/>
        <v>1717175.92</v>
      </c>
      <c r="H176" s="62">
        <f t="shared" si="32"/>
        <v>0</v>
      </c>
      <c r="I176" s="62">
        <f t="shared" si="33"/>
        <v>1717175.92</v>
      </c>
      <c r="J176" s="142" t="s">
        <v>505</v>
      </c>
    </row>
    <row r="177" spans="1:10" x14ac:dyDescent="0.25">
      <c r="A177" s="63" t="s">
        <v>190</v>
      </c>
      <c r="B177" s="62">
        <v>3724676.86</v>
      </c>
      <c r="C177" s="62">
        <v>0</v>
      </c>
      <c r="D177" s="62">
        <v>0</v>
      </c>
      <c r="E177" s="62">
        <v>0</v>
      </c>
      <c r="F177" s="62">
        <v>0</v>
      </c>
      <c r="G177" s="62">
        <f t="shared" si="32"/>
        <v>3724676.86</v>
      </c>
      <c r="H177" s="62">
        <f t="shared" si="32"/>
        <v>0</v>
      </c>
      <c r="I177" s="62">
        <f t="shared" si="33"/>
        <v>3724676.86</v>
      </c>
      <c r="J177" s="142" t="s">
        <v>506</v>
      </c>
    </row>
    <row r="178" spans="1:10" x14ac:dyDescent="0.25">
      <c r="A178" s="63" t="s">
        <v>191</v>
      </c>
      <c r="B178" s="62">
        <v>12087642.08</v>
      </c>
      <c r="C178" s="62">
        <v>0</v>
      </c>
      <c r="D178" s="62">
        <v>0</v>
      </c>
      <c r="E178" s="62">
        <v>0</v>
      </c>
      <c r="F178" s="62">
        <v>0</v>
      </c>
      <c r="G178" s="62">
        <f t="shared" si="32"/>
        <v>12087642.08</v>
      </c>
      <c r="H178" s="62">
        <f t="shared" si="32"/>
        <v>0</v>
      </c>
      <c r="I178" s="62">
        <f t="shared" si="33"/>
        <v>12087642.08</v>
      </c>
      <c r="J178" s="142" t="s">
        <v>507</v>
      </c>
    </row>
    <row r="179" spans="1:10" x14ac:dyDescent="0.25">
      <c r="A179" s="63" t="s">
        <v>192</v>
      </c>
      <c r="B179" s="62">
        <v>1430536.77</v>
      </c>
      <c r="C179" s="62">
        <v>0</v>
      </c>
      <c r="D179" s="62">
        <v>0</v>
      </c>
      <c r="E179" s="62">
        <v>0</v>
      </c>
      <c r="F179" s="62">
        <v>0</v>
      </c>
      <c r="G179" s="62">
        <f t="shared" si="32"/>
        <v>1430536.77</v>
      </c>
      <c r="H179" s="62">
        <f t="shared" si="32"/>
        <v>0</v>
      </c>
      <c r="I179" s="62">
        <f t="shared" si="33"/>
        <v>1430536.77</v>
      </c>
      <c r="J179" s="142" t="s">
        <v>508</v>
      </c>
    </row>
    <row r="180" spans="1:10" x14ac:dyDescent="0.25">
      <c r="A180" s="63" t="s">
        <v>193</v>
      </c>
      <c r="B180" s="62">
        <v>547509.16</v>
      </c>
      <c r="C180" s="62">
        <v>0</v>
      </c>
      <c r="D180" s="62">
        <v>0</v>
      </c>
      <c r="E180" s="62">
        <v>0</v>
      </c>
      <c r="F180" s="62">
        <v>0</v>
      </c>
      <c r="G180" s="62">
        <f t="shared" si="32"/>
        <v>547509.16</v>
      </c>
      <c r="H180" s="62">
        <f t="shared" si="32"/>
        <v>0</v>
      </c>
      <c r="I180" s="62">
        <f t="shared" si="33"/>
        <v>547509.16</v>
      </c>
      <c r="J180" s="142" t="s">
        <v>509</v>
      </c>
    </row>
    <row r="181" spans="1:10" x14ac:dyDescent="0.25">
      <c r="A181" s="63" t="s">
        <v>194</v>
      </c>
      <c r="B181" s="62">
        <v>0</v>
      </c>
      <c r="C181" s="62">
        <v>0</v>
      </c>
      <c r="D181" s="62">
        <v>0</v>
      </c>
      <c r="E181" s="62">
        <v>0</v>
      </c>
      <c r="F181" s="62">
        <v>0</v>
      </c>
      <c r="G181" s="62">
        <f t="shared" si="32"/>
        <v>0</v>
      </c>
      <c r="H181" s="62">
        <f t="shared" si="32"/>
        <v>0</v>
      </c>
      <c r="I181" s="62">
        <f t="shared" si="33"/>
        <v>0</v>
      </c>
      <c r="J181" s="142" t="s">
        <v>638</v>
      </c>
    </row>
    <row r="182" spans="1:10" x14ac:dyDescent="0.25">
      <c r="A182" s="63" t="s">
        <v>195</v>
      </c>
      <c r="B182" s="62">
        <v>1653915.02</v>
      </c>
      <c r="C182" s="62">
        <v>0</v>
      </c>
      <c r="D182" s="62">
        <v>0</v>
      </c>
      <c r="E182" s="62">
        <v>0</v>
      </c>
      <c r="F182" s="62">
        <v>0</v>
      </c>
      <c r="G182" s="62">
        <f t="shared" si="32"/>
        <v>1653915.02</v>
      </c>
      <c r="H182" s="62">
        <f t="shared" si="32"/>
        <v>0</v>
      </c>
      <c r="I182" s="62">
        <f t="shared" si="33"/>
        <v>1653915.02</v>
      </c>
      <c r="J182" s="142" t="s">
        <v>510</v>
      </c>
    </row>
    <row r="183" spans="1:10" x14ac:dyDescent="0.25">
      <c r="A183" s="63" t="s">
        <v>196</v>
      </c>
      <c r="B183" s="62">
        <v>35602430.719999999</v>
      </c>
      <c r="C183" s="62">
        <v>0</v>
      </c>
      <c r="D183" s="62">
        <v>0</v>
      </c>
      <c r="E183" s="62">
        <v>0</v>
      </c>
      <c r="F183" s="62">
        <v>0</v>
      </c>
      <c r="G183" s="62">
        <f t="shared" si="32"/>
        <v>35602430.719999999</v>
      </c>
      <c r="H183" s="62">
        <f t="shared" si="32"/>
        <v>0</v>
      </c>
      <c r="I183" s="62">
        <f t="shared" si="33"/>
        <v>35602430.719999999</v>
      </c>
      <c r="J183" s="142" t="s">
        <v>511</v>
      </c>
    </row>
    <row r="184" spans="1:10" x14ac:dyDescent="0.25">
      <c r="A184" s="63" t="s">
        <v>197</v>
      </c>
      <c r="B184" s="62">
        <v>10079150.939999999</v>
      </c>
      <c r="C184" s="62">
        <v>0</v>
      </c>
      <c r="D184" s="62">
        <v>0</v>
      </c>
      <c r="E184" s="62">
        <v>0</v>
      </c>
      <c r="F184" s="62">
        <v>0</v>
      </c>
      <c r="G184" s="62">
        <f t="shared" si="32"/>
        <v>10079150.939999999</v>
      </c>
      <c r="H184" s="62">
        <f t="shared" si="32"/>
        <v>0</v>
      </c>
      <c r="I184" s="62">
        <f t="shared" si="33"/>
        <v>10079150.939999999</v>
      </c>
      <c r="J184" s="142" t="s">
        <v>512</v>
      </c>
    </row>
    <row r="185" spans="1:10" x14ac:dyDescent="0.25">
      <c r="A185" s="63" t="s">
        <v>198</v>
      </c>
      <c r="B185" s="62">
        <v>118115.63</v>
      </c>
      <c r="C185" s="62">
        <v>0</v>
      </c>
      <c r="D185" s="62">
        <v>0</v>
      </c>
      <c r="E185" s="62">
        <v>0</v>
      </c>
      <c r="F185" s="62">
        <v>0</v>
      </c>
      <c r="G185" s="62">
        <f t="shared" si="32"/>
        <v>118115.63</v>
      </c>
      <c r="H185" s="62">
        <f t="shared" si="32"/>
        <v>0</v>
      </c>
      <c r="I185" s="62">
        <f t="shared" si="33"/>
        <v>118115.63</v>
      </c>
      <c r="J185" s="142" t="s">
        <v>513</v>
      </c>
    </row>
    <row r="186" spans="1:10" x14ac:dyDescent="0.25">
      <c r="A186" s="63" t="s">
        <v>199</v>
      </c>
      <c r="B186" s="62">
        <v>2046610.46</v>
      </c>
      <c r="C186" s="62">
        <v>0</v>
      </c>
      <c r="D186" s="62">
        <v>0</v>
      </c>
      <c r="E186" s="62">
        <v>0</v>
      </c>
      <c r="F186" s="62">
        <v>0</v>
      </c>
      <c r="G186" s="62">
        <f t="shared" si="32"/>
        <v>2046610.46</v>
      </c>
      <c r="H186" s="62">
        <f t="shared" si="32"/>
        <v>0</v>
      </c>
      <c r="I186" s="62">
        <f t="shared" si="33"/>
        <v>2046610.46</v>
      </c>
      <c r="J186" s="142" t="s">
        <v>514</v>
      </c>
    </row>
    <row r="187" spans="1:10" x14ac:dyDescent="0.25">
      <c r="A187" s="63" t="s">
        <v>200</v>
      </c>
      <c r="B187" s="62">
        <v>675169.47</v>
      </c>
      <c r="C187" s="62">
        <v>0</v>
      </c>
      <c r="D187" s="62">
        <v>0</v>
      </c>
      <c r="E187" s="62">
        <v>0</v>
      </c>
      <c r="F187" s="62">
        <v>0</v>
      </c>
      <c r="G187" s="62">
        <f t="shared" si="32"/>
        <v>675169.47</v>
      </c>
      <c r="H187" s="62">
        <f t="shared" si="32"/>
        <v>0</v>
      </c>
      <c r="I187" s="62">
        <f t="shared" si="33"/>
        <v>675169.47</v>
      </c>
      <c r="J187" s="142" t="s">
        <v>515</v>
      </c>
    </row>
    <row r="188" spans="1:10" x14ac:dyDescent="0.25">
      <c r="A188" s="63" t="s">
        <v>201</v>
      </c>
      <c r="B188" s="62">
        <v>0</v>
      </c>
      <c r="C188" s="62">
        <v>0</v>
      </c>
      <c r="D188" s="62">
        <v>0</v>
      </c>
      <c r="E188" s="62">
        <v>0</v>
      </c>
      <c r="F188" s="62">
        <v>0</v>
      </c>
      <c r="G188" s="62">
        <f t="shared" si="32"/>
        <v>0</v>
      </c>
      <c r="H188" s="62">
        <f t="shared" si="32"/>
        <v>0</v>
      </c>
      <c r="I188" s="62">
        <f t="shared" si="33"/>
        <v>0</v>
      </c>
      <c r="J188" s="142" t="s">
        <v>639</v>
      </c>
    </row>
    <row r="189" spans="1:10" x14ac:dyDescent="0.25">
      <c r="A189" s="63" t="s">
        <v>202</v>
      </c>
      <c r="B189" s="62">
        <v>0</v>
      </c>
      <c r="C189" s="62">
        <v>2358195.69</v>
      </c>
      <c r="D189" s="62">
        <v>0</v>
      </c>
      <c r="E189" s="62">
        <v>0</v>
      </c>
      <c r="F189" s="62">
        <v>0</v>
      </c>
      <c r="G189" s="62">
        <f t="shared" si="32"/>
        <v>0</v>
      </c>
      <c r="H189" s="62">
        <f t="shared" si="32"/>
        <v>2358195.69</v>
      </c>
      <c r="I189" s="62">
        <f t="shared" si="33"/>
        <v>2358195.69</v>
      </c>
      <c r="J189" s="142" t="s">
        <v>516</v>
      </c>
    </row>
    <row r="190" spans="1:10" x14ac:dyDescent="0.25">
      <c r="A190" s="63" t="s">
        <v>203</v>
      </c>
      <c r="B190" s="62">
        <v>0</v>
      </c>
      <c r="C190" s="62">
        <v>275714.03999999998</v>
      </c>
      <c r="D190" s="62">
        <v>0</v>
      </c>
      <c r="E190" s="62">
        <v>0</v>
      </c>
      <c r="F190" s="62">
        <v>0</v>
      </c>
      <c r="G190" s="62">
        <f t="shared" si="32"/>
        <v>0</v>
      </c>
      <c r="H190" s="62">
        <f t="shared" si="32"/>
        <v>275714.03999999998</v>
      </c>
      <c r="I190" s="62">
        <f t="shared" si="33"/>
        <v>275714.03999999998</v>
      </c>
      <c r="J190" s="142" t="s">
        <v>517</v>
      </c>
    </row>
    <row r="191" spans="1:10" x14ac:dyDescent="0.25">
      <c r="A191" s="63" t="s">
        <v>204</v>
      </c>
      <c r="B191" s="62">
        <v>0</v>
      </c>
      <c r="C191" s="62">
        <v>16713774.939999999</v>
      </c>
      <c r="D191" s="62">
        <v>0</v>
      </c>
      <c r="E191" s="62">
        <v>0</v>
      </c>
      <c r="F191" s="62">
        <v>0</v>
      </c>
      <c r="G191" s="62">
        <f t="shared" si="32"/>
        <v>0</v>
      </c>
      <c r="H191" s="62">
        <f t="shared" si="32"/>
        <v>16713774.939999999</v>
      </c>
      <c r="I191" s="62">
        <f t="shared" si="33"/>
        <v>16713774.939999999</v>
      </c>
      <c r="J191" s="142" t="s">
        <v>518</v>
      </c>
    </row>
    <row r="192" spans="1:10" x14ac:dyDescent="0.25">
      <c r="A192" s="63" t="s">
        <v>205</v>
      </c>
      <c r="B192" s="62">
        <v>0</v>
      </c>
      <c r="C192" s="62">
        <v>1445999.67</v>
      </c>
      <c r="D192" s="62">
        <v>0</v>
      </c>
      <c r="E192" s="62">
        <v>0</v>
      </c>
      <c r="F192" s="62">
        <v>0</v>
      </c>
      <c r="G192" s="62">
        <f t="shared" si="32"/>
        <v>0</v>
      </c>
      <c r="H192" s="62">
        <f t="shared" si="32"/>
        <v>1445999.67</v>
      </c>
      <c r="I192" s="62">
        <f t="shared" si="33"/>
        <v>1445999.67</v>
      </c>
      <c r="J192" s="142" t="s">
        <v>519</v>
      </c>
    </row>
    <row r="193" spans="1:10" x14ac:dyDescent="0.25">
      <c r="A193" s="63" t="s">
        <v>206</v>
      </c>
      <c r="B193" s="62">
        <v>0</v>
      </c>
      <c r="C193" s="62">
        <v>307973.32</v>
      </c>
      <c r="D193" s="62">
        <v>0</v>
      </c>
      <c r="E193" s="62">
        <v>0</v>
      </c>
      <c r="F193" s="62">
        <v>0</v>
      </c>
      <c r="G193" s="62">
        <f t="shared" si="32"/>
        <v>0</v>
      </c>
      <c r="H193" s="62">
        <f t="shared" si="32"/>
        <v>307973.32</v>
      </c>
      <c r="I193" s="62">
        <f t="shared" si="33"/>
        <v>307973.32</v>
      </c>
      <c r="J193" s="142" t="s">
        <v>520</v>
      </c>
    </row>
    <row r="194" spans="1:10" x14ac:dyDescent="0.25">
      <c r="A194" s="63" t="s">
        <v>207</v>
      </c>
      <c r="B194" s="62">
        <v>0</v>
      </c>
      <c r="C194" s="62">
        <v>1720505.49</v>
      </c>
      <c r="D194" s="62">
        <v>0</v>
      </c>
      <c r="E194" s="62">
        <v>0</v>
      </c>
      <c r="F194" s="62">
        <v>0</v>
      </c>
      <c r="G194" s="62">
        <f t="shared" si="32"/>
        <v>0</v>
      </c>
      <c r="H194" s="62">
        <f t="shared" si="32"/>
        <v>1720505.49</v>
      </c>
      <c r="I194" s="62">
        <f t="shared" si="33"/>
        <v>1720505.49</v>
      </c>
      <c r="J194" s="142" t="s">
        <v>521</v>
      </c>
    </row>
    <row r="195" spans="1:10" x14ac:dyDescent="0.25">
      <c r="A195" s="63" t="s">
        <v>208</v>
      </c>
      <c r="B195" s="62">
        <v>0</v>
      </c>
      <c r="C195" s="62">
        <v>3095081.37</v>
      </c>
      <c r="D195" s="62">
        <v>0</v>
      </c>
      <c r="E195" s="62">
        <v>0</v>
      </c>
      <c r="F195" s="62">
        <v>0</v>
      </c>
      <c r="G195" s="62">
        <f t="shared" si="32"/>
        <v>0</v>
      </c>
      <c r="H195" s="62">
        <f t="shared" si="32"/>
        <v>3095081.37</v>
      </c>
      <c r="I195" s="62">
        <f t="shared" si="33"/>
        <v>3095081.37</v>
      </c>
      <c r="J195" s="142" t="s">
        <v>522</v>
      </c>
    </row>
    <row r="196" spans="1:10" x14ac:dyDescent="0.25">
      <c r="A196" s="63" t="s">
        <v>209</v>
      </c>
      <c r="B196" s="62">
        <v>0</v>
      </c>
      <c r="C196" s="62">
        <v>13124331.85</v>
      </c>
      <c r="D196" s="62">
        <v>0</v>
      </c>
      <c r="E196" s="62">
        <v>0</v>
      </c>
      <c r="F196" s="62">
        <v>0</v>
      </c>
      <c r="G196" s="62">
        <f t="shared" si="32"/>
        <v>0</v>
      </c>
      <c r="H196" s="62">
        <f t="shared" si="32"/>
        <v>13124331.85</v>
      </c>
      <c r="I196" s="62">
        <f t="shared" si="33"/>
        <v>13124331.85</v>
      </c>
      <c r="J196" s="142" t="s">
        <v>523</v>
      </c>
    </row>
    <row r="197" spans="1:10" x14ac:dyDescent="0.25">
      <c r="A197" s="63" t="s">
        <v>210</v>
      </c>
      <c r="B197" s="62">
        <v>0</v>
      </c>
      <c r="C197" s="62">
        <v>291088.67</v>
      </c>
      <c r="D197" s="62">
        <v>0</v>
      </c>
      <c r="E197" s="62">
        <v>0</v>
      </c>
      <c r="F197" s="62">
        <v>0</v>
      </c>
      <c r="G197" s="62">
        <f t="shared" si="32"/>
        <v>0</v>
      </c>
      <c r="H197" s="62">
        <f t="shared" si="32"/>
        <v>291088.67</v>
      </c>
      <c r="I197" s="62">
        <f t="shared" si="33"/>
        <v>291088.67</v>
      </c>
      <c r="J197" s="142" t="s">
        <v>524</v>
      </c>
    </row>
    <row r="198" spans="1:10" x14ac:dyDescent="0.25">
      <c r="A198" s="63" t="s">
        <v>211</v>
      </c>
      <c r="B198" s="62">
        <v>0</v>
      </c>
      <c r="C198" s="62">
        <v>66575.350000000006</v>
      </c>
      <c r="D198" s="62">
        <v>0</v>
      </c>
      <c r="E198" s="62">
        <v>0</v>
      </c>
      <c r="F198" s="62">
        <v>0</v>
      </c>
      <c r="G198" s="62">
        <f t="shared" si="32"/>
        <v>0</v>
      </c>
      <c r="H198" s="62">
        <f t="shared" si="32"/>
        <v>66575.350000000006</v>
      </c>
      <c r="I198" s="62">
        <f t="shared" si="33"/>
        <v>66575.350000000006</v>
      </c>
      <c r="J198" s="142" t="s">
        <v>525</v>
      </c>
    </row>
    <row r="199" spans="1:10" x14ac:dyDescent="0.25">
      <c r="A199" s="63" t="s">
        <v>212</v>
      </c>
      <c r="B199" s="62">
        <v>0</v>
      </c>
      <c r="C199" s="62">
        <v>351578.23</v>
      </c>
      <c r="D199" s="62">
        <v>0</v>
      </c>
      <c r="E199" s="62">
        <v>0</v>
      </c>
      <c r="F199" s="62">
        <v>0</v>
      </c>
      <c r="G199" s="62">
        <f t="shared" si="32"/>
        <v>0</v>
      </c>
      <c r="H199" s="62">
        <f t="shared" si="32"/>
        <v>351578.23</v>
      </c>
      <c r="I199" s="62">
        <f t="shared" si="33"/>
        <v>351578.23</v>
      </c>
      <c r="J199" s="142" t="s">
        <v>526</v>
      </c>
    </row>
    <row r="200" spans="1:10" x14ac:dyDescent="0.25">
      <c r="A200" s="63" t="s">
        <v>213</v>
      </c>
      <c r="B200" s="62">
        <v>0</v>
      </c>
      <c r="C200" s="62">
        <v>8180372.8799999999</v>
      </c>
      <c r="D200" s="62">
        <v>0</v>
      </c>
      <c r="E200" s="62">
        <v>0</v>
      </c>
      <c r="F200" s="62">
        <v>0</v>
      </c>
      <c r="G200" s="62">
        <f t="shared" si="32"/>
        <v>0</v>
      </c>
      <c r="H200" s="62">
        <f t="shared" si="32"/>
        <v>8180372.8799999999</v>
      </c>
      <c r="I200" s="62">
        <f t="shared" si="33"/>
        <v>8180372.8799999999</v>
      </c>
      <c r="J200" s="142" t="s">
        <v>527</v>
      </c>
    </row>
    <row r="201" spans="1:10" x14ac:dyDescent="0.25">
      <c r="A201" s="63" t="s">
        <v>214</v>
      </c>
      <c r="B201" s="62">
        <v>0</v>
      </c>
      <c r="C201" s="62">
        <v>805259.69</v>
      </c>
      <c r="D201" s="62">
        <v>0</v>
      </c>
      <c r="E201" s="62">
        <v>0</v>
      </c>
      <c r="F201" s="62">
        <v>0</v>
      </c>
      <c r="G201" s="62">
        <f t="shared" si="32"/>
        <v>0</v>
      </c>
      <c r="H201" s="62">
        <f t="shared" si="32"/>
        <v>805259.69</v>
      </c>
      <c r="I201" s="62">
        <f t="shared" si="33"/>
        <v>805259.69</v>
      </c>
      <c r="J201" s="142" t="s">
        <v>528</v>
      </c>
    </row>
    <row r="202" spans="1:10" x14ac:dyDescent="0.25">
      <c r="A202" s="63" t="s">
        <v>215</v>
      </c>
      <c r="B202" s="62">
        <v>0</v>
      </c>
      <c r="C202" s="62">
        <v>216437.36</v>
      </c>
      <c r="D202" s="62">
        <v>0</v>
      </c>
      <c r="E202" s="62">
        <v>0</v>
      </c>
      <c r="F202" s="62">
        <v>0</v>
      </c>
      <c r="G202" s="62">
        <f t="shared" si="32"/>
        <v>0</v>
      </c>
      <c r="H202" s="62">
        <f t="shared" si="32"/>
        <v>216437.36</v>
      </c>
      <c r="I202" s="62">
        <f t="shared" si="33"/>
        <v>216437.36</v>
      </c>
      <c r="J202" s="142" t="s">
        <v>529</v>
      </c>
    </row>
    <row r="203" spans="1:10" x14ac:dyDescent="0.25">
      <c r="A203" s="63" t="s">
        <v>216</v>
      </c>
      <c r="B203" s="62">
        <v>0</v>
      </c>
      <c r="C203" s="62">
        <v>4404911.12</v>
      </c>
      <c r="D203" s="62">
        <v>0</v>
      </c>
      <c r="E203" s="62">
        <v>0</v>
      </c>
      <c r="F203" s="62">
        <v>0</v>
      </c>
      <c r="G203" s="62">
        <f t="shared" si="32"/>
        <v>0</v>
      </c>
      <c r="H203" s="62">
        <f t="shared" si="32"/>
        <v>4404911.12</v>
      </c>
      <c r="I203" s="62">
        <f t="shared" si="33"/>
        <v>4404911.12</v>
      </c>
      <c r="J203" s="142" t="s">
        <v>530</v>
      </c>
    </row>
    <row r="204" spans="1:10" x14ac:dyDescent="0.25">
      <c r="A204" s="63" t="s">
        <v>217</v>
      </c>
      <c r="B204" s="62">
        <v>0</v>
      </c>
      <c r="C204" s="62">
        <v>590571.06999999995</v>
      </c>
      <c r="D204" s="62">
        <v>0</v>
      </c>
      <c r="E204" s="62">
        <v>0</v>
      </c>
      <c r="F204" s="62">
        <v>0</v>
      </c>
      <c r="G204" s="62">
        <f t="shared" si="32"/>
        <v>0</v>
      </c>
      <c r="H204" s="62">
        <f t="shared" si="32"/>
        <v>590571.06999999995</v>
      </c>
      <c r="I204" s="62">
        <f t="shared" si="33"/>
        <v>590571.06999999995</v>
      </c>
      <c r="J204" s="142" t="s">
        <v>531</v>
      </c>
    </row>
    <row r="205" spans="1:10" x14ac:dyDescent="0.25">
      <c r="A205" s="63" t="s">
        <v>218</v>
      </c>
      <c r="B205" s="60">
        <v>0</v>
      </c>
      <c r="C205" s="60">
        <v>827774.14</v>
      </c>
      <c r="D205" s="60">
        <v>0</v>
      </c>
      <c r="E205" s="60">
        <v>0</v>
      </c>
      <c r="F205" s="60">
        <v>0</v>
      </c>
      <c r="G205" s="60">
        <f t="shared" si="32"/>
        <v>0</v>
      </c>
      <c r="H205" s="60">
        <f t="shared" si="32"/>
        <v>827774.14</v>
      </c>
      <c r="I205" s="60">
        <f t="shared" si="33"/>
        <v>827774.14</v>
      </c>
      <c r="J205" s="142" t="s">
        <v>532</v>
      </c>
    </row>
    <row r="206" spans="1:10" x14ac:dyDescent="0.25">
      <c r="A206" s="63" t="s">
        <v>219</v>
      </c>
      <c r="B206" s="62">
        <f>SUM(B170:B205)</f>
        <v>82423054.329999998</v>
      </c>
      <c r="C206" s="62">
        <f t="shared" ref="C206:I206" si="34">SUM(C170:C205)</f>
        <v>54776144.879999995</v>
      </c>
      <c r="D206" s="62">
        <f t="shared" si="34"/>
        <v>0</v>
      </c>
      <c r="E206" s="62">
        <f t="shared" si="34"/>
        <v>0</v>
      </c>
      <c r="F206" s="62">
        <f t="shared" si="34"/>
        <v>0</v>
      </c>
      <c r="G206" s="62">
        <f t="shared" si="34"/>
        <v>82423054.329999998</v>
      </c>
      <c r="H206" s="62">
        <f t="shared" si="34"/>
        <v>54776144.879999995</v>
      </c>
      <c r="I206" s="62">
        <f t="shared" si="34"/>
        <v>137199199.20999995</v>
      </c>
      <c r="J206" s="148" t="s">
        <v>498</v>
      </c>
    </row>
    <row r="207" spans="1:10" x14ac:dyDescent="0.25">
      <c r="A207" s="64" t="s">
        <v>220</v>
      </c>
      <c r="B207" s="62"/>
      <c r="C207" s="62"/>
      <c r="D207" s="62"/>
      <c r="E207" s="62"/>
      <c r="F207" s="62"/>
      <c r="G207" s="62"/>
      <c r="H207" s="62"/>
      <c r="I207" s="62"/>
      <c r="J207" s="143"/>
    </row>
    <row r="208" spans="1:10" x14ac:dyDescent="0.25">
      <c r="A208" s="63" t="s">
        <v>221</v>
      </c>
      <c r="B208" s="62">
        <v>0</v>
      </c>
      <c r="C208" s="62">
        <v>0</v>
      </c>
      <c r="D208" s="62">
        <v>237026.2</v>
      </c>
      <c r="E208" s="62">
        <v>137631.9</v>
      </c>
      <c r="F208" s="62">
        <v>99394.3</v>
      </c>
      <c r="G208" s="62">
        <f>B208+E208</f>
        <v>137631.9</v>
      </c>
      <c r="H208" s="62">
        <f t="shared" ref="H208:H212" si="35">C208+F208</f>
        <v>99394.3</v>
      </c>
      <c r="I208" s="62">
        <f t="shared" ref="I208:I211" si="36">SUM(G208:H208)</f>
        <v>237026.2</v>
      </c>
      <c r="J208" s="142" t="s">
        <v>534</v>
      </c>
    </row>
    <row r="209" spans="1:10" x14ac:dyDescent="0.25">
      <c r="A209" s="63" t="s">
        <v>222</v>
      </c>
      <c r="B209" s="77">
        <v>11435998.449999999</v>
      </c>
      <c r="C209" s="77">
        <v>7711443.7300000004</v>
      </c>
      <c r="D209" s="77">
        <v>2432146.31</v>
      </c>
      <c r="E209" s="77">
        <v>1518441.37</v>
      </c>
      <c r="F209" s="77">
        <v>913704.94</v>
      </c>
      <c r="G209" s="62">
        <f t="shared" ref="G209:G212" si="37">B209+E209</f>
        <v>12954439.82</v>
      </c>
      <c r="H209" s="62">
        <f t="shared" si="35"/>
        <v>8625148.6699999999</v>
      </c>
      <c r="I209" s="62">
        <f t="shared" si="36"/>
        <v>21579588.490000002</v>
      </c>
      <c r="J209" s="161" t="s">
        <v>659</v>
      </c>
    </row>
    <row r="210" spans="1:10" x14ac:dyDescent="0.25">
      <c r="A210" s="63" t="s">
        <v>223</v>
      </c>
      <c r="B210" s="77">
        <v>2552172.58</v>
      </c>
      <c r="C210" s="77">
        <v>1449386.04</v>
      </c>
      <c r="D210" s="77">
        <v>36007795.880000003</v>
      </c>
      <c r="E210" s="77">
        <v>20908037.469999999</v>
      </c>
      <c r="F210" s="77">
        <v>15099758.41</v>
      </c>
      <c r="G210" s="62">
        <f t="shared" si="37"/>
        <v>23460210.049999997</v>
      </c>
      <c r="H210" s="62">
        <f t="shared" si="35"/>
        <v>16549144.449999999</v>
      </c>
      <c r="I210" s="62">
        <f t="shared" si="36"/>
        <v>40009354.5</v>
      </c>
      <c r="J210" s="161" t="s">
        <v>660</v>
      </c>
    </row>
    <row r="211" spans="1:10" x14ac:dyDescent="0.25">
      <c r="A211" s="63" t="s">
        <v>224</v>
      </c>
      <c r="B211" s="62">
        <v>13674994.26</v>
      </c>
      <c r="C211" s="62">
        <v>3321793.96</v>
      </c>
      <c r="D211" s="62">
        <v>22532.81</v>
      </c>
      <c r="E211" s="62">
        <v>14893.6</v>
      </c>
      <c r="F211" s="62">
        <v>7639.21</v>
      </c>
      <c r="G211" s="62">
        <f t="shared" si="37"/>
        <v>13689887.859999999</v>
      </c>
      <c r="H211" s="62">
        <f t="shared" si="35"/>
        <v>3329433.17</v>
      </c>
      <c r="I211" s="62">
        <f t="shared" si="36"/>
        <v>17019321.030000001</v>
      </c>
      <c r="J211" s="142" t="s">
        <v>535</v>
      </c>
    </row>
    <row r="212" spans="1:10" x14ac:dyDescent="0.25">
      <c r="A212" s="63" t="s">
        <v>225</v>
      </c>
      <c r="B212" s="60">
        <v>0</v>
      </c>
      <c r="C212" s="60">
        <v>0</v>
      </c>
      <c r="D212" s="60">
        <v>0</v>
      </c>
      <c r="E212" s="60">
        <v>0</v>
      </c>
      <c r="F212" s="60">
        <v>0</v>
      </c>
      <c r="G212" s="60">
        <f t="shared" si="37"/>
        <v>0</v>
      </c>
      <c r="H212" s="60">
        <f t="shared" si="35"/>
        <v>0</v>
      </c>
      <c r="I212" s="60">
        <f>SUM(G212:H212)</f>
        <v>0</v>
      </c>
      <c r="J212" s="142" t="s">
        <v>640</v>
      </c>
    </row>
    <row r="213" spans="1:10" x14ac:dyDescent="0.25">
      <c r="A213" s="63" t="s">
        <v>226</v>
      </c>
      <c r="B213" s="62">
        <f>SUM(B208:B212)</f>
        <v>27663165.289999999</v>
      </c>
      <c r="C213" s="62">
        <f t="shared" ref="C213:I213" si="38">SUM(C208:C212)</f>
        <v>12482623.73</v>
      </c>
      <c r="D213" s="62">
        <f t="shared" si="38"/>
        <v>38699501.200000003</v>
      </c>
      <c r="E213" s="62">
        <f t="shared" si="38"/>
        <v>22579004.34</v>
      </c>
      <c r="F213" s="62">
        <f t="shared" si="38"/>
        <v>16120496.860000001</v>
      </c>
      <c r="G213" s="62">
        <f t="shared" si="38"/>
        <v>50242169.629999995</v>
      </c>
      <c r="H213" s="62">
        <f t="shared" si="38"/>
        <v>28603120.590000004</v>
      </c>
      <c r="I213" s="62">
        <f t="shared" si="38"/>
        <v>78845290.219999999</v>
      </c>
      <c r="J213" s="148" t="s">
        <v>533</v>
      </c>
    </row>
    <row r="214" spans="1:10" x14ac:dyDescent="0.25">
      <c r="A214" s="64" t="s">
        <v>227</v>
      </c>
      <c r="B214" s="62"/>
      <c r="C214" s="62"/>
      <c r="D214" s="62"/>
      <c r="E214" s="62"/>
      <c r="F214" s="62"/>
      <c r="G214" s="62"/>
      <c r="H214" s="62"/>
      <c r="I214" s="62"/>
      <c r="J214" s="143"/>
    </row>
    <row r="215" spans="1:10" x14ac:dyDescent="0.25">
      <c r="A215" s="63" t="s">
        <v>228</v>
      </c>
      <c r="B215" s="62">
        <v>19490417.039999999</v>
      </c>
      <c r="C215" s="62">
        <v>4939125.66</v>
      </c>
      <c r="D215" s="62">
        <v>1213650.1100000001</v>
      </c>
      <c r="E215" s="62">
        <v>704724.6</v>
      </c>
      <c r="F215" s="62">
        <v>508925.51</v>
      </c>
      <c r="G215" s="62">
        <f t="shared" ref="G215:H221" si="39">B215+E215</f>
        <v>20195141.640000001</v>
      </c>
      <c r="H215" s="62">
        <f t="shared" si="39"/>
        <v>5448051.1699999999</v>
      </c>
      <c r="I215" s="62">
        <f t="shared" ref="I215:I221" si="40">SUM(G215:H215)</f>
        <v>25643192.810000002</v>
      </c>
      <c r="J215" s="142" t="s">
        <v>537</v>
      </c>
    </row>
    <row r="216" spans="1:10" x14ac:dyDescent="0.25">
      <c r="A216" s="63" t="s">
        <v>229</v>
      </c>
      <c r="B216" s="62">
        <v>1139807.77</v>
      </c>
      <c r="C216" s="62">
        <v>397586.84</v>
      </c>
      <c r="D216" s="62">
        <v>2466445.84</v>
      </c>
      <c r="E216" s="62">
        <v>1432155.84</v>
      </c>
      <c r="F216" s="62">
        <v>1034290</v>
      </c>
      <c r="G216" s="62">
        <f t="shared" si="39"/>
        <v>2571963.6100000003</v>
      </c>
      <c r="H216" s="62">
        <f t="shared" si="39"/>
        <v>1431876.84</v>
      </c>
      <c r="I216" s="62">
        <f t="shared" si="40"/>
        <v>4003840.45</v>
      </c>
      <c r="J216" s="142" t="s">
        <v>538</v>
      </c>
    </row>
    <row r="217" spans="1:10" x14ac:dyDescent="0.25">
      <c r="A217" s="63" t="s">
        <v>230</v>
      </c>
      <c r="B217" s="62">
        <v>0</v>
      </c>
      <c r="C217" s="62">
        <v>0</v>
      </c>
      <c r="D217" s="62">
        <v>476.52</v>
      </c>
      <c r="E217" s="62">
        <v>276.66000000000003</v>
      </c>
      <c r="F217" s="62">
        <v>199.86</v>
      </c>
      <c r="G217" s="62">
        <f t="shared" si="39"/>
        <v>276.66000000000003</v>
      </c>
      <c r="H217" s="62">
        <f t="shared" si="39"/>
        <v>199.86</v>
      </c>
      <c r="I217" s="62">
        <f t="shared" si="40"/>
        <v>476.52000000000004</v>
      </c>
      <c r="J217" s="142" t="s">
        <v>539</v>
      </c>
    </row>
    <row r="218" spans="1:10" x14ac:dyDescent="0.25">
      <c r="A218" s="63" t="s">
        <v>231</v>
      </c>
      <c r="B218" s="62">
        <v>0</v>
      </c>
      <c r="C218" s="62">
        <v>0</v>
      </c>
      <c r="D218" s="62">
        <v>0</v>
      </c>
      <c r="E218" s="62">
        <v>0</v>
      </c>
      <c r="F218" s="62">
        <v>0</v>
      </c>
      <c r="G218" s="62">
        <f t="shared" si="39"/>
        <v>0</v>
      </c>
      <c r="H218" s="62">
        <f t="shared" si="39"/>
        <v>0</v>
      </c>
      <c r="I218" s="62">
        <f t="shared" si="40"/>
        <v>0</v>
      </c>
      <c r="J218" s="142" t="s">
        <v>641</v>
      </c>
    </row>
    <row r="219" spans="1:10" x14ac:dyDescent="0.25">
      <c r="A219" s="63" t="s">
        <v>232</v>
      </c>
      <c r="B219" s="62">
        <v>769051.03</v>
      </c>
      <c r="C219" s="62">
        <v>0</v>
      </c>
      <c r="D219" s="62">
        <v>-153405.26999999999</v>
      </c>
      <c r="E219" s="62">
        <v>-89076.36</v>
      </c>
      <c r="F219" s="62">
        <v>-64328.91</v>
      </c>
      <c r="G219" s="62">
        <f t="shared" si="39"/>
        <v>679974.67</v>
      </c>
      <c r="H219" s="62">
        <f t="shared" si="39"/>
        <v>-64328.91</v>
      </c>
      <c r="I219" s="62">
        <f t="shared" si="40"/>
        <v>615645.76</v>
      </c>
      <c r="J219" s="142" t="s">
        <v>540</v>
      </c>
    </row>
    <row r="220" spans="1:10" x14ac:dyDescent="0.25">
      <c r="A220" s="63" t="s">
        <v>233</v>
      </c>
      <c r="B220" s="62">
        <v>0</v>
      </c>
      <c r="C220" s="62">
        <v>0</v>
      </c>
      <c r="D220" s="62">
        <v>0</v>
      </c>
      <c r="E220" s="62">
        <v>0</v>
      </c>
      <c r="F220" s="62">
        <v>0</v>
      </c>
      <c r="G220" s="62">
        <f t="shared" si="39"/>
        <v>0</v>
      </c>
      <c r="H220" s="62">
        <f t="shared" si="39"/>
        <v>0</v>
      </c>
      <c r="I220" s="62">
        <f t="shared" si="40"/>
        <v>0</v>
      </c>
      <c r="J220" s="142" t="s">
        <v>642</v>
      </c>
    </row>
    <row r="221" spans="1:10" x14ac:dyDescent="0.25">
      <c r="A221" s="63" t="s">
        <v>234</v>
      </c>
      <c r="B221" s="60">
        <v>0</v>
      </c>
      <c r="C221" s="60">
        <v>0</v>
      </c>
      <c r="D221" s="60">
        <v>0</v>
      </c>
      <c r="E221" s="60">
        <v>0</v>
      </c>
      <c r="F221" s="60">
        <v>0</v>
      </c>
      <c r="G221" s="60">
        <f t="shared" si="39"/>
        <v>0</v>
      </c>
      <c r="H221" s="60">
        <f t="shared" si="39"/>
        <v>0</v>
      </c>
      <c r="I221" s="60">
        <f t="shared" si="40"/>
        <v>0</v>
      </c>
      <c r="J221" s="142" t="s">
        <v>643</v>
      </c>
    </row>
    <row r="222" spans="1:10" x14ac:dyDescent="0.25">
      <c r="A222" s="63" t="s">
        <v>235</v>
      </c>
      <c r="B222" s="62">
        <f>SUM(B215:B221)</f>
        <v>21399275.84</v>
      </c>
      <c r="C222" s="62">
        <f t="shared" ref="C222:I222" si="41">SUM(C215:C221)</f>
        <v>5336712.5</v>
      </c>
      <c r="D222" s="62">
        <f t="shared" si="41"/>
        <v>3527167.2</v>
      </c>
      <c r="E222" s="62">
        <f t="shared" si="41"/>
        <v>2048080.74</v>
      </c>
      <c r="F222" s="62">
        <f t="shared" si="41"/>
        <v>1479086.4600000002</v>
      </c>
      <c r="G222" s="62">
        <f t="shared" si="41"/>
        <v>23447356.580000002</v>
      </c>
      <c r="H222" s="62">
        <f t="shared" si="41"/>
        <v>6815798.96</v>
      </c>
      <c r="I222" s="62">
        <f t="shared" si="41"/>
        <v>30263155.540000003</v>
      </c>
      <c r="J222" s="148" t="s">
        <v>536</v>
      </c>
    </row>
    <row r="223" spans="1:10" x14ac:dyDescent="0.25">
      <c r="A223" s="64" t="s">
        <v>236</v>
      </c>
      <c r="B223" s="62"/>
      <c r="C223" s="62"/>
      <c r="D223" s="62"/>
      <c r="E223" s="62"/>
      <c r="F223" s="62"/>
      <c r="G223" s="62"/>
      <c r="H223" s="62"/>
      <c r="I223" s="62"/>
      <c r="J223" s="143"/>
    </row>
    <row r="224" spans="1:10" x14ac:dyDescent="0.25">
      <c r="A224" s="69" t="s">
        <v>237</v>
      </c>
      <c r="B224" s="60">
        <v>74607188.019999996</v>
      </c>
      <c r="C224" s="60">
        <v>16362228.15</v>
      </c>
      <c r="D224" s="60">
        <v>0</v>
      </c>
      <c r="E224" s="60">
        <v>0</v>
      </c>
      <c r="F224" s="60">
        <v>0</v>
      </c>
      <c r="G224" s="60">
        <f t="shared" ref="G224:H224" si="42">B224+E224</f>
        <v>74607188.019999996</v>
      </c>
      <c r="H224" s="60">
        <f t="shared" si="42"/>
        <v>16362228.15</v>
      </c>
      <c r="I224" s="60">
        <f t="shared" ref="I224" si="43">SUM(G224:H224)</f>
        <v>90969416.170000002</v>
      </c>
      <c r="J224" s="142" t="s">
        <v>542</v>
      </c>
    </row>
    <row r="225" spans="1:10" x14ac:dyDescent="0.25">
      <c r="A225" s="63" t="s">
        <v>238</v>
      </c>
      <c r="B225" s="62">
        <f>SUM(B224)</f>
        <v>74607188.019999996</v>
      </c>
      <c r="C225" s="62">
        <f t="shared" ref="C225:I225" si="44">SUM(C224)</f>
        <v>16362228.15</v>
      </c>
      <c r="D225" s="62">
        <f t="shared" si="44"/>
        <v>0</v>
      </c>
      <c r="E225" s="62">
        <f t="shared" si="44"/>
        <v>0</v>
      </c>
      <c r="F225" s="62">
        <f t="shared" si="44"/>
        <v>0</v>
      </c>
      <c r="G225" s="62">
        <f t="shared" si="44"/>
        <v>74607188.019999996</v>
      </c>
      <c r="H225" s="62">
        <f t="shared" si="44"/>
        <v>16362228.15</v>
      </c>
      <c r="I225" s="62">
        <f t="shared" si="44"/>
        <v>90969416.170000002</v>
      </c>
      <c r="J225" s="148" t="s">
        <v>541</v>
      </c>
    </row>
    <row r="226" spans="1:10" x14ac:dyDescent="0.25">
      <c r="A226" s="64" t="s">
        <v>239</v>
      </c>
      <c r="B226" s="65"/>
      <c r="C226" s="65"/>
      <c r="D226" s="65"/>
      <c r="E226" s="65"/>
      <c r="F226" s="65"/>
      <c r="G226" s="65"/>
      <c r="H226" s="65"/>
      <c r="I226" s="65"/>
      <c r="J226" s="143"/>
    </row>
    <row r="227" spans="1:10" x14ac:dyDescent="0.25">
      <c r="A227" s="63" t="s">
        <v>240</v>
      </c>
      <c r="B227" s="62">
        <v>5742303.0899999999</v>
      </c>
      <c r="C227" s="62">
        <v>678192.61</v>
      </c>
      <c r="D227" s="62">
        <v>75919917.689999998</v>
      </c>
      <c r="E227" s="62">
        <v>50319370.530000001</v>
      </c>
      <c r="F227" s="62">
        <v>25600547.16</v>
      </c>
      <c r="G227" s="62">
        <f t="shared" ref="G227:H239" si="45">B227+E227</f>
        <v>56061673.620000005</v>
      </c>
      <c r="H227" s="62">
        <f t="shared" si="45"/>
        <v>26278739.77</v>
      </c>
      <c r="I227" s="62">
        <f t="shared" ref="I227:I239" si="46">SUM(G227:H227)</f>
        <v>82340413.390000001</v>
      </c>
      <c r="J227" s="142" t="s">
        <v>544</v>
      </c>
    </row>
    <row r="228" spans="1:10" x14ac:dyDescent="0.25">
      <c r="A228" s="63" t="s">
        <v>241</v>
      </c>
      <c r="B228" s="62">
        <v>695870.48</v>
      </c>
      <c r="C228" s="62">
        <v>521871.81</v>
      </c>
      <c r="D228" s="62">
        <v>12007697.810000001</v>
      </c>
      <c r="E228" s="62">
        <v>7954382.6699999999</v>
      </c>
      <c r="F228" s="62">
        <v>4053315.14</v>
      </c>
      <c r="G228" s="62">
        <f t="shared" si="45"/>
        <v>8650253.1500000004</v>
      </c>
      <c r="H228" s="62">
        <f t="shared" si="45"/>
        <v>4575186.95</v>
      </c>
      <c r="I228" s="62">
        <f t="shared" si="46"/>
        <v>13225440.100000001</v>
      </c>
      <c r="J228" s="142" t="s">
        <v>545</v>
      </c>
    </row>
    <row r="229" spans="1:10" x14ac:dyDescent="0.25">
      <c r="A229" s="63" t="s">
        <v>242</v>
      </c>
      <c r="B229" s="62">
        <v>-165554.09</v>
      </c>
      <c r="C229" s="62">
        <v>-84274.44</v>
      </c>
      <c r="D229" s="62">
        <v>-36340139.350000001</v>
      </c>
      <c r="E229" s="62">
        <v>-24083992.640000001</v>
      </c>
      <c r="F229" s="62">
        <v>-12256146.710000001</v>
      </c>
      <c r="G229" s="62">
        <f t="shared" si="45"/>
        <v>-24249546.73</v>
      </c>
      <c r="H229" s="62">
        <f t="shared" si="45"/>
        <v>-12340421.15</v>
      </c>
      <c r="I229" s="62">
        <f t="shared" si="46"/>
        <v>-36589967.880000003</v>
      </c>
      <c r="J229" s="142" t="s">
        <v>546</v>
      </c>
    </row>
    <row r="230" spans="1:10" x14ac:dyDescent="0.25">
      <c r="A230" s="63" t="s">
        <v>243</v>
      </c>
      <c r="B230" s="62">
        <v>1793976.43</v>
      </c>
      <c r="C230" s="62">
        <v>-174638.84</v>
      </c>
      <c r="D230" s="62">
        <v>12617601.59</v>
      </c>
      <c r="E230" s="62">
        <v>8361638.0499999998</v>
      </c>
      <c r="F230" s="62">
        <v>4255963.54</v>
      </c>
      <c r="G230" s="62">
        <f t="shared" si="45"/>
        <v>10155614.48</v>
      </c>
      <c r="H230" s="62">
        <f t="shared" si="45"/>
        <v>4081324.7</v>
      </c>
      <c r="I230" s="62">
        <f t="shared" si="46"/>
        <v>14236939.18</v>
      </c>
      <c r="J230" s="142" t="s">
        <v>547</v>
      </c>
    </row>
    <row r="231" spans="1:10" x14ac:dyDescent="0.25">
      <c r="A231" s="63" t="s">
        <v>244</v>
      </c>
      <c r="B231" s="62">
        <v>5236802.05</v>
      </c>
      <c r="C231" s="62">
        <v>159523.35</v>
      </c>
      <c r="D231" s="62">
        <v>-121764.93</v>
      </c>
      <c r="E231" s="62">
        <v>-73160.66</v>
      </c>
      <c r="F231" s="62">
        <v>-48604.27</v>
      </c>
      <c r="G231" s="62">
        <f t="shared" si="45"/>
        <v>5163641.3899999997</v>
      </c>
      <c r="H231" s="62">
        <f t="shared" si="45"/>
        <v>110919.08000000002</v>
      </c>
      <c r="I231" s="62">
        <f t="shared" si="46"/>
        <v>5274560.47</v>
      </c>
      <c r="J231" s="142" t="s">
        <v>548</v>
      </c>
    </row>
    <row r="232" spans="1:10" x14ac:dyDescent="0.25">
      <c r="A232" s="63" t="s">
        <v>245</v>
      </c>
      <c r="B232" s="62">
        <v>671756.12</v>
      </c>
      <c r="C232" s="62">
        <v>912096.89</v>
      </c>
      <c r="D232" s="62">
        <v>5657603.8099999996</v>
      </c>
      <c r="E232" s="62">
        <v>3285030.14</v>
      </c>
      <c r="F232" s="62">
        <v>2372573.67</v>
      </c>
      <c r="G232" s="62">
        <f t="shared" si="45"/>
        <v>3956786.2600000002</v>
      </c>
      <c r="H232" s="62">
        <f t="shared" si="45"/>
        <v>3284670.56</v>
      </c>
      <c r="I232" s="62">
        <f t="shared" si="46"/>
        <v>7241456.8200000003</v>
      </c>
      <c r="J232" s="142" t="s">
        <v>549</v>
      </c>
    </row>
    <row r="233" spans="1:10" x14ac:dyDescent="0.25">
      <c r="A233" s="63" t="s">
        <v>246</v>
      </c>
      <c r="B233" s="62">
        <v>20593064.629999999</v>
      </c>
      <c r="C233" s="62">
        <v>8649120.8699999992</v>
      </c>
      <c r="D233" s="62">
        <v>16206189.470000001</v>
      </c>
      <c r="E233" s="62">
        <v>10368308.92</v>
      </c>
      <c r="F233" s="62">
        <v>5837880.5499999998</v>
      </c>
      <c r="G233" s="62">
        <f t="shared" si="45"/>
        <v>30961373.549999997</v>
      </c>
      <c r="H233" s="62">
        <f t="shared" si="45"/>
        <v>14487001.419999998</v>
      </c>
      <c r="I233" s="62">
        <f t="shared" si="46"/>
        <v>45448374.969999999</v>
      </c>
      <c r="J233" s="142" t="s">
        <v>550</v>
      </c>
    </row>
    <row r="234" spans="1:10" x14ac:dyDescent="0.25">
      <c r="A234" s="63" t="s">
        <v>247</v>
      </c>
      <c r="B234" s="62">
        <v>7656183.75</v>
      </c>
      <c r="C234" s="62">
        <v>2057895.95</v>
      </c>
      <c r="D234" s="62">
        <v>2126740.5499999998</v>
      </c>
      <c r="E234" s="62">
        <v>1409128.93</v>
      </c>
      <c r="F234" s="62">
        <v>717611.62</v>
      </c>
      <c r="G234" s="62">
        <f t="shared" si="45"/>
        <v>9065312.6799999997</v>
      </c>
      <c r="H234" s="62">
        <f t="shared" si="45"/>
        <v>2775507.57</v>
      </c>
      <c r="I234" s="62">
        <f t="shared" si="46"/>
        <v>11840820.25</v>
      </c>
      <c r="J234" s="142" t="s">
        <v>551</v>
      </c>
    </row>
    <row r="235" spans="1:10" x14ac:dyDescent="0.25">
      <c r="A235" s="63" t="s">
        <v>248</v>
      </c>
      <c r="B235" s="62">
        <v>111139.01</v>
      </c>
      <c r="C235" s="62">
        <v>0</v>
      </c>
      <c r="D235" s="62">
        <v>44.6</v>
      </c>
      <c r="E235" s="62">
        <v>29.52</v>
      </c>
      <c r="F235" s="62">
        <v>15.08</v>
      </c>
      <c r="G235" s="62">
        <f t="shared" si="45"/>
        <v>111168.53</v>
      </c>
      <c r="H235" s="62">
        <f t="shared" si="45"/>
        <v>15.08</v>
      </c>
      <c r="I235" s="62">
        <f t="shared" si="46"/>
        <v>111183.61</v>
      </c>
      <c r="J235" s="142" t="s">
        <v>644</v>
      </c>
    </row>
    <row r="236" spans="1:10" x14ac:dyDescent="0.25">
      <c r="A236" s="63" t="s">
        <v>249</v>
      </c>
      <c r="B236" s="62">
        <v>874403.83999999997</v>
      </c>
      <c r="C236" s="62">
        <v>475180.69</v>
      </c>
      <c r="D236" s="62">
        <v>11354343.460000001</v>
      </c>
      <c r="E236" s="62">
        <v>7523967.2699999996</v>
      </c>
      <c r="F236" s="62">
        <v>3830376.19</v>
      </c>
      <c r="G236" s="62">
        <f t="shared" si="45"/>
        <v>8398371.1099999994</v>
      </c>
      <c r="H236" s="62">
        <f t="shared" si="45"/>
        <v>4305556.88</v>
      </c>
      <c r="I236" s="62">
        <f t="shared" si="46"/>
        <v>12703927.989999998</v>
      </c>
      <c r="J236" s="142" t="s">
        <v>552</v>
      </c>
    </row>
    <row r="237" spans="1:10" x14ac:dyDescent="0.25">
      <c r="A237" s="63" t="s">
        <v>250</v>
      </c>
      <c r="B237" s="62">
        <v>401562.73</v>
      </c>
      <c r="C237" s="62">
        <v>0</v>
      </c>
      <c r="D237" s="62">
        <v>9235848.6199999992</v>
      </c>
      <c r="E237" s="62">
        <v>6120294.5599999996</v>
      </c>
      <c r="F237" s="62">
        <v>3115554.06</v>
      </c>
      <c r="G237" s="62">
        <f t="shared" si="45"/>
        <v>6521857.2899999991</v>
      </c>
      <c r="H237" s="62">
        <f t="shared" si="45"/>
        <v>3115554.06</v>
      </c>
      <c r="I237" s="62">
        <f t="shared" si="46"/>
        <v>9637411.3499999996</v>
      </c>
      <c r="J237" s="142" t="s">
        <v>553</v>
      </c>
    </row>
    <row r="238" spans="1:10" x14ac:dyDescent="0.25">
      <c r="A238" s="63" t="s">
        <v>251</v>
      </c>
      <c r="B238" s="62">
        <v>0</v>
      </c>
      <c r="C238" s="62">
        <v>932458.51</v>
      </c>
      <c r="D238" s="62">
        <v>0</v>
      </c>
      <c r="E238" s="62">
        <v>0</v>
      </c>
      <c r="F238" s="62">
        <v>0</v>
      </c>
      <c r="G238" s="62">
        <f t="shared" si="45"/>
        <v>0</v>
      </c>
      <c r="H238" s="62">
        <f t="shared" si="45"/>
        <v>932458.51</v>
      </c>
      <c r="I238" s="62">
        <f t="shared" si="46"/>
        <v>932458.51</v>
      </c>
      <c r="J238" s="142" t="s">
        <v>554</v>
      </c>
    </row>
    <row r="239" spans="1:10" x14ac:dyDescent="0.25">
      <c r="A239" s="63" t="s">
        <v>252</v>
      </c>
      <c r="B239" s="60">
        <v>919612.56</v>
      </c>
      <c r="C239" s="60">
        <v>0</v>
      </c>
      <c r="D239" s="60">
        <v>22112157.739999998</v>
      </c>
      <c r="E239" s="60">
        <v>14653945.42</v>
      </c>
      <c r="F239" s="60">
        <v>7458212.3200000003</v>
      </c>
      <c r="G239" s="60">
        <f t="shared" si="45"/>
        <v>15573557.98</v>
      </c>
      <c r="H239" s="60">
        <f t="shared" si="45"/>
        <v>7458212.3200000003</v>
      </c>
      <c r="I239" s="60">
        <f t="shared" si="46"/>
        <v>23031770.300000001</v>
      </c>
      <c r="J239" s="142" t="s">
        <v>555</v>
      </c>
    </row>
    <row r="240" spans="1:10" x14ac:dyDescent="0.25">
      <c r="A240" s="63" t="s">
        <v>253</v>
      </c>
      <c r="B240" s="77">
        <f>SUM(B227:B239)</f>
        <v>44531120.600000001</v>
      </c>
      <c r="C240" s="77">
        <f t="shared" ref="C240:I240" si="47">SUM(C227:C239)</f>
        <v>14127427.399999999</v>
      </c>
      <c r="D240" s="77">
        <f t="shared" si="47"/>
        <v>130776241.05999999</v>
      </c>
      <c r="E240" s="77">
        <f t="shared" si="47"/>
        <v>85838942.710000008</v>
      </c>
      <c r="F240" s="77">
        <f t="shared" si="47"/>
        <v>44937298.350000001</v>
      </c>
      <c r="G240" s="77">
        <f t="shared" si="47"/>
        <v>130370063.31000002</v>
      </c>
      <c r="H240" s="77">
        <f t="shared" si="47"/>
        <v>59064725.75</v>
      </c>
      <c r="I240" s="77">
        <f t="shared" si="47"/>
        <v>189434789.06000003</v>
      </c>
      <c r="J240" s="148" t="s">
        <v>543</v>
      </c>
    </row>
    <row r="241" spans="1:10" ht="15.75" thickBot="1" x14ac:dyDescent="0.3">
      <c r="A241" s="63" t="s">
        <v>254</v>
      </c>
      <c r="B241" s="67">
        <f>B138+B168+B206+B213+B222+B225+B240</f>
        <v>393946342.14999998</v>
      </c>
      <c r="C241" s="67">
        <f t="shared" ref="C241:I241" si="48">C138+C168+C206+C213+C222+C225+C240</f>
        <v>109623755.5</v>
      </c>
      <c r="D241" s="67">
        <f t="shared" si="48"/>
        <v>173002909.45999998</v>
      </c>
      <c r="E241" s="67">
        <f t="shared" si="48"/>
        <v>110466027.79000001</v>
      </c>
      <c r="F241" s="67">
        <f t="shared" si="48"/>
        <v>62536881.670000002</v>
      </c>
      <c r="G241" s="67">
        <f t="shared" si="48"/>
        <v>504412369.93999994</v>
      </c>
      <c r="H241" s="67">
        <f t="shared" si="48"/>
        <v>172160637.17000002</v>
      </c>
      <c r="I241" s="67">
        <f t="shared" si="48"/>
        <v>676573007.11000001</v>
      </c>
      <c r="J241" s="148" t="s">
        <v>428</v>
      </c>
    </row>
    <row r="242" spans="1:10" ht="15.75" thickTop="1" x14ac:dyDescent="0.25">
      <c r="A242" s="61"/>
      <c r="B242" s="66"/>
      <c r="C242" s="66"/>
      <c r="D242" s="66"/>
      <c r="E242" s="66"/>
      <c r="F242" s="66"/>
      <c r="G242" s="66"/>
      <c r="H242" s="66"/>
      <c r="I242" s="66"/>
      <c r="J242" s="143"/>
    </row>
    <row r="243" spans="1:10" x14ac:dyDescent="0.25">
      <c r="A243" s="63" t="s">
        <v>255</v>
      </c>
      <c r="B243" s="65"/>
      <c r="C243" s="65"/>
      <c r="D243" s="65"/>
      <c r="E243" s="65"/>
      <c r="F243" s="65"/>
      <c r="G243" s="65"/>
      <c r="H243" s="65"/>
      <c r="I243" s="65"/>
      <c r="J243" s="143"/>
    </row>
    <row r="244" spans="1:10" x14ac:dyDescent="0.25">
      <c r="A244" s="64" t="s">
        <v>256</v>
      </c>
      <c r="B244" s="65"/>
      <c r="C244" s="65"/>
      <c r="D244" s="65"/>
      <c r="E244" s="65"/>
      <c r="F244" s="65"/>
      <c r="G244" s="65"/>
      <c r="H244" s="65"/>
      <c r="I244" s="65"/>
    </row>
    <row r="245" spans="1:10" x14ac:dyDescent="0.25">
      <c r="A245" s="63" t="s">
        <v>257</v>
      </c>
      <c r="B245" s="62">
        <v>332224826.70999998</v>
      </c>
      <c r="C245" s="62">
        <v>119460154.56999999</v>
      </c>
      <c r="D245" s="62">
        <v>28572861.920000002</v>
      </c>
      <c r="E245" s="62">
        <v>18935190.850000001</v>
      </c>
      <c r="F245" s="62">
        <v>9637671.0700000003</v>
      </c>
      <c r="G245" s="62">
        <f t="shared" ref="G245:H246" si="49">B245+E245</f>
        <v>351160017.56</v>
      </c>
      <c r="H245" s="62">
        <f t="shared" si="49"/>
        <v>129097825.63999999</v>
      </c>
      <c r="I245" s="62">
        <f t="shared" ref="I245" si="50">SUM(G245:H245)</f>
        <v>480257843.19999999</v>
      </c>
      <c r="J245" s="142" t="s">
        <v>558</v>
      </c>
    </row>
    <row r="246" spans="1:10" x14ac:dyDescent="0.25">
      <c r="A246" s="63" t="s">
        <v>258</v>
      </c>
      <c r="B246" s="60">
        <v>7586529.9900000002</v>
      </c>
      <c r="C246" s="60">
        <v>142383.41</v>
      </c>
      <c r="D246" s="60">
        <v>52071.85</v>
      </c>
      <c r="E246" s="60">
        <v>34509.08</v>
      </c>
      <c r="F246" s="60">
        <v>17562.77</v>
      </c>
      <c r="G246" s="60">
        <f t="shared" si="49"/>
        <v>7621039.0700000003</v>
      </c>
      <c r="H246" s="60">
        <f t="shared" si="49"/>
        <v>159946.18</v>
      </c>
      <c r="I246" s="60">
        <f>SUM(G246:H246)</f>
        <v>7780985.25</v>
      </c>
      <c r="J246" s="142" t="s">
        <v>559</v>
      </c>
    </row>
    <row r="247" spans="1:10" x14ac:dyDescent="0.25">
      <c r="A247" s="63" t="s">
        <v>259</v>
      </c>
      <c r="B247" s="62">
        <f>SUM(B245:B246)</f>
        <v>339811356.69999999</v>
      </c>
      <c r="C247" s="62">
        <f t="shared" ref="C247:I247" si="51">SUM(C245:C246)</f>
        <v>119602537.97999999</v>
      </c>
      <c r="D247" s="62">
        <f t="shared" si="51"/>
        <v>28624933.770000003</v>
      </c>
      <c r="E247" s="62">
        <f t="shared" si="51"/>
        <v>18969699.93</v>
      </c>
      <c r="F247" s="62">
        <f t="shared" si="51"/>
        <v>9655233.8399999999</v>
      </c>
      <c r="G247" s="62">
        <f t="shared" si="51"/>
        <v>358781056.63</v>
      </c>
      <c r="H247" s="62">
        <f t="shared" si="51"/>
        <v>129257771.81999999</v>
      </c>
      <c r="I247" s="62">
        <f t="shared" si="51"/>
        <v>488038828.44999999</v>
      </c>
      <c r="J247" s="148" t="s">
        <v>557</v>
      </c>
    </row>
    <row r="248" spans="1:10" x14ac:dyDescent="0.25">
      <c r="A248" s="64" t="s">
        <v>260</v>
      </c>
      <c r="B248" s="62"/>
      <c r="C248" s="62"/>
      <c r="D248" s="62"/>
      <c r="E248" s="62"/>
      <c r="F248" s="62"/>
      <c r="G248" s="62"/>
      <c r="H248" s="62"/>
      <c r="I248" s="62"/>
    </row>
    <row r="249" spans="1:10" x14ac:dyDescent="0.25">
      <c r="A249" s="63" t="s">
        <v>261</v>
      </c>
      <c r="B249" s="77">
        <v>13957094.58</v>
      </c>
      <c r="C249" s="77">
        <v>3635242.43</v>
      </c>
      <c r="D249" s="77">
        <v>109114537.69</v>
      </c>
      <c r="E249" s="77">
        <v>72314058.430000007</v>
      </c>
      <c r="F249" s="77">
        <v>36800479.259999998</v>
      </c>
      <c r="G249" s="62">
        <f t="shared" ref="G249" si="52">B249+E249</f>
        <v>86271153.010000005</v>
      </c>
      <c r="H249" s="62">
        <f t="shared" ref="H249" si="53">C249+F249</f>
        <v>40435721.689999998</v>
      </c>
      <c r="I249" s="62">
        <f t="shared" ref="I249" si="54">SUM(G249:H249)</f>
        <v>126706874.7</v>
      </c>
      <c r="J249" s="161" t="s">
        <v>663</v>
      </c>
    </row>
    <row r="250" spans="1:10" x14ac:dyDescent="0.25">
      <c r="A250" s="63" t="s">
        <v>262</v>
      </c>
      <c r="B250" s="62">
        <v>11855732.710000001</v>
      </c>
      <c r="C250" s="62">
        <v>0</v>
      </c>
      <c r="D250" s="62">
        <v>0</v>
      </c>
      <c r="E250" s="62">
        <v>0</v>
      </c>
      <c r="F250" s="62">
        <v>0</v>
      </c>
      <c r="G250" s="62">
        <f t="shared" ref="G250:H251" si="55">B250+E250</f>
        <v>11855732.710000001</v>
      </c>
      <c r="H250" s="62">
        <f t="shared" si="55"/>
        <v>0</v>
      </c>
      <c r="I250" s="62">
        <f t="shared" ref="I250:I251" si="56">SUM(G250:H250)</f>
        <v>11855732.710000001</v>
      </c>
      <c r="J250" s="142" t="s">
        <v>561</v>
      </c>
    </row>
    <row r="251" spans="1:10" x14ac:dyDescent="0.25">
      <c r="A251" s="63" t="s">
        <v>263</v>
      </c>
      <c r="B251" s="60">
        <v>3615201.27</v>
      </c>
      <c r="C251" s="60">
        <v>229650.64</v>
      </c>
      <c r="D251" s="60">
        <v>21119.439999999999</v>
      </c>
      <c r="E251" s="60">
        <v>13996.27</v>
      </c>
      <c r="F251" s="60">
        <v>7123.17</v>
      </c>
      <c r="G251" s="60">
        <f t="shared" si="55"/>
        <v>3629197.54</v>
      </c>
      <c r="H251" s="60">
        <f t="shared" si="55"/>
        <v>236773.81000000003</v>
      </c>
      <c r="I251" s="60">
        <f t="shared" si="56"/>
        <v>3865971.35</v>
      </c>
      <c r="J251" s="142" t="s">
        <v>562</v>
      </c>
    </row>
    <row r="252" spans="1:10" x14ac:dyDescent="0.25">
      <c r="A252" s="63" t="s">
        <v>264</v>
      </c>
      <c r="B252" s="62">
        <f>SUM(B249:B251)</f>
        <v>29428028.559999999</v>
      </c>
      <c r="C252" s="62">
        <f t="shared" ref="C252:I252" si="57">SUM(C249:C251)</f>
        <v>3864893.0700000003</v>
      </c>
      <c r="D252" s="62">
        <f t="shared" si="57"/>
        <v>109135657.13</v>
      </c>
      <c r="E252" s="62">
        <f t="shared" si="57"/>
        <v>72328054.700000003</v>
      </c>
      <c r="F252" s="62">
        <f t="shared" si="57"/>
        <v>36807602.43</v>
      </c>
      <c r="G252" s="62">
        <f t="shared" si="57"/>
        <v>101756083.26000001</v>
      </c>
      <c r="H252" s="62">
        <f t="shared" si="57"/>
        <v>40672495.5</v>
      </c>
      <c r="I252" s="62">
        <f t="shared" si="57"/>
        <v>142428578.75999999</v>
      </c>
      <c r="J252" s="148" t="s">
        <v>560</v>
      </c>
    </row>
    <row r="253" spans="1:10" x14ac:dyDescent="0.25">
      <c r="A253" s="64" t="s">
        <v>265</v>
      </c>
      <c r="B253" s="62"/>
      <c r="C253" s="62"/>
      <c r="D253" s="62"/>
      <c r="E253" s="62"/>
      <c r="F253" s="62"/>
      <c r="G253" s="62"/>
      <c r="H253" s="62"/>
      <c r="I253" s="62"/>
      <c r="J253" s="135"/>
    </row>
    <row r="254" spans="1:10" x14ac:dyDescent="0.25">
      <c r="A254" s="63" t="s">
        <v>266</v>
      </c>
      <c r="B254" s="60">
        <v>31876556.52</v>
      </c>
      <c r="C254" s="60">
        <v>0</v>
      </c>
      <c r="D254" s="60">
        <v>0</v>
      </c>
      <c r="E254" s="60">
        <v>0</v>
      </c>
      <c r="F254" s="60">
        <v>0</v>
      </c>
      <c r="G254" s="60">
        <f t="shared" ref="G254:H254" si="58">B254+E254</f>
        <v>31876556.52</v>
      </c>
      <c r="H254" s="60">
        <f t="shared" si="58"/>
        <v>0</v>
      </c>
      <c r="I254" s="60">
        <f t="shared" ref="I254" si="59">SUM(G254:H254)</f>
        <v>31876556.52</v>
      </c>
      <c r="J254" s="142" t="s">
        <v>564</v>
      </c>
    </row>
    <row r="255" spans="1:10" x14ac:dyDescent="0.25">
      <c r="A255" s="63" t="s">
        <v>267</v>
      </c>
      <c r="B255" s="62">
        <f>SUM(B254)</f>
        <v>31876556.52</v>
      </c>
      <c r="C255" s="62">
        <f t="shared" ref="C255:I255" si="60">SUM(C254)</f>
        <v>0</v>
      </c>
      <c r="D255" s="62">
        <f t="shared" si="60"/>
        <v>0</v>
      </c>
      <c r="E255" s="62">
        <f t="shared" si="60"/>
        <v>0</v>
      </c>
      <c r="F255" s="62">
        <f t="shared" si="60"/>
        <v>0</v>
      </c>
      <c r="G255" s="62">
        <f t="shared" si="60"/>
        <v>31876556.52</v>
      </c>
      <c r="H255" s="62">
        <f t="shared" si="60"/>
        <v>0</v>
      </c>
      <c r="I255" s="62">
        <f t="shared" si="60"/>
        <v>31876556.52</v>
      </c>
      <c r="J255" s="148" t="s">
        <v>563</v>
      </c>
    </row>
    <row r="256" spans="1:10" x14ac:dyDescent="0.25">
      <c r="A256" s="64" t="s">
        <v>268</v>
      </c>
      <c r="B256" s="62"/>
      <c r="C256" s="62"/>
      <c r="D256" s="62"/>
      <c r="E256" s="62"/>
      <c r="F256" s="62"/>
      <c r="G256" s="62"/>
      <c r="H256" s="62"/>
      <c r="I256" s="62"/>
      <c r="J256" s="135"/>
    </row>
    <row r="257" spans="1:10" x14ac:dyDescent="0.25">
      <c r="A257" s="63" t="s">
        <v>269</v>
      </c>
      <c r="B257" s="62">
        <v>6503058.7599999998</v>
      </c>
      <c r="C257" s="62">
        <v>8603273.5199999996</v>
      </c>
      <c r="D257" s="62">
        <v>0</v>
      </c>
      <c r="E257" s="62">
        <v>0</v>
      </c>
      <c r="F257" s="62">
        <v>0</v>
      </c>
      <c r="G257" s="62">
        <f t="shared" ref="G257:H262" si="61">B257+E257</f>
        <v>6503058.7599999998</v>
      </c>
      <c r="H257" s="62">
        <f t="shared" si="61"/>
        <v>8603273.5199999996</v>
      </c>
      <c r="I257" s="62">
        <f t="shared" ref="I257:I262" si="62">SUM(G257:H257)</f>
        <v>15106332.279999999</v>
      </c>
      <c r="J257" s="142" t="s">
        <v>566</v>
      </c>
    </row>
    <row r="258" spans="1:10" x14ac:dyDescent="0.25">
      <c r="A258" s="63" t="s">
        <v>270</v>
      </c>
      <c r="B258" s="62">
        <v>-64222911.219999999</v>
      </c>
      <c r="C258" s="62">
        <v>-6063152.6299999999</v>
      </c>
      <c r="D258" s="62">
        <v>-36059994</v>
      </c>
      <c r="E258" s="62">
        <v>-23899217.539999999</v>
      </c>
      <c r="F258" s="62">
        <v>-12160776.460000001</v>
      </c>
      <c r="G258" s="62">
        <f t="shared" si="61"/>
        <v>-88122128.75999999</v>
      </c>
      <c r="H258" s="62">
        <f t="shared" si="61"/>
        <v>-18223929.09</v>
      </c>
      <c r="I258" s="62">
        <f t="shared" si="62"/>
        <v>-106346057.84999999</v>
      </c>
      <c r="J258" s="142" t="s">
        <v>567</v>
      </c>
    </row>
    <row r="259" spans="1:10" x14ac:dyDescent="0.25">
      <c r="A259" s="63" t="s">
        <v>271</v>
      </c>
      <c r="B259" s="62">
        <v>-755388.96</v>
      </c>
      <c r="C259" s="62">
        <v>25985.040000000001</v>
      </c>
      <c r="D259" s="62">
        <v>0</v>
      </c>
      <c r="E259" s="62">
        <v>0</v>
      </c>
      <c r="F259" s="62">
        <v>0</v>
      </c>
      <c r="G259" s="62">
        <f t="shared" si="61"/>
        <v>-755388.96</v>
      </c>
      <c r="H259" s="62">
        <f t="shared" si="61"/>
        <v>25985.040000000001</v>
      </c>
      <c r="I259" s="62">
        <f t="shared" si="62"/>
        <v>-729403.91999999993</v>
      </c>
      <c r="J259" s="142" t="s">
        <v>568</v>
      </c>
    </row>
    <row r="260" spans="1:10" x14ac:dyDescent="0.25">
      <c r="A260" s="63" t="s">
        <v>272</v>
      </c>
      <c r="B260" s="62">
        <v>-7604.09</v>
      </c>
      <c r="C260" s="62">
        <v>90321.36</v>
      </c>
      <c r="D260" s="62">
        <v>0</v>
      </c>
      <c r="E260" s="62">
        <v>0</v>
      </c>
      <c r="F260" s="62">
        <v>0</v>
      </c>
      <c r="G260" s="62">
        <f t="shared" si="61"/>
        <v>-7604.09</v>
      </c>
      <c r="H260" s="62">
        <f t="shared" si="61"/>
        <v>90321.36</v>
      </c>
      <c r="I260" s="62">
        <f t="shared" si="62"/>
        <v>82717.27</v>
      </c>
      <c r="J260" s="142" t="s">
        <v>569</v>
      </c>
    </row>
    <row r="261" spans="1:10" x14ac:dyDescent="0.25">
      <c r="A261" s="63" t="s">
        <v>273</v>
      </c>
      <c r="B261" s="62">
        <v>-515.48</v>
      </c>
      <c r="C261" s="62">
        <v>0</v>
      </c>
      <c r="D261" s="62">
        <v>0</v>
      </c>
      <c r="E261" s="62">
        <v>0</v>
      </c>
      <c r="F261" s="62">
        <v>0</v>
      </c>
      <c r="G261" s="62">
        <f t="shared" si="61"/>
        <v>-515.48</v>
      </c>
      <c r="H261" s="62">
        <f t="shared" si="61"/>
        <v>0</v>
      </c>
      <c r="I261" s="62">
        <f t="shared" si="62"/>
        <v>-515.48</v>
      </c>
      <c r="J261" s="142" t="s">
        <v>570</v>
      </c>
    </row>
    <row r="262" spans="1:10" x14ac:dyDescent="0.25">
      <c r="A262" s="63" t="s">
        <v>274</v>
      </c>
      <c r="B262" s="60">
        <v>0</v>
      </c>
      <c r="C262" s="60">
        <v>0</v>
      </c>
      <c r="D262" s="60">
        <v>0</v>
      </c>
      <c r="E262" s="60">
        <v>0</v>
      </c>
      <c r="F262" s="60">
        <v>0</v>
      </c>
      <c r="G262" s="60">
        <f t="shared" si="61"/>
        <v>0</v>
      </c>
      <c r="H262" s="60">
        <f t="shared" si="61"/>
        <v>0</v>
      </c>
      <c r="I262" s="60">
        <f t="shared" si="62"/>
        <v>0</v>
      </c>
      <c r="J262" s="135"/>
    </row>
    <row r="263" spans="1:10" x14ac:dyDescent="0.25">
      <c r="A263" s="63" t="s">
        <v>275</v>
      </c>
      <c r="B263" s="62">
        <f>SUM(B257:B262)</f>
        <v>-58483360.990000002</v>
      </c>
      <c r="C263" s="62">
        <f t="shared" ref="C263:I263" si="63">SUM(C257:C262)</f>
        <v>2656427.2899999996</v>
      </c>
      <c r="D263" s="62">
        <f t="shared" si="63"/>
        <v>-36059994</v>
      </c>
      <c r="E263" s="62">
        <f t="shared" si="63"/>
        <v>-23899217.539999999</v>
      </c>
      <c r="F263" s="62">
        <f t="shared" si="63"/>
        <v>-12160776.460000001</v>
      </c>
      <c r="G263" s="62">
        <f t="shared" si="63"/>
        <v>-82382578.529999986</v>
      </c>
      <c r="H263" s="62">
        <f t="shared" si="63"/>
        <v>-9504349.1700000018</v>
      </c>
      <c r="I263" s="62">
        <f t="shared" si="63"/>
        <v>-91886927.700000003</v>
      </c>
      <c r="J263" s="148" t="s">
        <v>565</v>
      </c>
    </row>
    <row r="264" spans="1:10" ht="15.75" thickBot="1" x14ac:dyDescent="0.3">
      <c r="A264" s="63" t="s">
        <v>276</v>
      </c>
      <c r="B264" s="67">
        <f>B247+B252+B255+B263</f>
        <v>342632580.78999996</v>
      </c>
      <c r="C264" s="67">
        <f t="shared" ref="C264:I264" si="64">C247+C252+C255+C263</f>
        <v>126123858.33999999</v>
      </c>
      <c r="D264" s="67">
        <f t="shared" si="64"/>
        <v>101700596.90000001</v>
      </c>
      <c r="E264" s="67">
        <f t="shared" si="64"/>
        <v>67398537.090000004</v>
      </c>
      <c r="F264" s="67">
        <f t="shared" si="64"/>
        <v>34302059.809999995</v>
      </c>
      <c r="G264" s="67">
        <f t="shared" si="64"/>
        <v>410031117.88</v>
      </c>
      <c r="H264" s="67">
        <f t="shared" si="64"/>
        <v>160425918.14999998</v>
      </c>
      <c r="I264" s="67">
        <f t="shared" si="64"/>
        <v>570457036.02999997</v>
      </c>
      <c r="J264" s="148" t="s">
        <v>556</v>
      </c>
    </row>
    <row r="265" spans="1:10" ht="15.75" thickTop="1" x14ac:dyDescent="0.25">
      <c r="A265" s="63" t="s">
        <v>277</v>
      </c>
      <c r="B265" s="66"/>
      <c r="C265" s="66"/>
      <c r="D265" s="66"/>
      <c r="E265" s="66"/>
      <c r="F265" s="66"/>
      <c r="G265" s="66"/>
      <c r="H265" s="66"/>
      <c r="I265" s="66"/>
      <c r="J265" s="135"/>
    </row>
    <row r="266" spans="1:10" x14ac:dyDescent="0.25">
      <c r="A266" s="64" t="s">
        <v>672</v>
      </c>
      <c r="B266" s="65"/>
      <c r="C266" s="65"/>
      <c r="D266" s="65"/>
      <c r="E266" s="65"/>
      <c r="F266" s="65"/>
      <c r="G266" s="65"/>
      <c r="H266" s="65"/>
      <c r="I266" s="65"/>
      <c r="J266" s="135"/>
    </row>
    <row r="267" spans="1:10" x14ac:dyDescent="0.25">
      <c r="A267" s="63" t="s">
        <v>673</v>
      </c>
      <c r="B267" s="60">
        <v>221002867.59999999</v>
      </c>
      <c r="C267" s="60">
        <v>101489586.36</v>
      </c>
      <c r="D267" s="60">
        <v>6175033.0300000003</v>
      </c>
      <c r="E267" s="60">
        <v>3982983.76</v>
      </c>
      <c r="F267" s="60">
        <v>2192049.27</v>
      </c>
      <c r="G267" s="60">
        <f t="shared" ref="G267:H267" si="65">B267+E267</f>
        <v>224985851.35999998</v>
      </c>
      <c r="H267" s="60">
        <f t="shared" si="65"/>
        <v>103681635.63</v>
      </c>
      <c r="I267" s="60">
        <f t="shared" ref="I267" si="66">SUM(G267:H267)</f>
        <v>328667486.99000001</v>
      </c>
      <c r="J267" s="139" t="s">
        <v>575</v>
      </c>
    </row>
    <row r="268" spans="1:10" x14ac:dyDescent="0.25">
      <c r="A268" s="63" t="s">
        <v>674</v>
      </c>
      <c r="B268" s="62">
        <f>SUM(B267)</f>
        <v>221002867.59999999</v>
      </c>
      <c r="C268" s="62">
        <f t="shared" ref="C268:I268" si="67">SUM(C267)</f>
        <v>101489586.36</v>
      </c>
      <c r="D268" s="62">
        <f t="shared" si="67"/>
        <v>6175033.0300000003</v>
      </c>
      <c r="E268" s="62">
        <f t="shared" si="67"/>
        <v>3982983.76</v>
      </c>
      <c r="F268" s="62">
        <f t="shared" si="67"/>
        <v>2192049.27</v>
      </c>
      <c r="G268" s="62">
        <f>SUM(G267)</f>
        <v>224985851.35999998</v>
      </c>
      <c r="H268" s="62">
        <f t="shared" si="67"/>
        <v>103681635.63</v>
      </c>
      <c r="I268" s="62">
        <f t="shared" si="67"/>
        <v>328667486.99000001</v>
      </c>
      <c r="J268" s="148" t="s">
        <v>574</v>
      </c>
    </row>
    <row r="269" spans="1:10" x14ac:dyDescent="0.25">
      <c r="A269" s="64" t="s">
        <v>675</v>
      </c>
      <c r="B269" s="65"/>
      <c r="C269" s="65"/>
      <c r="D269" s="65"/>
      <c r="E269" s="65"/>
      <c r="F269" s="65"/>
      <c r="G269" s="65"/>
      <c r="H269" s="65"/>
      <c r="I269" s="65"/>
      <c r="J269" s="135"/>
    </row>
    <row r="270" spans="1:10" x14ac:dyDescent="0.25">
      <c r="A270" s="63"/>
      <c r="B270" s="62"/>
      <c r="C270" s="62"/>
      <c r="D270" s="62"/>
      <c r="E270" s="62"/>
      <c r="F270" s="62"/>
      <c r="G270" s="62"/>
      <c r="H270" s="62"/>
      <c r="I270" s="62"/>
      <c r="J270" s="139"/>
    </row>
    <row r="271" spans="1:10" x14ac:dyDescent="0.25">
      <c r="A271" s="63" t="s">
        <v>676</v>
      </c>
      <c r="B271" s="62">
        <v>384648.51</v>
      </c>
      <c r="C271" s="62">
        <v>0</v>
      </c>
      <c r="D271" s="62">
        <v>0</v>
      </c>
      <c r="E271" s="62">
        <v>0</v>
      </c>
      <c r="F271" s="62">
        <v>0</v>
      </c>
      <c r="G271" s="62">
        <f t="shared" ref="G271:H272" si="68">B271+E271</f>
        <v>384648.51</v>
      </c>
      <c r="H271" s="62">
        <f t="shared" si="68"/>
        <v>0</v>
      </c>
      <c r="I271" s="62">
        <f t="shared" ref="I271:I272" si="69">SUM(G271:H271)</f>
        <v>384648.51</v>
      </c>
      <c r="J271" s="139" t="s">
        <v>645</v>
      </c>
    </row>
    <row r="272" spans="1:10" x14ac:dyDescent="0.25">
      <c r="A272" s="63" t="s">
        <v>676</v>
      </c>
      <c r="B272" s="60">
        <v>39652847.700000003</v>
      </c>
      <c r="C272" s="60">
        <v>29239527.760000002</v>
      </c>
      <c r="D272" s="60">
        <v>0</v>
      </c>
      <c r="E272" s="60">
        <v>0</v>
      </c>
      <c r="F272" s="60">
        <v>0</v>
      </c>
      <c r="G272" s="60">
        <f t="shared" si="68"/>
        <v>39652847.700000003</v>
      </c>
      <c r="H272" s="60">
        <f t="shared" si="68"/>
        <v>29239527.760000002</v>
      </c>
      <c r="I272" s="60">
        <f t="shared" si="69"/>
        <v>68892375.460000008</v>
      </c>
      <c r="J272" s="139" t="s">
        <v>577</v>
      </c>
    </row>
    <row r="273" spans="1:10" x14ac:dyDescent="0.25">
      <c r="A273" s="63" t="s">
        <v>278</v>
      </c>
      <c r="B273" s="62">
        <f>SUM(B270:B272)</f>
        <v>40037496.210000001</v>
      </c>
      <c r="C273" s="62">
        <f t="shared" ref="C273:H273" si="70">SUM(C270:C272)</f>
        <v>29239527.760000002</v>
      </c>
      <c r="D273" s="62">
        <f t="shared" si="70"/>
        <v>0</v>
      </c>
      <c r="E273" s="62">
        <f t="shared" si="70"/>
        <v>0</v>
      </c>
      <c r="F273" s="62">
        <f t="shared" si="70"/>
        <v>0</v>
      </c>
      <c r="G273" s="62">
        <f t="shared" si="70"/>
        <v>40037496.210000001</v>
      </c>
      <c r="H273" s="62">
        <f t="shared" si="70"/>
        <v>29239527.760000002</v>
      </c>
      <c r="I273" s="62">
        <f>SUM(I270:I272)</f>
        <v>69277023.970000014</v>
      </c>
      <c r="J273" s="148" t="s">
        <v>576</v>
      </c>
    </row>
    <row r="274" spans="1:10" x14ac:dyDescent="0.25">
      <c r="A274" s="64" t="s">
        <v>677</v>
      </c>
      <c r="B274" s="65"/>
      <c r="C274" s="65"/>
      <c r="D274" s="65"/>
      <c r="E274" s="65"/>
      <c r="F274" s="65"/>
      <c r="G274" s="65"/>
      <c r="H274" s="65"/>
      <c r="I274" s="65"/>
      <c r="J274" s="135"/>
    </row>
    <row r="275" spans="1:10" x14ac:dyDescent="0.25">
      <c r="A275" s="63" t="s">
        <v>678</v>
      </c>
      <c r="B275" s="62">
        <v>193930239.61000001</v>
      </c>
      <c r="C275" s="62">
        <v>44857092.259999998</v>
      </c>
      <c r="D275" s="62">
        <v>0</v>
      </c>
      <c r="E275" s="62">
        <v>0</v>
      </c>
      <c r="F275" s="62">
        <v>0</v>
      </c>
      <c r="G275" s="62">
        <f t="shared" ref="G275:H277" si="71">B275+E275</f>
        <v>193930239.61000001</v>
      </c>
      <c r="H275" s="62">
        <f t="shared" si="71"/>
        <v>44857092.259999998</v>
      </c>
      <c r="I275" s="62">
        <f t="shared" ref="I275:I277" si="72">SUM(G275:H275)</f>
        <v>238787331.87</v>
      </c>
      <c r="J275" s="139" t="s">
        <v>579</v>
      </c>
    </row>
    <row r="276" spans="1:10" x14ac:dyDescent="0.25">
      <c r="A276" s="63" t="s">
        <v>679</v>
      </c>
      <c r="B276" s="62">
        <v>-175001686.18000001</v>
      </c>
      <c r="C276" s="62">
        <v>-44762308.829999998</v>
      </c>
      <c r="D276" s="62">
        <v>0</v>
      </c>
      <c r="E276" s="62">
        <v>0</v>
      </c>
      <c r="F276" s="62">
        <v>0</v>
      </c>
      <c r="G276" s="62">
        <f t="shared" si="71"/>
        <v>-175001686.18000001</v>
      </c>
      <c r="H276" s="62">
        <f t="shared" si="71"/>
        <v>-44762308.829999998</v>
      </c>
      <c r="I276" s="62">
        <f t="shared" si="72"/>
        <v>-219763995.00999999</v>
      </c>
      <c r="J276" s="139" t="s">
        <v>580</v>
      </c>
    </row>
    <row r="277" spans="1:10" x14ac:dyDescent="0.25">
      <c r="A277" s="63" t="s">
        <v>680</v>
      </c>
      <c r="B277" s="60">
        <v>0</v>
      </c>
      <c r="C277" s="60">
        <v>0</v>
      </c>
      <c r="D277" s="60">
        <v>0</v>
      </c>
      <c r="E277" s="60">
        <v>0</v>
      </c>
      <c r="F277" s="60">
        <v>0</v>
      </c>
      <c r="G277" s="60">
        <f t="shared" si="71"/>
        <v>0</v>
      </c>
      <c r="H277" s="60">
        <f t="shared" si="71"/>
        <v>0</v>
      </c>
      <c r="I277" s="60">
        <f t="shared" si="72"/>
        <v>0</v>
      </c>
      <c r="J277" s="139" t="s">
        <v>646</v>
      </c>
    </row>
    <row r="278" spans="1:10" x14ac:dyDescent="0.25">
      <c r="A278" s="63" t="s">
        <v>279</v>
      </c>
      <c r="B278" s="62">
        <f>SUM(B275:B277)</f>
        <v>18928553.430000007</v>
      </c>
      <c r="C278" s="62">
        <f t="shared" ref="C278:I278" si="73">SUM(C275:C277)</f>
        <v>94783.429999999702</v>
      </c>
      <c r="D278" s="62">
        <f t="shared" si="73"/>
        <v>0</v>
      </c>
      <c r="E278" s="62">
        <f t="shared" si="73"/>
        <v>0</v>
      </c>
      <c r="F278" s="62">
        <f t="shared" si="73"/>
        <v>0</v>
      </c>
      <c r="G278" s="62">
        <f t="shared" si="73"/>
        <v>18928553.430000007</v>
      </c>
      <c r="H278" s="62">
        <f t="shared" si="73"/>
        <v>94783.429999999702</v>
      </c>
      <c r="I278" s="62">
        <f t="shared" si="73"/>
        <v>19023336.860000014</v>
      </c>
      <c r="J278" s="148" t="s">
        <v>578</v>
      </c>
    </row>
    <row r="279" spans="1:10" x14ac:dyDescent="0.25">
      <c r="A279" s="61"/>
      <c r="B279" s="60"/>
      <c r="C279" s="60"/>
      <c r="D279" s="60"/>
      <c r="E279" s="60"/>
      <c r="F279" s="60"/>
      <c r="G279" s="60"/>
      <c r="H279" s="60"/>
      <c r="I279" s="60"/>
      <c r="J279" s="135"/>
    </row>
    <row r="280" spans="1:10" ht="15.75" thickBot="1" x14ac:dyDescent="0.3">
      <c r="A280" s="59" t="s">
        <v>6</v>
      </c>
      <c r="B280" s="58">
        <f t="shared" ref="B280:I280" si="74">B65-B241-B264-B268-B273-B278</f>
        <v>533180699.41999978</v>
      </c>
      <c r="C280" s="58">
        <f t="shared" si="74"/>
        <v>232708791.48999989</v>
      </c>
      <c r="D280" s="58">
        <f t="shared" si="74"/>
        <v>-280878539.38999999</v>
      </c>
      <c r="E280" s="58">
        <f t="shared" si="74"/>
        <v>-181847548.63999999</v>
      </c>
      <c r="F280" s="58">
        <f t="shared" si="74"/>
        <v>-99030990.749999985</v>
      </c>
      <c r="G280" s="58">
        <f t="shared" si="74"/>
        <v>351333150.77999997</v>
      </c>
      <c r="H280" s="58">
        <f t="shared" si="74"/>
        <v>133677800.73999989</v>
      </c>
      <c r="I280" s="58">
        <f t="shared" si="74"/>
        <v>485010951.51999938</v>
      </c>
      <c r="J280" s="148" t="s">
        <v>387</v>
      </c>
    </row>
    <row r="281" spans="1:10" ht="15.75" thickTop="1" x14ac:dyDescent="0.25">
      <c r="A281" s="61"/>
      <c r="B281" s="65"/>
      <c r="C281" s="65"/>
      <c r="D281" s="65"/>
      <c r="E281" s="65"/>
      <c r="F281" s="65"/>
      <c r="G281" s="65"/>
      <c r="H281" s="65"/>
      <c r="I281" s="65"/>
      <c r="J281" s="135"/>
    </row>
    <row r="282" spans="1:10" x14ac:dyDescent="0.25">
      <c r="A282" s="59" t="s">
        <v>5</v>
      </c>
      <c r="B282" s="65"/>
      <c r="C282" s="65"/>
      <c r="D282" s="65"/>
      <c r="E282" s="65"/>
      <c r="F282" s="65"/>
      <c r="G282" s="65"/>
      <c r="H282" s="65"/>
      <c r="I282" s="65"/>
      <c r="J282" s="135"/>
    </row>
    <row r="283" spans="1:10" x14ac:dyDescent="0.25">
      <c r="A283" s="64" t="s">
        <v>668</v>
      </c>
      <c r="B283" s="62"/>
      <c r="C283" s="62"/>
      <c r="D283" s="62"/>
      <c r="E283" s="62"/>
      <c r="F283" s="62"/>
      <c r="G283" s="62"/>
      <c r="H283" s="62"/>
      <c r="I283" s="62"/>
      <c r="J283" s="135"/>
    </row>
    <row r="284" spans="1:10" x14ac:dyDescent="0.25">
      <c r="A284" s="63" t="s">
        <v>669</v>
      </c>
      <c r="B284" s="62">
        <v>-911730.86</v>
      </c>
      <c r="C284" s="62">
        <v>0</v>
      </c>
      <c r="D284" s="62">
        <v>0</v>
      </c>
      <c r="E284" s="62">
        <v>0</v>
      </c>
      <c r="F284" s="62">
        <v>0</v>
      </c>
      <c r="G284" s="62">
        <f t="shared" ref="G284:H285" si="75">B284+E284</f>
        <v>-911730.86</v>
      </c>
      <c r="H284" s="62">
        <f t="shared" si="75"/>
        <v>0</v>
      </c>
      <c r="I284" s="62">
        <f t="shared" ref="I284:I285" si="76">SUM(G284:H284)</f>
        <v>-911730.86</v>
      </c>
      <c r="J284" s="142" t="s">
        <v>572</v>
      </c>
    </row>
    <row r="285" spans="1:10" x14ac:dyDescent="0.25">
      <c r="A285" s="63" t="s">
        <v>670</v>
      </c>
      <c r="B285" s="60">
        <v>25720309.010000002</v>
      </c>
      <c r="C285" s="60">
        <v>0</v>
      </c>
      <c r="D285" s="60">
        <v>0</v>
      </c>
      <c r="E285" s="60">
        <v>0</v>
      </c>
      <c r="F285" s="60">
        <v>0</v>
      </c>
      <c r="G285" s="60">
        <f t="shared" si="75"/>
        <v>25720309.010000002</v>
      </c>
      <c r="H285" s="60">
        <f t="shared" si="75"/>
        <v>0</v>
      </c>
      <c r="I285" s="60">
        <f t="shared" si="76"/>
        <v>25720309.010000002</v>
      </c>
      <c r="J285" s="142" t="s">
        <v>573</v>
      </c>
    </row>
    <row r="286" spans="1:10" x14ac:dyDescent="0.25">
      <c r="A286" s="63" t="s">
        <v>671</v>
      </c>
      <c r="B286" s="62">
        <f>SUM(B284:B285)</f>
        <v>24808578.150000002</v>
      </c>
      <c r="C286" s="62">
        <f t="shared" ref="C286:I286" si="77">SUM(C284:C285)</f>
        <v>0</v>
      </c>
      <c r="D286" s="62">
        <f t="shared" si="77"/>
        <v>0</v>
      </c>
      <c r="E286" s="62">
        <f t="shared" si="77"/>
        <v>0</v>
      </c>
      <c r="F286" s="62">
        <f t="shared" si="77"/>
        <v>0</v>
      </c>
      <c r="G286" s="62">
        <f t="shared" si="77"/>
        <v>24808578.150000002</v>
      </c>
      <c r="H286" s="62">
        <f t="shared" si="77"/>
        <v>0</v>
      </c>
      <c r="I286" s="62">
        <f t="shared" si="77"/>
        <v>24808578.150000002</v>
      </c>
      <c r="J286" s="148" t="s">
        <v>571</v>
      </c>
    </row>
    <row r="287" spans="1:10" x14ac:dyDescent="0.25">
      <c r="A287" s="64" t="s">
        <v>280</v>
      </c>
      <c r="B287" s="65"/>
      <c r="C287" s="65"/>
      <c r="D287" s="65"/>
      <c r="E287" s="65"/>
      <c r="F287" s="65"/>
      <c r="G287" s="65"/>
      <c r="H287" s="65"/>
      <c r="I287" s="65"/>
      <c r="J287" s="135"/>
    </row>
    <row r="288" spans="1:10" x14ac:dyDescent="0.25">
      <c r="A288" s="63" t="s">
        <v>281</v>
      </c>
      <c r="B288" s="62">
        <v>425117.42</v>
      </c>
      <c r="C288" s="62">
        <v>0</v>
      </c>
      <c r="D288" s="62">
        <v>645.20000000000005</v>
      </c>
      <c r="E288" s="62">
        <v>426.46</v>
      </c>
      <c r="F288" s="62">
        <v>218.74</v>
      </c>
      <c r="G288" s="62">
        <f t="shared" ref="G288:H311" si="78">B288+E288</f>
        <v>425543.88</v>
      </c>
      <c r="H288" s="62">
        <f t="shared" si="78"/>
        <v>218.74</v>
      </c>
      <c r="I288" s="62">
        <f t="shared" ref="I288:I311" si="79">SUM(G288:H288)</f>
        <v>425762.62</v>
      </c>
      <c r="J288" s="145" t="s">
        <v>583</v>
      </c>
    </row>
    <row r="289" spans="1:10" x14ac:dyDescent="0.25">
      <c r="A289" s="63" t="s">
        <v>282</v>
      </c>
      <c r="B289" s="62">
        <v>0</v>
      </c>
      <c r="C289" s="62">
        <v>0</v>
      </c>
      <c r="D289" s="62">
        <v>-57806903.990000002</v>
      </c>
      <c r="E289" s="62">
        <v>-38321184.140000001</v>
      </c>
      <c r="F289" s="62">
        <v>-19485719.850000001</v>
      </c>
      <c r="G289" s="62">
        <f t="shared" si="78"/>
        <v>-38321184.140000001</v>
      </c>
      <c r="H289" s="62">
        <f t="shared" si="78"/>
        <v>-19485719.850000001</v>
      </c>
      <c r="I289" s="62">
        <f t="shared" si="79"/>
        <v>-57806903.990000002</v>
      </c>
      <c r="J289" s="145" t="s">
        <v>584</v>
      </c>
    </row>
    <row r="290" spans="1:10" x14ac:dyDescent="0.25">
      <c r="A290" s="63" t="s">
        <v>283</v>
      </c>
      <c r="B290" s="62">
        <v>0</v>
      </c>
      <c r="C290" s="62">
        <v>0</v>
      </c>
      <c r="D290" s="62">
        <v>4696776.05</v>
      </c>
      <c r="E290" s="62">
        <v>3119354.12</v>
      </c>
      <c r="F290" s="62">
        <v>1577421.93</v>
      </c>
      <c r="G290" s="62">
        <f t="shared" si="78"/>
        <v>3119354.12</v>
      </c>
      <c r="H290" s="62">
        <f t="shared" si="78"/>
        <v>1577421.93</v>
      </c>
      <c r="I290" s="62">
        <f t="shared" si="79"/>
        <v>4696776.05</v>
      </c>
      <c r="J290" s="145" t="s">
        <v>585</v>
      </c>
    </row>
    <row r="291" spans="1:10" x14ac:dyDescent="0.25">
      <c r="A291" s="63" t="s">
        <v>284</v>
      </c>
      <c r="B291" s="62">
        <v>0</v>
      </c>
      <c r="C291" s="62">
        <v>0</v>
      </c>
      <c r="D291" s="62">
        <v>-1801623</v>
      </c>
      <c r="E291" s="62">
        <v>-1195376.8600000001</v>
      </c>
      <c r="F291" s="62">
        <v>-606246.14</v>
      </c>
      <c r="G291" s="62">
        <f t="shared" si="78"/>
        <v>-1195376.8600000001</v>
      </c>
      <c r="H291" s="62">
        <f t="shared" si="78"/>
        <v>-606246.14</v>
      </c>
      <c r="I291" s="62">
        <f t="shared" si="79"/>
        <v>-1801623</v>
      </c>
      <c r="J291" s="145" t="s">
        <v>647</v>
      </c>
    </row>
    <row r="292" spans="1:10" x14ac:dyDescent="0.25">
      <c r="A292" s="63" t="s">
        <v>285</v>
      </c>
      <c r="B292" s="62">
        <v>0</v>
      </c>
      <c r="C292" s="62">
        <v>0</v>
      </c>
      <c r="D292" s="62">
        <v>-654777.97</v>
      </c>
      <c r="E292" s="62">
        <v>-433496.87</v>
      </c>
      <c r="F292" s="62">
        <v>-221281.1</v>
      </c>
      <c r="G292" s="62">
        <f t="shared" si="78"/>
        <v>-433496.87</v>
      </c>
      <c r="H292" s="62">
        <f t="shared" si="78"/>
        <v>-221281.1</v>
      </c>
      <c r="I292" s="62">
        <f t="shared" si="79"/>
        <v>-654777.97</v>
      </c>
      <c r="J292" s="145" t="s">
        <v>586</v>
      </c>
    </row>
    <row r="293" spans="1:10" x14ac:dyDescent="0.25">
      <c r="A293" s="63" t="s">
        <v>286</v>
      </c>
      <c r="B293" s="62">
        <v>0</v>
      </c>
      <c r="C293" s="62">
        <v>0</v>
      </c>
      <c r="D293" s="62">
        <v>299295.95</v>
      </c>
      <c r="E293" s="62">
        <v>198271.07</v>
      </c>
      <c r="F293" s="62">
        <v>101024.88</v>
      </c>
      <c r="G293" s="62">
        <f t="shared" si="78"/>
        <v>198271.07</v>
      </c>
      <c r="H293" s="62">
        <f t="shared" si="78"/>
        <v>101024.88</v>
      </c>
      <c r="I293" s="62">
        <f t="shared" si="79"/>
        <v>299295.95</v>
      </c>
      <c r="J293" s="145" t="s">
        <v>587</v>
      </c>
    </row>
    <row r="294" spans="1:10" x14ac:dyDescent="0.25">
      <c r="A294" s="63" t="s">
        <v>287</v>
      </c>
      <c r="B294" s="62">
        <v>0</v>
      </c>
      <c r="C294" s="62">
        <v>0</v>
      </c>
      <c r="D294" s="62">
        <v>-21802178.170000002</v>
      </c>
      <c r="E294" s="62">
        <v>-14449502.960000001</v>
      </c>
      <c r="F294" s="62">
        <v>-7352675.21</v>
      </c>
      <c r="G294" s="62">
        <f t="shared" si="78"/>
        <v>-14449502.960000001</v>
      </c>
      <c r="H294" s="62">
        <f t="shared" si="78"/>
        <v>-7352675.21</v>
      </c>
      <c r="I294" s="62">
        <f t="shared" si="79"/>
        <v>-21802178.170000002</v>
      </c>
      <c r="J294" s="145" t="s">
        <v>588</v>
      </c>
    </row>
    <row r="295" spans="1:10" x14ac:dyDescent="0.25">
      <c r="A295" s="63" t="s">
        <v>288</v>
      </c>
      <c r="B295" s="62">
        <v>0</v>
      </c>
      <c r="C295" s="62">
        <v>0</v>
      </c>
      <c r="D295" s="62">
        <v>0</v>
      </c>
      <c r="E295" s="62">
        <v>0</v>
      </c>
      <c r="F295" s="62">
        <v>0</v>
      </c>
      <c r="G295" s="62">
        <f t="shared" si="78"/>
        <v>0</v>
      </c>
      <c r="H295" s="62">
        <f t="shared" si="78"/>
        <v>0</v>
      </c>
      <c r="I295" s="62">
        <f t="shared" si="79"/>
        <v>0</v>
      </c>
      <c r="J295" s="146"/>
    </row>
    <row r="296" spans="1:10" x14ac:dyDescent="0.25">
      <c r="A296" s="63" t="s">
        <v>289</v>
      </c>
      <c r="B296" s="62">
        <v>0</v>
      </c>
      <c r="C296" s="62">
        <v>0</v>
      </c>
      <c r="D296" s="62">
        <v>41095809.219999999</v>
      </c>
      <c r="E296" s="62">
        <v>27234250.059999999</v>
      </c>
      <c r="F296" s="62">
        <v>13861559.16</v>
      </c>
      <c r="G296" s="62">
        <f t="shared" si="78"/>
        <v>27234250.059999999</v>
      </c>
      <c r="H296" s="62">
        <f t="shared" si="78"/>
        <v>13861559.16</v>
      </c>
      <c r="I296" s="62">
        <f t="shared" si="79"/>
        <v>41095809.219999999</v>
      </c>
      <c r="J296" s="145" t="s">
        <v>589</v>
      </c>
    </row>
    <row r="297" spans="1:10" x14ac:dyDescent="0.25">
      <c r="A297" s="63" t="s">
        <v>290</v>
      </c>
      <c r="B297" s="62">
        <v>0</v>
      </c>
      <c r="C297" s="62">
        <v>0</v>
      </c>
      <c r="D297" s="62">
        <v>-22845.3</v>
      </c>
      <c r="E297" s="62">
        <v>-15126.54</v>
      </c>
      <c r="F297" s="62">
        <v>-7718.76</v>
      </c>
      <c r="G297" s="62">
        <f t="shared" si="78"/>
        <v>-15126.54</v>
      </c>
      <c r="H297" s="62">
        <f t="shared" si="78"/>
        <v>-7718.76</v>
      </c>
      <c r="I297" s="62">
        <f t="shared" si="79"/>
        <v>-22845.300000000003</v>
      </c>
      <c r="J297" s="145" t="s">
        <v>590</v>
      </c>
    </row>
    <row r="298" spans="1:10" x14ac:dyDescent="0.25">
      <c r="A298" s="63" t="s">
        <v>291</v>
      </c>
      <c r="B298" s="62">
        <v>0</v>
      </c>
      <c r="C298" s="62">
        <v>0</v>
      </c>
      <c r="D298" s="62">
        <v>501404.59</v>
      </c>
      <c r="E298" s="62">
        <v>332259.8</v>
      </c>
      <c r="F298" s="62">
        <v>169144.79</v>
      </c>
      <c r="G298" s="62">
        <f t="shared" si="78"/>
        <v>332259.8</v>
      </c>
      <c r="H298" s="62">
        <f t="shared" si="78"/>
        <v>169144.79</v>
      </c>
      <c r="I298" s="62">
        <f t="shared" si="79"/>
        <v>501404.58999999997</v>
      </c>
      <c r="J298" s="145" t="s">
        <v>591</v>
      </c>
    </row>
    <row r="299" spans="1:10" x14ac:dyDescent="0.25">
      <c r="A299" s="63" t="s">
        <v>292</v>
      </c>
      <c r="B299" s="62">
        <v>866594.93</v>
      </c>
      <c r="C299" s="62">
        <v>383713.89</v>
      </c>
      <c r="D299" s="62">
        <v>-14348213.310000001</v>
      </c>
      <c r="E299" s="62">
        <v>-9507854.1600000001</v>
      </c>
      <c r="F299" s="62">
        <v>-4840359.1500000004</v>
      </c>
      <c r="G299" s="62">
        <f t="shared" si="78"/>
        <v>-8641259.2300000004</v>
      </c>
      <c r="H299" s="62">
        <f t="shared" si="78"/>
        <v>-4456645.2600000007</v>
      </c>
      <c r="I299" s="62">
        <f t="shared" si="79"/>
        <v>-13097904.490000002</v>
      </c>
      <c r="J299" s="145" t="s">
        <v>592</v>
      </c>
    </row>
    <row r="300" spans="1:10" x14ac:dyDescent="0.25">
      <c r="A300" s="63" t="s">
        <v>293</v>
      </c>
      <c r="B300" s="62">
        <v>-9296192.7200000007</v>
      </c>
      <c r="C300" s="62">
        <v>-9351763.8100000005</v>
      </c>
      <c r="D300" s="62">
        <v>-2231060.11</v>
      </c>
      <c r="E300" s="62">
        <v>-1478472.02</v>
      </c>
      <c r="F300" s="62">
        <v>-752588.09</v>
      </c>
      <c r="G300" s="62">
        <f t="shared" si="78"/>
        <v>-10774664.74</v>
      </c>
      <c r="H300" s="62">
        <f t="shared" si="78"/>
        <v>-10104351.9</v>
      </c>
      <c r="I300" s="62">
        <f t="shared" si="79"/>
        <v>-20879016.640000001</v>
      </c>
      <c r="J300" s="145" t="s">
        <v>593</v>
      </c>
    </row>
    <row r="301" spans="1:10" x14ac:dyDescent="0.25">
      <c r="A301" s="63" t="s">
        <v>294</v>
      </c>
      <c r="B301" s="62">
        <v>-96137.47</v>
      </c>
      <c r="C301" s="62">
        <v>-3800</v>
      </c>
      <c r="D301" s="62">
        <v>-4129.21</v>
      </c>
      <c r="E301" s="62">
        <v>-2734.59</v>
      </c>
      <c r="F301" s="62">
        <v>-1394.62</v>
      </c>
      <c r="G301" s="62">
        <f t="shared" si="78"/>
        <v>-98872.06</v>
      </c>
      <c r="H301" s="62">
        <f t="shared" si="78"/>
        <v>-5194.62</v>
      </c>
      <c r="I301" s="62">
        <f t="shared" si="79"/>
        <v>-104066.68</v>
      </c>
      <c r="J301" s="145" t="s">
        <v>594</v>
      </c>
    </row>
    <row r="302" spans="1:10" x14ac:dyDescent="0.25">
      <c r="A302" s="63" t="s">
        <v>295</v>
      </c>
      <c r="B302" s="62">
        <v>-63751.040000000001</v>
      </c>
      <c r="C302" s="62">
        <v>0</v>
      </c>
      <c r="D302" s="62">
        <v>0</v>
      </c>
      <c r="E302" s="62">
        <v>0</v>
      </c>
      <c r="F302" s="62">
        <v>0</v>
      </c>
      <c r="G302" s="62">
        <f t="shared" si="78"/>
        <v>-63751.040000000001</v>
      </c>
      <c r="H302" s="62">
        <f t="shared" si="78"/>
        <v>0</v>
      </c>
      <c r="I302" s="62">
        <f t="shared" si="79"/>
        <v>-63751.040000000001</v>
      </c>
      <c r="J302" s="145" t="s">
        <v>648</v>
      </c>
    </row>
    <row r="303" spans="1:10" x14ac:dyDescent="0.25">
      <c r="A303" s="63" t="s">
        <v>296</v>
      </c>
      <c r="B303" s="62">
        <v>0</v>
      </c>
      <c r="C303" s="62">
        <v>0</v>
      </c>
      <c r="D303" s="62">
        <v>0</v>
      </c>
      <c r="E303" s="62">
        <v>0</v>
      </c>
      <c r="F303" s="62">
        <v>0</v>
      </c>
      <c r="G303" s="62">
        <f t="shared" si="78"/>
        <v>0</v>
      </c>
      <c r="H303" s="62">
        <f t="shared" si="78"/>
        <v>0</v>
      </c>
      <c r="I303" s="62">
        <f t="shared" si="79"/>
        <v>0</v>
      </c>
      <c r="J303" s="145" t="s">
        <v>649</v>
      </c>
    </row>
    <row r="304" spans="1:10" x14ac:dyDescent="0.25">
      <c r="A304" s="63" t="s">
        <v>297</v>
      </c>
      <c r="B304" s="62">
        <v>-4042243.95</v>
      </c>
      <c r="C304" s="62">
        <v>0</v>
      </c>
      <c r="D304" s="62">
        <v>0</v>
      </c>
      <c r="E304" s="62">
        <v>0</v>
      </c>
      <c r="F304" s="62">
        <v>0</v>
      </c>
      <c r="G304" s="62">
        <f t="shared" si="78"/>
        <v>-4042243.95</v>
      </c>
      <c r="H304" s="62">
        <f t="shared" si="78"/>
        <v>0</v>
      </c>
      <c r="I304" s="62">
        <f t="shared" si="79"/>
        <v>-4042243.95</v>
      </c>
      <c r="J304" s="145" t="s">
        <v>595</v>
      </c>
    </row>
    <row r="305" spans="1:10" x14ac:dyDescent="0.25">
      <c r="A305" s="63" t="s">
        <v>298</v>
      </c>
      <c r="B305" s="62">
        <v>0</v>
      </c>
      <c r="C305" s="62">
        <v>0</v>
      </c>
      <c r="D305" s="62">
        <v>0</v>
      </c>
      <c r="E305" s="62">
        <v>0</v>
      </c>
      <c r="F305" s="62">
        <v>0</v>
      </c>
      <c r="G305" s="62">
        <f t="shared" si="78"/>
        <v>0</v>
      </c>
      <c r="H305" s="62">
        <f t="shared" si="78"/>
        <v>0</v>
      </c>
      <c r="I305" s="62">
        <f t="shared" si="79"/>
        <v>0</v>
      </c>
      <c r="J305" s="146"/>
    </row>
    <row r="306" spans="1:10" x14ac:dyDescent="0.25">
      <c r="A306" s="63" t="s">
        <v>299</v>
      </c>
      <c r="B306" s="62">
        <v>0</v>
      </c>
      <c r="C306" s="62">
        <v>0</v>
      </c>
      <c r="D306" s="62">
        <v>0</v>
      </c>
      <c r="E306" s="62">
        <v>0</v>
      </c>
      <c r="F306" s="62">
        <v>0</v>
      </c>
      <c r="G306" s="62">
        <f t="shared" si="78"/>
        <v>0</v>
      </c>
      <c r="H306" s="62">
        <f t="shared" si="78"/>
        <v>0</v>
      </c>
      <c r="I306" s="62">
        <f t="shared" si="79"/>
        <v>0</v>
      </c>
      <c r="J306" s="145" t="s">
        <v>650</v>
      </c>
    </row>
    <row r="307" spans="1:10" x14ac:dyDescent="0.25">
      <c r="A307" s="63" t="s">
        <v>300</v>
      </c>
      <c r="B307" s="62">
        <v>2820.96</v>
      </c>
      <c r="C307" s="62">
        <v>0</v>
      </c>
      <c r="D307" s="62">
        <v>98769.19</v>
      </c>
      <c r="E307" s="62">
        <v>65484.14</v>
      </c>
      <c r="F307" s="62">
        <v>33285.050000000003</v>
      </c>
      <c r="G307" s="62">
        <f t="shared" si="78"/>
        <v>68305.100000000006</v>
      </c>
      <c r="H307" s="62">
        <f t="shared" si="78"/>
        <v>33285.050000000003</v>
      </c>
      <c r="I307" s="62">
        <f t="shared" si="79"/>
        <v>101590.15000000001</v>
      </c>
      <c r="J307" s="145" t="s">
        <v>596</v>
      </c>
    </row>
    <row r="308" spans="1:10" x14ac:dyDescent="0.25">
      <c r="A308" s="63" t="s">
        <v>301</v>
      </c>
      <c r="B308" s="62">
        <v>0</v>
      </c>
      <c r="C308" s="62">
        <v>0</v>
      </c>
      <c r="D308" s="62">
        <v>-1732651.54</v>
      </c>
      <c r="E308" s="62">
        <v>-1148745.82</v>
      </c>
      <c r="F308" s="62">
        <v>-583905.72</v>
      </c>
      <c r="G308" s="62">
        <f t="shared" si="78"/>
        <v>-1148745.82</v>
      </c>
      <c r="H308" s="62">
        <f t="shared" si="78"/>
        <v>-583905.72</v>
      </c>
      <c r="I308" s="62">
        <f t="shared" si="79"/>
        <v>-1732651.54</v>
      </c>
      <c r="J308" s="145" t="s">
        <v>597</v>
      </c>
    </row>
    <row r="309" spans="1:10" x14ac:dyDescent="0.25">
      <c r="A309" s="63" t="s">
        <v>302</v>
      </c>
      <c r="B309" s="62">
        <v>0</v>
      </c>
      <c r="C309" s="62">
        <v>0</v>
      </c>
      <c r="D309" s="62">
        <v>687351.71</v>
      </c>
      <c r="E309" s="62">
        <v>454806.56</v>
      </c>
      <c r="F309" s="62">
        <v>232545.15</v>
      </c>
      <c r="G309" s="62">
        <f t="shared" si="78"/>
        <v>454806.56</v>
      </c>
      <c r="H309" s="62">
        <f t="shared" si="78"/>
        <v>232545.15</v>
      </c>
      <c r="I309" s="62">
        <f t="shared" si="79"/>
        <v>687351.71</v>
      </c>
      <c r="J309" s="145" t="s">
        <v>598</v>
      </c>
    </row>
    <row r="310" spans="1:10" x14ac:dyDescent="0.25">
      <c r="A310" s="63" t="s">
        <v>303</v>
      </c>
      <c r="B310" s="62">
        <v>180438.67</v>
      </c>
      <c r="C310" s="62">
        <v>92115.37</v>
      </c>
      <c r="D310" s="62">
        <v>5576640.1399999997</v>
      </c>
      <c r="E310" s="62">
        <v>3695425.3</v>
      </c>
      <c r="F310" s="62">
        <v>1881214.84</v>
      </c>
      <c r="G310" s="62">
        <f t="shared" si="78"/>
        <v>3875863.9699999997</v>
      </c>
      <c r="H310" s="62">
        <f t="shared" si="78"/>
        <v>1973330.21</v>
      </c>
      <c r="I310" s="62">
        <f t="shared" si="79"/>
        <v>5849194.1799999997</v>
      </c>
      <c r="J310" s="145" t="s">
        <v>599</v>
      </c>
    </row>
    <row r="311" spans="1:10" x14ac:dyDescent="0.25">
      <c r="A311" s="63" t="s">
        <v>304</v>
      </c>
      <c r="B311" s="162">
        <v>0</v>
      </c>
      <c r="C311" s="162">
        <v>0</v>
      </c>
      <c r="D311" s="162">
        <v>16576495.67</v>
      </c>
      <c r="E311" s="162">
        <v>10995969.369999999</v>
      </c>
      <c r="F311" s="162">
        <v>5580526.2999999998</v>
      </c>
      <c r="G311" s="60">
        <f t="shared" si="78"/>
        <v>10995969.369999999</v>
      </c>
      <c r="H311" s="60">
        <f t="shared" si="78"/>
        <v>5580526.2999999998</v>
      </c>
      <c r="I311" s="60">
        <f t="shared" si="79"/>
        <v>16576495.669999998</v>
      </c>
      <c r="J311" s="145" t="s">
        <v>600</v>
      </c>
    </row>
    <row r="312" spans="1:10" x14ac:dyDescent="0.25">
      <c r="A312" s="63" t="s">
        <v>305</v>
      </c>
      <c r="B312" s="62">
        <f>SUM(B288:B311)</f>
        <v>-12023353.200000001</v>
      </c>
      <c r="C312" s="62">
        <f t="shared" ref="C312:I312" si="80">SUM(C288:C311)</f>
        <v>-8879734.5500000007</v>
      </c>
      <c r="D312" s="62">
        <f t="shared" si="80"/>
        <v>-30871194.880000003</v>
      </c>
      <c r="E312" s="62">
        <f t="shared" si="80"/>
        <v>-20456247.079999998</v>
      </c>
      <c r="F312" s="62">
        <f t="shared" si="80"/>
        <v>-10414947.800000008</v>
      </c>
      <c r="G312" s="62">
        <f t="shared" si="80"/>
        <v>-32479600.280000001</v>
      </c>
      <c r="H312" s="62">
        <f t="shared" si="80"/>
        <v>-19294682.350000005</v>
      </c>
      <c r="I312" s="62">
        <f t="shared" si="80"/>
        <v>-51774282.63000001</v>
      </c>
      <c r="J312" s="148" t="s">
        <v>582</v>
      </c>
    </row>
    <row r="313" spans="1:10" x14ac:dyDescent="0.25">
      <c r="A313" s="64" t="s">
        <v>306</v>
      </c>
      <c r="B313" s="62"/>
      <c r="C313" s="62"/>
      <c r="D313" s="62"/>
      <c r="E313" s="62"/>
      <c r="F313" s="62"/>
      <c r="G313" s="62"/>
      <c r="H313" s="62"/>
      <c r="I313" s="62"/>
      <c r="J313" s="147"/>
    </row>
    <row r="314" spans="1:10" x14ac:dyDescent="0.25">
      <c r="A314" s="63" t="s">
        <v>307</v>
      </c>
      <c r="B314" s="62">
        <v>0</v>
      </c>
      <c r="C314" s="62">
        <v>0</v>
      </c>
      <c r="D314" s="62">
        <v>224828584</v>
      </c>
      <c r="E314" s="62">
        <v>148995787.63999999</v>
      </c>
      <c r="F314" s="62">
        <v>75832796.359999999</v>
      </c>
      <c r="G314" s="62">
        <f t="shared" ref="G314:H322" si="81">B314+E314</f>
        <v>148995787.63999999</v>
      </c>
      <c r="H314" s="62">
        <f t="shared" si="81"/>
        <v>75832796.359999999</v>
      </c>
      <c r="I314" s="62">
        <f t="shared" ref="I314:I322" si="82">SUM(G314:H314)</f>
        <v>224828584</v>
      </c>
      <c r="J314" s="145" t="s">
        <v>602</v>
      </c>
    </row>
    <row r="315" spans="1:10" x14ac:dyDescent="0.25">
      <c r="A315" s="63" t="s">
        <v>308</v>
      </c>
      <c r="B315" s="62">
        <v>0</v>
      </c>
      <c r="C315" s="62">
        <v>0</v>
      </c>
      <c r="D315" s="62">
        <v>0</v>
      </c>
      <c r="E315" s="62">
        <v>0</v>
      </c>
      <c r="F315" s="62">
        <v>0</v>
      </c>
      <c r="G315" s="62">
        <f t="shared" si="81"/>
        <v>0</v>
      </c>
      <c r="H315" s="62">
        <f t="shared" si="81"/>
        <v>0</v>
      </c>
      <c r="I315" s="62">
        <f t="shared" si="82"/>
        <v>0</v>
      </c>
      <c r="J315" s="147"/>
    </row>
    <row r="316" spans="1:10" x14ac:dyDescent="0.25">
      <c r="A316" s="63" t="s">
        <v>309</v>
      </c>
      <c r="B316" s="62">
        <v>0</v>
      </c>
      <c r="C316" s="62">
        <v>0</v>
      </c>
      <c r="D316" s="62">
        <v>2452701.96</v>
      </c>
      <c r="E316" s="62">
        <v>1625428.7</v>
      </c>
      <c r="F316" s="62">
        <v>827273.26</v>
      </c>
      <c r="G316" s="62">
        <f t="shared" si="81"/>
        <v>1625428.7</v>
      </c>
      <c r="H316" s="62">
        <f t="shared" si="81"/>
        <v>827273.26</v>
      </c>
      <c r="I316" s="62">
        <f t="shared" si="82"/>
        <v>2452701.96</v>
      </c>
      <c r="J316" s="145" t="s">
        <v>603</v>
      </c>
    </row>
    <row r="317" spans="1:10" x14ac:dyDescent="0.25">
      <c r="A317" s="63" t="s">
        <v>310</v>
      </c>
      <c r="B317" s="62">
        <v>6063.6</v>
      </c>
      <c r="C317" s="62">
        <v>3561.24</v>
      </c>
      <c r="D317" s="62">
        <v>2176668.96</v>
      </c>
      <c r="E317" s="62">
        <v>1442478.42</v>
      </c>
      <c r="F317" s="62">
        <v>734190.54</v>
      </c>
      <c r="G317" s="62">
        <f t="shared" si="81"/>
        <v>1448542.02</v>
      </c>
      <c r="H317" s="62">
        <f t="shared" si="81"/>
        <v>737751.78</v>
      </c>
      <c r="I317" s="62">
        <f t="shared" si="82"/>
        <v>2186293.7999999998</v>
      </c>
      <c r="J317" s="145" t="s">
        <v>604</v>
      </c>
    </row>
    <row r="318" spans="1:10" x14ac:dyDescent="0.25">
      <c r="A318" s="63" t="s">
        <v>311</v>
      </c>
      <c r="B318" s="62">
        <v>0</v>
      </c>
      <c r="C318" s="62">
        <v>0</v>
      </c>
      <c r="D318" s="62">
        <v>0</v>
      </c>
      <c r="E318" s="62">
        <v>0</v>
      </c>
      <c r="F318" s="62">
        <v>0</v>
      </c>
      <c r="G318" s="62">
        <f t="shared" si="81"/>
        <v>0</v>
      </c>
      <c r="H318" s="62">
        <f t="shared" si="81"/>
        <v>0</v>
      </c>
      <c r="I318" s="62">
        <f t="shared" si="82"/>
        <v>0</v>
      </c>
      <c r="J318" s="145" t="s">
        <v>651</v>
      </c>
    </row>
    <row r="319" spans="1:10" x14ac:dyDescent="0.25">
      <c r="A319" s="63" t="s">
        <v>312</v>
      </c>
      <c r="B319" s="62">
        <v>0</v>
      </c>
      <c r="C319" s="62">
        <v>0</v>
      </c>
      <c r="D319" s="62">
        <v>0</v>
      </c>
      <c r="E319" s="62">
        <v>0</v>
      </c>
      <c r="F319" s="62">
        <v>0</v>
      </c>
      <c r="G319" s="62">
        <f t="shared" si="81"/>
        <v>0</v>
      </c>
      <c r="H319" s="62">
        <f t="shared" si="81"/>
        <v>0</v>
      </c>
      <c r="I319" s="62">
        <f t="shared" si="82"/>
        <v>0</v>
      </c>
      <c r="J319" s="145" t="s">
        <v>652</v>
      </c>
    </row>
    <row r="320" spans="1:10" x14ac:dyDescent="0.25">
      <c r="A320" s="63" t="s">
        <v>313</v>
      </c>
      <c r="B320" s="62">
        <v>0</v>
      </c>
      <c r="C320" s="62">
        <v>0</v>
      </c>
      <c r="D320" s="62">
        <v>0</v>
      </c>
      <c r="E320" s="62">
        <v>0</v>
      </c>
      <c r="F320" s="62">
        <v>0</v>
      </c>
      <c r="G320" s="62">
        <f t="shared" si="81"/>
        <v>0</v>
      </c>
      <c r="H320" s="62">
        <f t="shared" si="81"/>
        <v>0</v>
      </c>
      <c r="I320" s="62">
        <f t="shared" si="82"/>
        <v>0</v>
      </c>
      <c r="J320" s="145" t="s">
        <v>653</v>
      </c>
    </row>
    <row r="321" spans="1:10" x14ac:dyDescent="0.25">
      <c r="A321" s="63" t="s">
        <v>314</v>
      </c>
      <c r="B321" s="62">
        <v>10769594.25</v>
      </c>
      <c r="C321" s="62">
        <v>262553.45</v>
      </c>
      <c r="D321" s="62">
        <v>6368891.3099999996</v>
      </c>
      <c r="E321" s="62">
        <v>4217968.62</v>
      </c>
      <c r="F321" s="62">
        <v>2150922.69</v>
      </c>
      <c r="G321" s="62">
        <f t="shared" si="81"/>
        <v>14987562.870000001</v>
      </c>
      <c r="H321" s="62">
        <f t="shared" si="81"/>
        <v>2413476.14</v>
      </c>
      <c r="I321" s="62">
        <f t="shared" si="82"/>
        <v>17401039.010000002</v>
      </c>
      <c r="J321" s="145" t="s">
        <v>605</v>
      </c>
    </row>
    <row r="322" spans="1:10" x14ac:dyDescent="0.25">
      <c r="A322" s="63" t="s">
        <v>315</v>
      </c>
      <c r="B322" s="60">
        <v>-7364926.5300000003</v>
      </c>
      <c r="C322" s="60">
        <v>-6067314.0999999996</v>
      </c>
      <c r="D322" s="60">
        <v>-1763288.97</v>
      </c>
      <c r="E322" s="60">
        <v>-1168243.8700000001</v>
      </c>
      <c r="F322" s="60">
        <v>-595045.1</v>
      </c>
      <c r="G322" s="60">
        <f t="shared" si="81"/>
        <v>-8533170.4000000004</v>
      </c>
      <c r="H322" s="60">
        <f t="shared" si="81"/>
        <v>-6662359.1999999993</v>
      </c>
      <c r="I322" s="60">
        <f t="shared" si="82"/>
        <v>-15195529.6</v>
      </c>
      <c r="J322" s="145" t="s">
        <v>606</v>
      </c>
    </row>
    <row r="323" spans="1:10" x14ac:dyDescent="0.25">
      <c r="A323" s="63" t="s">
        <v>316</v>
      </c>
      <c r="B323" s="62">
        <f>SUM(B314:B322)</f>
        <v>3410731.3199999994</v>
      </c>
      <c r="C323" s="62">
        <f t="shared" ref="C323:I323" si="83">SUM(C314:C322)</f>
        <v>-5801199.4099999992</v>
      </c>
      <c r="D323" s="62">
        <f t="shared" si="83"/>
        <v>234063557.26000002</v>
      </c>
      <c r="E323" s="62">
        <f t="shared" si="83"/>
        <v>155113419.50999996</v>
      </c>
      <c r="F323" s="62">
        <f t="shared" si="83"/>
        <v>78950137.750000015</v>
      </c>
      <c r="G323" s="62">
        <f t="shared" si="83"/>
        <v>158524150.82999998</v>
      </c>
      <c r="H323" s="62">
        <f t="shared" si="83"/>
        <v>73148938.340000004</v>
      </c>
      <c r="I323" s="62">
        <f t="shared" si="83"/>
        <v>231673089.17000002</v>
      </c>
      <c r="J323" s="149" t="s">
        <v>601</v>
      </c>
    </row>
    <row r="324" spans="1:10" x14ac:dyDescent="0.25">
      <c r="A324" s="64" t="s">
        <v>317</v>
      </c>
      <c r="B324" s="62"/>
      <c r="C324" s="62"/>
      <c r="D324" s="62"/>
      <c r="E324" s="62"/>
      <c r="F324" s="62"/>
      <c r="G324" s="62"/>
      <c r="H324" s="62"/>
      <c r="I324" s="62"/>
    </row>
    <row r="325" spans="1:10" x14ac:dyDescent="0.25">
      <c r="A325" s="63" t="s">
        <v>318</v>
      </c>
      <c r="B325" s="62">
        <v>0</v>
      </c>
      <c r="C325" s="62">
        <v>0</v>
      </c>
      <c r="D325" s="62">
        <v>0</v>
      </c>
      <c r="E325" s="62">
        <v>0</v>
      </c>
      <c r="F325" s="62">
        <v>0</v>
      </c>
      <c r="G325" s="62">
        <f t="shared" ref="G325:H326" si="84">B325+E325</f>
        <v>0</v>
      </c>
      <c r="H325" s="62">
        <f t="shared" si="84"/>
        <v>0</v>
      </c>
      <c r="I325" s="62">
        <f t="shared" ref="I325:I326" si="85">SUM(G325:H325)</f>
        <v>0</v>
      </c>
      <c r="J325" s="135"/>
    </row>
    <row r="326" spans="1:10" x14ac:dyDescent="0.25">
      <c r="A326" s="63" t="s">
        <v>319</v>
      </c>
      <c r="B326" s="60">
        <v>0</v>
      </c>
      <c r="C326" s="60">
        <v>0</v>
      </c>
      <c r="D326" s="60">
        <v>0</v>
      </c>
      <c r="E326" s="60">
        <v>0</v>
      </c>
      <c r="F326" s="60">
        <v>0</v>
      </c>
      <c r="G326" s="60">
        <f t="shared" si="84"/>
        <v>0</v>
      </c>
      <c r="H326" s="60">
        <f t="shared" si="84"/>
        <v>0</v>
      </c>
      <c r="I326" s="60">
        <f t="shared" si="85"/>
        <v>0</v>
      </c>
      <c r="J326" s="145" t="s">
        <v>654</v>
      </c>
    </row>
    <row r="327" spans="1:10" x14ac:dyDescent="0.25">
      <c r="A327" s="63" t="s">
        <v>320</v>
      </c>
      <c r="B327" s="62">
        <f>SUM(B325:B326)</f>
        <v>0</v>
      </c>
      <c r="C327" s="62">
        <f t="shared" ref="C327:I327" si="86">SUM(C325:C326)</f>
        <v>0</v>
      </c>
      <c r="D327" s="62">
        <f t="shared" si="86"/>
        <v>0</v>
      </c>
      <c r="E327" s="62">
        <f t="shared" si="86"/>
        <v>0</v>
      </c>
      <c r="F327" s="62">
        <f t="shared" si="86"/>
        <v>0</v>
      </c>
      <c r="G327" s="62">
        <f t="shared" si="86"/>
        <v>0</v>
      </c>
      <c r="H327" s="62">
        <f t="shared" si="86"/>
        <v>0</v>
      </c>
      <c r="I327" s="62">
        <f t="shared" si="86"/>
        <v>0</v>
      </c>
      <c r="J327" s="147"/>
    </row>
    <row r="328" spans="1:10" x14ac:dyDescent="0.25">
      <c r="A328" s="61"/>
      <c r="B328" s="62">
        <v>0</v>
      </c>
      <c r="C328" s="62">
        <v>0</v>
      </c>
      <c r="D328" s="62">
        <v>0</v>
      </c>
      <c r="E328" s="62">
        <v>0</v>
      </c>
      <c r="F328" s="62">
        <v>0</v>
      </c>
      <c r="G328" s="62">
        <v>0</v>
      </c>
      <c r="H328" s="62">
        <v>0</v>
      </c>
      <c r="I328" s="62">
        <v>0</v>
      </c>
      <c r="J328" s="143"/>
    </row>
    <row r="329" spans="1:10" x14ac:dyDescent="0.25">
      <c r="A329" s="59" t="s">
        <v>1</v>
      </c>
      <c r="B329" s="62">
        <f>B286+B312+B323+B327</f>
        <v>16195956.27</v>
      </c>
      <c r="C329" s="62">
        <f t="shared" ref="C329:I329" si="87">C286+C312+C323+C327</f>
        <v>-14680933.960000001</v>
      </c>
      <c r="D329" s="62">
        <f t="shared" si="87"/>
        <v>203192362.38000003</v>
      </c>
      <c r="E329" s="62">
        <f t="shared" si="87"/>
        <v>134657172.42999995</v>
      </c>
      <c r="F329" s="62">
        <f t="shared" si="87"/>
        <v>68535189.950000003</v>
      </c>
      <c r="G329" s="62">
        <f t="shared" si="87"/>
        <v>150853128.69999999</v>
      </c>
      <c r="H329" s="62">
        <f t="shared" si="87"/>
        <v>53854255.989999995</v>
      </c>
      <c r="I329" s="62">
        <f t="shared" si="87"/>
        <v>204707384.69</v>
      </c>
      <c r="J329" s="151" t="s">
        <v>581</v>
      </c>
    </row>
    <row r="330" spans="1:10" x14ac:dyDescent="0.25">
      <c r="A330" s="61"/>
      <c r="B330" s="60"/>
      <c r="C330" s="60"/>
      <c r="D330" s="60"/>
      <c r="E330" s="60"/>
      <c r="F330" s="60"/>
      <c r="G330" s="60"/>
      <c r="H330" s="60"/>
      <c r="I330" s="60"/>
      <c r="J330" s="143"/>
    </row>
    <row r="331" spans="1:10" ht="15.75" thickBot="1" x14ac:dyDescent="0.3">
      <c r="A331" s="59" t="s">
        <v>0</v>
      </c>
      <c r="B331" s="132">
        <f>B280-B329</f>
        <v>516984743.1499998</v>
      </c>
      <c r="C331" s="132">
        <f t="shared" ref="C331:I331" si="88">C280-C329</f>
        <v>247389725.4499999</v>
      </c>
      <c r="D331" s="132">
        <f t="shared" si="88"/>
        <v>-484070901.76999998</v>
      </c>
      <c r="E331" s="132">
        <f t="shared" si="88"/>
        <v>-316504721.06999993</v>
      </c>
      <c r="F331" s="132">
        <f t="shared" si="88"/>
        <v>-167566180.69999999</v>
      </c>
      <c r="G331" s="132">
        <f t="shared" si="88"/>
        <v>200480022.07999998</v>
      </c>
      <c r="H331" s="132">
        <f t="shared" si="88"/>
        <v>79823544.749999896</v>
      </c>
      <c r="I331" s="132">
        <f t="shared" si="88"/>
        <v>280303566.82999939</v>
      </c>
      <c r="J331" s="150" t="s">
        <v>386</v>
      </c>
    </row>
    <row r="332" spans="1:10" ht="15.75" thickTop="1" x14ac:dyDescent="0.25">
      <c r="J332" s="143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3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8" customWidth="1"/>
    <col min="2" max="2" width="55.7109375" style="78" customWidth="1"/>
    <col min="3" max="3" width="17.28515625" style="78" customWidth="1"/>
    <col min="4" max="4" width="21.7109375" style="78" customWidth="1"/>
    <col min="5" max="5" width="17.140625" style="78" customWidth="1"/>
    <col min="6" max="6" width="13.85546875" style="78" customWidth="1"/>
    <col min="7" max="7" width="13.7109375" style="78" customWidth="1"/>
    <col min="8" max="8" width="16.28515625" style="78" customWidth="1"/>
    <col min="9" max="9" width="8.85546875" style="78" customWidth="1"/>
    <col min="10" max="10" width="8.85546875" style="165" customWidth="1"/>
    <col min="11" max="11" width="8.85546875" style="165"/>
    <col min="12" max="16384" width="8.85546875" style="78"/>
  </cols>
  <sheetData>
    <row r="1" spans="1:11" ht="15.95" customHeight="1" x14ac:dyDescent="0.2">
      <c r="A1" s="79"/>
      <c r="B1" s="79" t="s">
        <v>330</v>
      </c>
      <c r="C1" s="79"/>
      <c r="D1" s="79"/>
      <c r="E1" s="79"/>
      <c r="F1" s="79"/>
      <c r="G1" s="79"/>
      <c r="H1" s="79"/>
    </row>
    <row r="2" spans="1:11" ht="15.95" customHeight="1" x14ac:dyDescent="0.2">
      <c r="A2" s="79"/>
      <c r="B2" s="79" t="s">
        <v>340</v>
      </c>
      <c r="C2" s="79"/>
      <c r="D2" s="79"/>
      <c r="E2" s="79"/>
      <c r="F2" s="79"/>
      <c r="G2" s="79"/>
      <c r="H2" s="79"/>
    </row>
    <row r="3" spans="1:11" ht="15.95" customHeight="1" x14ac:dyDescent="0.2">
      <c r="B3" s="79" t="str">
        <f>Allocated!A3</f>
        <v>FOR THE 12 MONTHS ENDED June 30, 2020</v>
      </c>
      <c r="C3" s="79"/>
      <c r="D3" s="79"/>
      <c r="E3" s="79"/>
      <c r="F3" s="79"/>
      <c r="G3" s="79"/>
      <c r="H3" s="79"/>
    </row>
    <row r="4" spans="1:11" ht="15" customHeight="1" x14ac:dyDescent="0.2">
      <c r="A4" s="154"/>
      <c r="B4" s="154" t="str">
        <f>Allocated!A5</f>
        <v>(JUL - DEC 2019 Spread is based on allocation factors developed for the 12 ME 12/31/2018 CBR)</v>
      </c>
      <c r="C4" s="154"/>
      <c r="D4" s="154"/>
      <c r="E4" s="154"/>
      <c r="F4" s="154"/>
      <c r="G4" s="154"/>
      <c r="H4" s="154"/>
    </row>
    <row r="5" spans="1:11" ht="15.95" customHeight="1" x14ac:dyDescent="0.2">
      <c r="A5" s="154"/>
      <c r="B5" s="154" t="str">
        <f>Allocated!A6</f>
        <v>(JAN - JUN 2020 Spread is based on allocation factors developed for the 12 ME 12/31/2019 CBR)</v>
      </c>
      <c r="C5" s="154"/>
      <c r="D5" s="154"/>
      <c r="E5" s="154"/>
      <c r="F5" s="154"/>
      <c r="G5" s="154"/>
      <c r="H5" s="154"/>
    </row>
    <row r="6" spans="1:11" ht="10.5" customHeight="1" x14ac:dyDescent="0.2"/>
    <row r="7" spans="1:11" ht="51" x14ac:dyDescent="0.2">
      <c r="A7" s="80"/>
      <c r="B7" s="81" t="s">
        <v>341</v>
      </c>
      <c r="C7" s="82" t="s">
        <v>342</v>
      </c>
      <c r="D7" s="82" t="s">
        <v>343</v>
      </c>
      <c r="E7" s="83" t="s">
        <v>656</v>
      </c>
      <c r="F7" s="159" t="s">
        <v>657</v>
      </c>
      <c r="G7" s="159" t="s">
        <v>658</v>
      </c>
      <c r="H7" s="82" t="s">
        <v>31</v>
      </c>
    </row>
    <row r="8" spans="1:11" ht="15.95" customHeight="1" x14ac:dyDescent="0.2">
      <c r="A8" s="107" t="s">
        <v>14</v>
      </c>
      <c r="B8" s="84"/>
      <c r="C8" s="85"/>
      <c r="D8" s="85"/>
      <c r="E8" s="86"/>
      <c r="F8" s="87"/>
      <c r="G8" s="87"/>
      <c r="H8" s="88"/>
    </row>
    <row r="9" spans="1:11" ht="15.95" customHeight="1" x14ac:dyDescent="0.2">
      <c r="A9" s="107"/>
      <c r="B9" s="89" t="s">
        <v>344</v>
      </c>
      <c r="C9" s="90">
        <f>+'Unallocated Detail'!E208</f>
        <v>137631.9</v>
      </c>
      <c r="D9" s="90">
        <f>+'Unallocated Detail'!F208</f>
        <v>99394.3</v>
      </c>
      <c r="E9" s="93">
        <v>1</v>
      </c>
      <c r="F9" s="91">
        <f>+C9/H9</f>
        <v>0.58066112522581892</v>
      </c>
      <c r="G9" s="91">
        <f>+D9/H9</f>
        <v>0.41933887477418108</v>
      </c>
      <c r="H9" s="92">
        <f>C9+D9</f>
        <v>237026.2</v>
      </c>
      <c r="J9" s="166"/>
      <c r="K9" s="166"/>
    </row>
    <row r="10" spans="1:11" ht="15.95" customHeight="1" x14ac:dyDescent="0.2">
      <c r="A10" s="107" t="s">
        <v>345</v>
      </c>
      <c r="B10" s="89" t="s">
        <v>346</v>
      </c>
      <c r="C10" s="104">
        <f>+'Unallocated Detail'!E209</f>
        <v>1518441.37</v>
      </c>
      <c r="D10" s="104">
        <f>+'Unallocated Detail'!F209</f>
        <v>913704.94</v>
      </c>
      <c r="E10" s="93">
        <v>2</v>
      </c>
      <c r="F10" s="91">
        <f t="shared" ref="F10:F12" si="0">+C10/H10</f>
        <v>0.62432155654319998</v>
      </c>
      <c r="G10" s="91">
        <f t="shared" ref="G10:G12" si="1">+D10/H10</f>
        <v>0.37567844345680007</v>
      </c>
      <c r="H10" s="106">
        <f>C10+D10</f>
        <v>2432146.31</v>
      </c>
      <c r="J10" s="166"/>
      <c r="K10" s="166"/>
    </row>
    <row r="11" spans="1:11" ht="15.95" customHeight="1" x14ac:dyDescent="0.2">
      <c r="A11" s="107" t="s">
        <v>345</v>
      </c>
      <c r="B11" s="89" t="s">
        <v>347</v>
      </c>
      <c r="C11" s="104">
        <f>+'Unallocated Detail'!E210</f>
        <v>20908037.469999999</v>
      </c>
      <c r="D11" s="104">
        <f>+'Unallocated Detail'!F210</f>
        <v>15099758.41</v>
      </c>
      <c r="E11" s="93">
        <v>1</v>
      </c>
      <c r="F11" s="91">
        <f t="shared" si="0"/>
        <v>0.58065307689696899</v>
      </c>
      <c r="G11" s="91">
        <f t="shared" si="1"/>
        <v>0.41934692310303118</v>
      </c>
      <c r="H11" s="106">
        <f>C11+D11</f>
        <v>36007795.879999995</v>
      </c>
      <c r="J11" s="166"/>
      <c r="K11" s="166"/>
    </row>
    <row r="12" spans="1:11" ht="15.95" customHeight="1" x14ac:dyDescent="0.2">
      <c r="A12" s="107" t="s">
        <v>345</v>
      </c>
      <c r="B12" s="152" t="s">
        <v>655</v>
      </c>
      <c r="C12" s="104">
        <f>+'Unallocated Detail'!E211</f>
        <v>14893.6</v>
      </c>
      <c r="D12" s="104">
        <f>+'Unallocated Detail'!F211</f>
        <v>7639.21</v>
      </c>
      <c r="E12" s="93">
        <v>4</v>
      </c>
      <c r="F12" s="91">
        <f t="shared" si="0"/>
        <v>0.66097393090342482</v>
      </c>
      <c r="G12" s="91">
        <f t="shared" si="1"/>
        <v>0.33902606909657518</v>
      </c>
      <c r="H12" s="106">
        <f>C12+D12</f>
        <v>22532.81</v>
      </c>
      <c r="J12" s="166"/>
      <c r="K12" s="166"/>
    </row>
    <row r="13" spans="1:11" ht="15.95" customHeight="1" x14ac:dyDescent="0.2">
      <c r="A13" s="107" t="s">
        <v>345</v>
      </c>
      <c r="B13" s="89" t="s">
        <v>348</v>
      </c>
      <c r="C13" s="94">
        <f>+'Unallocated Detail'!E212</f>
        <v>0</v>
      </c>
      <c r="D13" s="94">
        <f>+'Unallocated Detail'!F212</f>
        <v>0</v>
      </c>
      <c r="E13" s="102">
        <v>1</v>
      </c>
      <c r="F13" s="95"/>
      <c r="G13" s="95"/>
      <c r="H13" s="94">
        <f>C13+D13</f>
        <v>0</v>
      </c>
      <c r="J13" s="166"/>
      <c r="K13" s="166"/>
    </row>
    <row r="14" spans="1:11" ht="15.95" customHeight="1" x14ac:dyDescent="0.2">
      <c r="A14" s="107" t="s">
        <v>345</v>
      </c>
      <c r="B14" s="84" t="s">
        <v>349</v>
      </c>
      <c r="C14" s="104">
        <f>SUM(C9:C13)</f>
        <v>22579004.34</v>
      </c>
      <c r="D14" s="104">
        <f>SUM(D9:D13)</f>
        <v>16120496.860000001</v>
      </c>
      <c r="E14" s="93"/>
      <c r="F14" s="96"/>
      <c r="G14" s="97"/>
      <c r="H14" s="106">
        <f>SUM(H9:H13)</f>
        <v>38699501.199999996</v>
      </c>
      <c r="J14" s="166"/>
      <c r="K14" s="166"/>
    </row>
    <row r="15" spans="1:11" ht="15.95" customHeight="1" x14ac:dyDescent="0.2">
      <c r="A15" s="107" t="s">
        <v>13</v>
      </c>
      <c r="B15" s="84"/>
      <c r="C15" s="104"/>
      <c r="D15" s="104"/>
      <c r="E15" s="93"/>
      <c r="F15" s="97"/>
      <c r="G15" s="97"/>
      <c r="H15" s="106"/>
      <c r="J15" s="166"/>
      <c r="K15" s="166"/>
    </row>
    <row r="16" spans="1:11" ht="15.95" customHeight="1" x14ac:dyDescent="0.2">
      <c r="A16" s="107"/>
      <c r="B16" s="89" t="s">
        <v>350</v>
      </c>
      <c r="C16" s="104">
        <f>+'Unallocated Detail'!E215</f>
        <v>704724.6</v>
      </c>
      <c r="D16" s="104">
        <f>+'Unallocated Detail'!F215</f>
        <v>508925.51</v>
      </c>
      <c r="E16" s="93">
        <v>1</v>
      </c>
      <c r="F16" s="91">
        <f t="shared" ref="F16:F20" si="2">+C16/H16</f>
        <v>0.58066537809649277</v>
      </c>
      <c r="G16" s="91">
        <f t="shared" ref="G16:G20" si="3">+D16/H16</f>
        <v>0.41933462190350734</v>
      </c>
      <c r="H16" s="106">
        <f t="shared" ref="H16:H22" si="4">C16+D16</f>
        <v>1213650.1099999999</v>
      </c>
      <c r="J16" s="166"/>
      <c r="K16" s="166"/>
    </row>
    <row r="17" spans="1:11" ht="15.95" customHeight="1" x14ac:dyDescent="0.2">
      <c r="A17" s="107" t="s">
        <v>345</v>
      </c>
      <c r="B17" s="89" t="s">
        <v>351</v>
      </c>
      <c r="C17" s="104">
        <f>+'Unallocated Detail'!E216</f>
        <v>1432155.84</v>
      </c>
      <c r="D17" s="104">
        <f>+'Unallocated Detail'!F216</f>
        <v>1034290</v>
      </c>
      <c r="E17" s="93">
        <v>1</v>
      </c>
      <c r="F17" s="91">
        <f t="shared" si="2"/>
        <v>0.58065570172828129</v>
      </c>
      <c r="G17" s="91">
        <f t="shared" si="3"/>
        <v>0.41934429827171882</v>
      </c>
      <c r="H17" s="106">
        <f t="shared" si="4"/>
        <v>2466445.84</v>
      </c>
      <c r="J17" s="166"/>
      <c r="K17" s="166"/>
    </row>
    <row r="18" spans="1:11" ht="15.95" customHeight="1" x14ac:dyDescent="0.2">
      <c r="A18" s="107" t="s">
        <v>345</v>
      </c>
      <c r="B18" s="89" t="s">
        <v>352</v>
      </c>
      <c r="C18" s="104">
        <f>+'Unallocated Detail'!E217</f>
        <v>276.66000000000003</v>
      </c>
      <c r="D18" s="104">
        <f>+'Unallocated Detail'!F217</f>
        <v>199.86</v>
      </c>
      <c r="E18" s="93">
        <v>1</v>
      </c>
      <c r="F18" s="91">
        <f t="shared" si="2"/>
        <v>0.58058423570888951</v>
      </c>
      <c r="G18" s="91">
        <f t="shared" si="3"/>
        <v>0.41941576429111055</v>
      </c>
      <c r="H18" s="106">
        <f t="shared" si="4"/>
        <v>476.52000000000004</v>
      </c>
      <c r="J18" s="166"/>
      <c r="K18" s="166"/>
    </row>
    <row r="19" spans="1:11" ht="15.95" customHeight="1" x14ac:dyDescent="0.2">
      <c r="A19" s="107"/>
      <c r="B19" s="89" t="s">
        <v>353</v>
      </c>
      <c r="C19" s="104">
        <f>+'Unallocated Detail'!E218</f>
        <v>0</v>
      </c>
      <c r="D19" s="104">
        <f>+'Unallocated Detail'!F218</f>
        <v>0</v>
      </c>
      <c r="E19" s="93">
        <v>1</v>
      </c>
      <c r="F19" s="91"/>
      <c r="G19" s="91"/>
      <c r="H19" s="106">
        <f t="shared" si="4"/>
        <v>0</v>
      </c>
      <c r="J19" s="166"/>
      <c r="K19" s="166"/>
    </row>
    <row r="20" spans="1:11" ht="15.95" customHeight="1" x14ac:dyDescent="0.2">
      <c r="A20" s="107" t="s">
        <v>345</v>
      </c>
      <c r="B20" s="89" t="s">
        <v>354</v>
      </c>
      <c r="C20" s="104">
        <f>+'Unallocated Detail'!E219</f>
        <v>-89076.36</v>
      </c>
      <c r="D20" s="104">
        <f>+'Unallocated Detail'!F219</f>
        <v>-64328.91</v>
      </c>
      <c r="E20" s="93">
        <v>1</v>
      </c>
      <c r="F20" s="91">
        <f t="shared" si="2"/>
        <v>0.58066036453636816</v>
      </c>
      <c r="G20" s="91">
        <f t="shared" si="3"/>
        <v>0.41933963546363168</v>
      </c>
      <c r="H20" s="106">
        <f t="shared" si="4"/>
        <v>-153405.27000000002</v>
      </c>
      <c r="J20" s="166"/>
      <c r="K20" s="166"/>
    </row>
    <row r="21" spans="1:11" ht="15.95" customHeight="1" x14ac:dyDescent="0.2">
      <c r="A21" s="107"/>
      <c r="B21" s="89" t="s">
        <v>355</v>
      </c>
      <c r="C21" s="104">
        <f>+'Unallocated Detail'!E220</f>
        <v>0</v>
      </c>
      <c r="D21" s="104">
        <f>+'Unallocated Detail'!F220</f>
        <v>0</v>
      </c>
      <c r="E21" s="93">
        <v>1</v>
      </c>
      <c r="F21" s="91"/>
      <c r="G21" s="91"/>
      <c r="H21" s="106">
        <f t="shared" si="4"/>
        <v>0</v>
      </c>
      <c r="J21" s="166"/>
      <c r="K21" s="166"/>
    </row>
    <row r="22" spans="1:11" ht="15.95" customHeight="1" x14ac:dyDescent="0.2">
      <c r="A22" s="107"/>
      <c r="B22" s="89" t="s">
        <v>356</v>
      </c>
      <c r="C22" s="94">
        <f>+'Unallocated Detail'!E221</f>
        <v>0</v>
      </c>
      <c r="D22" s="94">
        <f>+'Unallocated Detail'!F221</f>
        <v>0</v>
      </c>
      <c r="E22" s="102">
        <v>1</v>
      </c>
      <c r="F22" s="95"/>
      <c r="G22" s="95"/>
      <c r="H22" s="94">
        <f t="shared" si="4"/>
        <v>0</v>
      </c>
      <c r="J22" s="166"/>
      <c r="K22" s="166"/>
    </row>
    <row r="23" spans="1:11" ht="15.95" customHeight="1" x14ac:dyDescent="0.2">
      <c r="A23" s="107" t="s">
        <v>345</v>
      </c>
      <c r="B23" s="84" t="s">
        <v>349</v>
      </c>
      <c r="C23" s="104">
        <f>SUM(C16:C21)</f>
        <v>2048080.74</v>
      </c>
      <c r="D23" s="104">
        <f>SUM(D16:D21)</f>
        <v>1479086.4600000002</v>
      </c>
      <c r="E23" s="93"/>
      <c r="F23" s="96"/>
      <c r="G23" s="97"/>
      <c r="H23" s="106">
        <f>SUM(H16:H21)</f>
        <v>3527167.1999999997</v>
      </c>
      <c r="J23" s="166"/>
      <c r="K23" s="166"/>
    </row>
    <row r="24" spans="1:11" ht="15.95" customHeight="1" x14ac:dyDescent="0.2">
      <c r="A24" s="107" t="s">
        <v>11</v>
      </c>
      <c r="B24" s="84"/>
      <c r="C24" s="104"/>
      <c r="D24" s="104"/>
      <c r="E24" s="93"/>
      <c r="F24" s="97"/>
      <c r="G24" s="97"/>
      <c r="H24" s="106"/>
      <c r="J24" s="166"/>
      <c r="K24" s="166"/>
    </row>
    <row r="25" spans="1:11" ht="15.95" customHeight="1" x14ac:dyDescent="0.2">
      <c r="A25" s="107"/>
      <c r="B25" s="89" t="s">
        <v>357</v>
      </c>
      <c r="C25" s="104">
        <f>+'Unallocated Detail'!E227</f>
        <v>50319370.530000001</v>
      </c>
      <c r="D25" s="104">
        <f>+'Unallocated Detail'!F227</f>
        <v>25600547.16</v>
      </c>
      <c r="E25" s="93">
        <v>4</v>
      </c>
      <c r="F25" s="91">
        <f t="shared" ref="F25:F37" si="5">+C25/H25</f>
        <v>0.66279537782781284</v>
      </c>
      <c r="G25" s="91">
        <f t="shared" ref="G25:G37" si="6">+D25/H25</f>
        <v>0.33720462217218722</v>
      </c>
      <c r="H25" s="106">
        <f t="shared" ref="H25:H37" si="7">C25+D25</f>
        <v>75919917.689999998</v>
      </c>
      <c r="J25" s="166"/>
      <c r="K25" s="166"/>
    </row>
    <row r="26" spans="1:11" ht="15.95" customHeight="1" x14ac:dyDescent="0.2">
      <c r="A26" s="107"/>
      <c r="B26" s="89" t="s">
        <v>358</v>
      </c>
      <c r="C26" s="104">
        <f>+'Unallocated Detail'!E228</f>
        <v>7954382.6699999999</v>
      </c>
      <c r="D26" s="104">
        <f>+'Unallocated Detail'!F228</f>
        <v>4053315.14</v>
      </c>
      <c r="E26" s="93">
        <v>4</v>
      </c>
      <c r="F26" s="91">
        <f t="shared" si="5"/>
        <v>0.66244027755058899</v>
      </c>
      <c r="G26" s="91">
        <f t="shared" si="6"/>
        <v>0.33755972244941096</v>
      </c>
      <c r="H26" s="106">
        <f t="shared" si="7"/>
        <v>12007697.810000001</v>
      </c>
      <c r="J26" s="166"/>
      <c r="K26" s="166"/>
    </row>
    <row r="27" spans="1:11" ht="15.95" customHeight="1" x14ac:dyDescent="0.2">
      <c r="A27" s="107" t="s">
        <v>345</v>
      </c>
      <c r="B27" s="89" t="s">
        <v>359</v>
      </c>
      <c r="C27" s="104">
        <f>+'Unallocated Detail'!E229</f>
        <v>-24083992.640000001</v>
      </c>
      <c r="D27" s="104">
        <f>+'Unallocated Detail'!F229</f>
        <v>-12256146.710000001</v>
      </c>
      <c r="E27" s="93">
        <v>4</v>
      </c>
      <c r="F27" s="91">
        <f t="shared" si="5"/>
        <v>0.66273803762945671</v>
      </c>
      <c r="G27" s="91">
        <f t="shared" si="6"/>
        <v>0.33726196237054329</v>
      </c>
      <c r="H27" s="106">
        <f t="shared" si="7"/>
        <v>-36340139.350000001</v>
      </c>
      <c r="J27" s="166"/>
      <c r="K27" s="166"/>
    </row>
    <row r="28" spans="1:11" ht="15.95" customHeight="1" x14ac:dyDescent="0.2">
      <c r="A28" s="107" t="s">
        <v>345</v>
      </c>
      <c r="B28" s="89" t="s">
        <v>360</v>
      </c>
      <c r="C28" s="104">
        <f>+'Unallocated Detail'!E230</f>
        <v>8361638.0499999998</v>
      </c>
      <c r="D28" s="104">
        <f>+'Unallocated Detail'!F230</f>
        <v>4255963.54</v>
      </c>
      <c r="E28" s="93">
        <v>4</v>
      </c>
      <c r="F28" s="91">
        <f t="shared" si="5"/>
        <v>0.66269631279426056</v>
      </c>
      <c r="G28" s="91">
        <f t="shared" si="6"/>
        <v>0.33730368720573939</v>
      </c>
      <c r="H28" s="106">
        <f t="shared" si="7"/>
        <v>12617601.59</v>
      </c>
      <c r="J28" s="166"/>
      <c r="K28" s="166"/>
    </row>
    <row r="29" spans="1:11" ht="15.95" customHeight="1" x14ac:dyDescent="0.2">
      <c r="A29" s="107" t="s">
        <v>345</v>
      </c>
      <c r="B29" s="89" t="s">
        <v>361</v>
      </c>
      <c r="C29" s="104">
        <f>+'Unallocated Detail'!E231</f>
        <v>-73160.66</v>
      </c>
      <c r="D29" s="104">
        <f>+'Unallocated Detail'!F231</f>
        <v>-48604.27</v>
      </c>
      <c r="E29" s="93">
        <v>3</v>
      </c>
      <c r="F29" s="91">
        <f t="shared" si="5"/>
        <v>0.60083523227911362</v>
      </c>
      <c r="G29" s="91">
        <f t="shared" si="6"/>
        <v>0.39916476772088644</v>
      </c>
      <c r="H29" s="106">
        <f t="shared" si="7"/>
        <v>-121764.93</v>
      </c>
      <c r="J29" s="166"/>
      <c r="K29" s="166"/>
    </row>
    <row r="30" spans="1:11" ht="15.95" customHeight="1" x14ac:dyDescent="0.2">
      <c r="A30" s="107" t="s">
        <v>345</v>
      </c>
      <c r="B30" s="89" t="s">
        <v>362</v>
      </c>
      <c r="C30" s="104">
        <f>+'Unallocated Detail'!E232</f>
        <v>3285030.14</v>
      </c>
      <c r="D30" s="104">
        <f>+'Unallocated Detail'!F232</f>
        <v>2372573.67</v>
      </c>
      <c r="E30" s="93">
        <v>1</v>
      </c>
      <c r="F30" s="91">
        <f t="shared" si="5"/>
        <v>0.5806398345167969</v>
      </c>
      <c r="G30" s="91">
        <f t="shared" si="6"/>
        <v>0.41936016548320298</v>
      </c>
      <c r="H30" s="106">
        <f t="shared" si="7"/>
        <v>5657603.8100000005</v>
      </c>
      <c r="J30" s="166"/>
      <c r="K30" s="166"/>
    </row>
    <row r="31" spans="1:11" ht="15.95" customHeight="1" x14ac:dyDescent="0.2">
      <c r="A31" s="107" t="s">
        <v>345</v>
      </c>
      <c r="B31" s="89" t="s">
        <v>363</v>
      </c>
      <c r="C31" s="104">
        <f>+'Unallocated Detail'!E233</f>
        <v>10368308.92</v>
      </c>
      <c r="D31" s="104">
        <f>+'Unallocated Detail'!F233</f>
        <v>5837880.5499999998</v>
      </c>
      <c r="E31" s="93">
        <v>5</v>
      </c>
      <c r="F31" s="91">
        <f t="shared" si="5"/>
        <v>0.6397746329692886</v>
      </c>
      <c r="G31" s="91">
        <f t="shared" si="6"/>
        <v>0.3602253670307114</v>
      </c>
      <c r="H31" s="106">
        <f t="shared" si="7"/>
        <v>16206189.469999999</v>
      </c>
      <c r="J31" s="166"/>
      <c r="K31" s="166"/>
    </row>
    <row r="32" spans="1:11" ht="15.95" customHeight="1" x14ac:dyDescent="0.2">
      <c r="A32" s="107"/>
      <c r="B32" s="89" t="s">
        <v>364</v>
      </c>
      <c r="C32" s="104">
        <f>+'Unallocated Detail'!E234</f>
        <v>1409128.93</v>
      </c>
      <c r="D32" s="104">
        <f>+'Unallocated Detail'!F234</f>
        <v>717611.62</v>
      </c>
      <c r="E32" s="93">
        <v>4</v>
      </c>
      <c r="F32" s="91">
        <f t="shared" si="5"/>
        <v>0.66257679151319138</v>
      </c>
      <c r="G32" s="91">
        <f t="shared" si="6"/>
        <v>0.33742320848680862</v>
      </c>
      <c r="H32" s="106">
        <f t="shared" si="7"/>
        <v>2126740.5499999998</v>
      </c>
      <c r="J32" s="166"/>
      <c r="K32" s="166"/>
    </row>
    <row r="33" spans="1:11" ht="15.95" customHeight="1" x14ac:dyDescent="0.2">
      <c r="A33" s="107" t="s">
        <v>345</v>
      </c>
      <c r="B33" s="89" t="s">
        <v>365</v>
      </c>
      <c r="C33" s="104">
        <f>+'Unallocated Detail'!E235</f>
        <v>29.52</v>
      </c>
      <c r="D33" s="104">
        <f>+'Unallocated Detail'!F235</f>
        <v>15.08</v>
      </c>
      <c r="E33" s="93">
        <v>4</v>
      </c>
      <c r="F33" s="91">
        <f t="shared" si="5"/>
        <v>0.66188340807174884</v>
      </c>
      <c r="G33" s="91">
        <f t="shared" si="6"/>
        <v>0.33811659192825111</v>
      </c>
      <c r="H33" s="106">
        <f t="shared" si="7"/>
        <v>44.6</v>
      </c>
      <c r="J33" s="166"/>
      <c r="K33" s="166"/>
    </row>
    <row r="34" spans="1:11" ht="15.95" customHeight="1" x14ac:dyDescent="0.2">
      <c r="A34" s="107" t="s">
        <v>345</v>
      </c>
      <c r="B34" s="89" t="s">
        <v>366</v>
      </c>
      <c r="C34" s="104">
        <f>+'Unallocated Detail'!E236</f>
        <v>7523967.2699999996</v>
      </c>
      <c r="D34" s="104">
        <f>+'Unallocated Detail'!F236</f>
        <v>3830376.19</v>
      </c>
      <c r="E34" s="93">
        <v>4</v>
      </c>
      <c r="F34" s="91">
        <f t="shared" si="5"/>
        <v>0.66265101954208461</v>
      </c>
      <c r="G34" s="91">
        <f t="shared" si="6"/>
        <v>0.33734898045791545</v>
      </c>
      <c r="H34" s="106">
        <f t="shared" si="7"/>
        <v>11354343.459999999</v>
      </c>
      <c r="J34" s="166"/>
      <c r="K34" s="166"/>
    </row>
    <row r="35" spans="1:11" ht="15.95" customHeight="1" x14ac:dyDescent="0.2">
      <c r="A35" s="107" t="s">
        <v>345</v>
      </c>
      <c r="B35" s="89" t="s">
        <v>367</v>
      </c>
      <c r="C35" s="104">
        <f>+'Unallocated Detail'!E237</f>
        <v>6120294.5599999996</v>
      </c>
      <c r="D35" s="104">
        <f>+'Unallocated Detail'!F237</f>
        <v>3115554.06</v>
      </c>
      <c r="E35" s="93">
        <v>4</v>
      </c>
      <c r="F35" s="91">
        <f t="shared" si="5"/>
        <v>0.66266726662741682</v>
      </c>
      <c r="G35" s="91">
        <f t="shared" si="6"/>
        <v>0.33733273337258318</v>
      </c>
      <c r="H35" s="106">
        <f t="shared" si="7"/>
        <v>9235848.6199999992</v>
      </c>
      <c r="J35" s="166"/>
      <c r="K35" s="166"/>
    </row>
    <row r="36" spans="1:11" ht="15.95" customHeight="1" x14ac:dyDescent="0.2">
      <c r="A36" s="107"/>
      <c r="B36" s="89" t="s">
        <v>368</v>
      </c>
      <c r="C36" s="104">
        <f>+'Unallocated Detail'!E238</f>
        <v>0</v>
      </c>
      <c r="D36" s="104">
        <f>+'Unallocated Detail'!F238</f>
        <v>0</v>
      </c>
      <c r="E36" s="93">
        <v>4</v>
      </c>
      <c r="F36" s="91"/>
      <c r="G36" s="91"/>
      <c r="H36" s="106">
        <f t="shared" si="7"/>
        <v>0</v>
      </c>
      <c r="J36" s="166"/>
      <c r="K36" s="166"/>
    </row>
    <row r="37" spans="1:11" ht="15.95" customHeight="1" x14ac:dyDescent="0.2">
      <c r="A37" s="107"/>
      <c r="B37" s="89" t="s">
        <v>369</v>
      </c>
      <c r="C37" s="94">
        <f>+'Unallocated Detail'!E239</f>
        <v>14653945.42</v>
      </c>
      <c r="D37" s="94">
        <f>+'Unallocated Detail'!F239</f>
        <v>7458212.3200000003</v>
      </c>
      <c r="E37" s="102">
        <v>4</v>
      </c>
      <c r="F37" s="95">
        <f t="shared" si="5"/>
        <v>0.66270988079519721</v>
      </c>
      <c r="G37" s="95">
        <f t="shared" si="6"/>
        <v>0.33729011920480267</v>
      </c>
      <c r="H37" s="94">
        <f t="shared" si="7"/>
        <v>22112157.740000002</v>
      </c>
      <c r="J37" s="166"/>
      <c r="K37" s="166"/>
    </row>
    <row r="38" spans="1:11" ht="15.95" customHeight="1" x14ac:dyDescent="0.2">
      <c r="A38" s="107" t="s">
        <v>345</v>
      </c>
      <c r="B38" s="84" t="s">
        <v>349</v>
      </c>
      <c r="C38" s="104">
        <f>SUM(C25:C37)</f>
        <v>85838942.710000008</v>
      </c>
      <c r="D38" s="104">
        <f>SUM(D25:D37)</f>
        <v>44937298.350000001</v>
      </c>
      <c r="E38" s="93"/>
      <c r="F38" s="96"/>
      <c r="G38" s="97"/>
      <c r="H38" s="106">
        <f>SUM(H25:H37)</f>
        <v>130776241.05999997</v>
      </c>
      <c r="J38" s="166"/>
      <c r="K38" s="166"/>
    </row>
    <row r="39" spans="1:11" ht="15.95" customHeight="1" x14ac:dyDescent="0.2">
      <c r="A39" s="107" t="s">
        <v>370</v>
      </c>
      <c r="B39" s="84"/>
      <c r="C39" s="104"/>
      <c r="D39" s="104"/>
      <c r="E39" s="93"/>
      <c r="F39" s="97"/>
      <c r="G39" s="97"/>
      <c r="H39" s="106"/>
      <c r="J39" s="166"/>
      <c r="K39" s="166"/>
    </row>
    <row r="40" spans="1:11" ht="15.95" customHeight="1" x14ac:dyDescent="0.2">
      <c r="A40" s="107"/>
      <c r="B40" s="89" t="s">
        <v>371</v>
      </c>
      <c r="C40" s="104">
        <f>+'Unallocated Detail'!E245</f>
        <v>18935190.850000001</v>
      </c>
      <c r="D40" s="104">
        <f>+'Unallocated Detail'!F245</f>
        <v>9637671.0700000003</v>
      </c>
      <c r="E40" s="93">
        <v>4</v>
      </c>
      <c r="F40" s="91">
        <f t="shared" ref="F40:F41" si="8">+C40/H40</f>
        <v>0.66269843402512063</v>
      </c>
      <c r="G40" s="91">
        <f t="shared" ref="G40:G41" si="9">+D40/H40</f>
        <v>0.33730156597487942</v>
      </c>
      <c r="H40" s="106">
        <f>C40+D40</f>
        <v>28572861.920000002</v>
      </c>
      <c r="J40" s="166"/>
      <c r="K40" s="166"/>
    </row>
    <row r="41" spans="1:11" ht="15.95" customHeight="1" x14ac:dyDescent="0.2">
      <c r="A41" s="107"/>
      <c r="B41" s="98" t="s">
        <v>372</v>
      </c>
      <c r="C41" s="94">
        <f>+'Unallocated Detail'!E246</f>
        <v>34509.08</v>
      </c>
      <c r="D41" s="94">
        <f>+'Unallocated Detail'!F246</f>
        <v>17562.77</v>
      </c>
      <c r="E41" s="102">
        <v>4</v>
      </c>
      <c r="F41" s="95">
        <f t="shared" si="8"/>
        <v>0.66272045260539036</v>
      </c>
      <c r="G41" s="95">
        <f t="shared" si="9"/>
        <v>0.33727954739460952</v>
      </c>
      <c r="H41" s="94">
        <f>C41+D41</f>
        <v>52071.850000000006</v>
      </c>
      <c r="J41" s="166"/>
      <c r="K41" s="166"/>
    </row>
    <row r="42" spans="1:11" ht="15.95" customHeight="1" x14ac:dyDescent="0.2">
      <c r="A42" s="107"/>
      <c r="B42" s="84" t="s">
        <v>349</v>
      </c>
      <c r="C42" s="104">
        <f>SUM(C40:C41)</f>
        <v>18969699.93</v>
      </c>
      <c r="D42" s="104">
        <f>SUM(D40:D41)</f>
        <v>9655233.8399999999</v>
      </c>
      <c r="E42" s="93"/>
      <c r="F42" s="97"/>
      <c r="G42" s="97"/>
      <c r="H42" s="106">
        <f>SUM(H40:H41)</f>
        <v>28624933.770000003</v>
      </c>
      <c r="J42" s="166"/>
      <c r="K42" s="166"/>
    </row>
    <row r="43" spans="1:11" ht="15.95" customHeight="1" x14ac:dyDescent="0.2">
      <c r="A43" s="107" t="s">
        <v>9</v>
      </c>
      <c r="B43" s="89"/>
      <c r="C43" s="104"/>
      <c r="D43" s="104"/>
      <c r="E43" s="93"/>
      <c r="F43" s="97"/>
      <c r="G43" s="97"/>
      <c r="H43" s="106"/>
      <c r="J43" s="166"/>
      <c r="K43" s="166"/>
    </row>
    <row r="44" spans="1:11" ht="15.95" customHeight="1" x14ac:dyDescent="0.2">
      <c r="A44" s="107"/>
      <c r="B44" s="89" t="s">
        <v>373</v>
      </c>
      <c r="C44" s="104">
        <f>+'Unallocated Detail'!E249</f>
        <v>72314058.430000007</v>
      </c>
      <c r="D44" s="104">
        <f>+'Unallocated Detail'!F249</f>
        <v>36800479.259999998</v>
      </c>
      <c r="E44" s="93">
        <v>4</v>
      </c>
      <c r="F44" s="91">
        <f t="shared" ref="F44:F46" si="10">+C44/H44</f>
        <v>0.66273532345843744</v>
      </c>
      <c r="G44" s="91">
        <f t="shared" ref="G44:G46" si="11">+D44/H44</f>
        <v>0.33726467654156267</v>
      </c>
      <c r="H44" s="106">
        <f>C44+D44</f>
        <v>109114537.69</v>
      </c>
      <c r="J44" s="166"/>
      <c r="K44" s="166"/>
    </row>
    <row r="45" spans="1:11" ht="15.95" customHeight="1" x14ac:dyDescent="0.2">
      <c r="A45" s="107"/>
      <c r="B45" s="89" t="s">
        <v>374</v>
      </c>
      <c r="C45" s="104">
        <f>+'Unallocated Detail'!E250</f>
        <v>0</v>
      </c>
      <c r="D45" s="104">
        <f>+'Unallocated Detail'!F250</f>
        <v>0</v>
      </c>
      <c r="E45" s="93">
        <v>4</v>
      </c>
      <c r="F45" s="91"/>
      <c r="G45" s="91"/>
      <c r="H45" s="106">
        <f>C45+D45</f>
        <v>0</v>
      </c>
      <c r="J45" s="166"/>
      <c r="K45" s="166"/>
    </row>
    <row r="46" spans="1:11" ht="15.95" customHeight="1" x14ac:dyDescent="0.2">
      <c r="A46" s="107"/>
      <c r="B46" s="98" t="s">
        <v>375</v>
      </c>
      <c r="C46" s="94">
        <f>+'Unallocated Detail'!E251</f>
        <v>13996.27</v>
      </c>
      <c r="D46" s="94">
        <f>+'Unallocated Detail'!F251</f>
        <v>7123.17</v>
      </c>
      <c r="E46" s="102">
        <v>4</v>
      </c>
      <c r="F46" s="95">
        <f t="shared" si="10"/>
        <v>0.66271975014489015</v>
      </c>
      <c r="G46" s="95">
        <f t="shared" si="11"/>
        <v>0.33728024985510974</v>
      </c>
      <c r="H46" s="106">
        <f>C46+D46</f>
        <v>21119.440000000002</v>
      </c>
      <c r="J46" s="166"/>
      <c r="K46" s="166"/>
    </row>
    <row r="47" spans="1:11" ht="15.95" customHeight="1" x14ac:dyDescent="0.2">
      <c r="A47" s="107" t="s">
        <v>345</v>
      </c>
      <c r="B47" s="84" t="s">
        <v>349</v>
      </c>
      <c r="C47" s="104">
        <f>SUM(C44:C46)</f>
        <v>72328054.700000003</v>
      </c>
      <c r="D47" s="104">
        <f>SUM(D44:D46)</f>
        <v>36807602.43</v>
      </c>
      <c r="E47" s="93"/>
      <c r="F47" s="97"/>
      <c r="G47" s="97"/>
      <c r="H47" s="99">
        <f>SUM(H44:H46)</f>
        <v>109135657.13</v>
      </c>
      <c r="J47" s="166"/>
      <c r="K47" s="166"/>
    </row>
    <row r="48" spans="1:11" ht="15.95" customHeight="1" x14ac:dyDescent="0.2">
      <c r="A48" s="107" t="s">
        <v>661</v>
      </c>
      <c r="B48" s="101"/>
      <c r="C48" s="104"/>
      <c r="D48" s="104"/>
      <c r="E48" s="93"/>
      <c r="F48" s="97"/>
      <c r="G48" s="97"/>
      <c r="H48" s="106"/>
      <c r="J48" s="166"/>
      <c r="K48" s="166"/>
    </row>
    <row r="49" spans="1:11" ht="15.95" customHeight="1" x14ac:dyDescent="0.2">
      <c r="A49" s="107"/>
      <c r="B49" s="98" t="s">
        <v>662</v>
      </c>
      <c r="C49" s="94">
        <f>+'Unallocated Detail'!E258</f>
        <v>-23899217.539999999</v>
      </c>
      <c r="D49" s="94">
        <f>+'Unallocated Detail'!F258</f>
        <v>-12160776.460000001</v>
      </c>
      <c r="E49" s="102">
        <v>4</v>
      </c>
      <c r="F49" s="95">
        <f>+C49/H49</f>
        <v>0.66276265991613859</v>
      </c>
      <c r="G49" s="95">
        <f>+D49/H49</f>
        <v>0.33723734008386136</v>
      </c>
      <c r="H49" s="106">
        <f>C49+D49</f>
        <v>-36059994</v>
      </c>
      <c r="J49" s="166"/>
      <c r="K49" s="166"/>
    </row>
    <row r="50" spans="1:11" ht="15.95" customHeight="1" x14ac:dyDescent="0.2">
      <c r="A50" s="107" t="s">
        <v>345</v>
      </c>
      <c r="B50" s="84" t="s">
        <v>349</v>
      </c>
      <c r="C50" s="104">
        <f>C49</f>
        <v>-23899217.539999999</v>
      </c>
      <c r="D50" s="104">
        <f>D49</f>
        <v>-12160776.460000001</v>
      </c>
      <c r="E50" s="93"/>
      <c r="F50" s="97"/>
      <c r="G50" s="97"/>
      <c r="H50" s="99">
        <f>SUM(H49)</f>
        <v>-36059994</v>
      </c>
      <c r="J50" s="166"/>
      <c r="K50" s="166"/>
    </row>
    <row r="51" spans="1:11" ht="15.95" customHeight="1" x14ac:dyDescent="0.2">
      <c r="A51" s="107"/>
      <c r="B51" s="84"/>
      <c r="C51" s="104"/>
      <c r="D51" s="104"/>
      <c r="E51" s="93"/>
      <c r="F51" s="97"/>
      <c r="G51" s="97"/>
      <c r="H51" s="106"/>
      <c r="J51" s="166"/>
      <c r="K51" s="166"/>
    </row>
    <row r="52" spans="1:11" ht="15.95" customHeight="1" x14ac:dyDescent="0.2">
      <c r="A52" s="107" t="s">
        <v>681</v>
      </c>
      <c r="B52" s="101"/>
      <c r="C52" s="104"/>
      <c r="D52" s="104"/>
      <c r="E52" s="93"/>
      <c r="F52" s="97"/>
      <c r="G52" s="97"/>
      <c r="H52" s="106"/>
      <c r="J52" s="166"/>
      <c r="K52" s="166"/>
    </row>
    <row r="53" spans="1:11" ht="15.95" customHeight="1" x14ac:dyDescent="0.2">
      <c r="A53" s="107"/>
      <c r="B53" s="98" t="s">
        <v>682</v>
      </c>
      <c r="C53" s="94">
        <f>+'Unallocated Detail'!E267</f>
        <v>3982983.76</v>
      </c>
      <c r="D53" s="94">
        <f>+'Unallocated Detail'!F267</f>
        <v>2192049.27</v>
      </c>
      <c r="E53" s="102">
        <v>4</v>
      </c>
      <c r="F53" s="95">
        <f>+C53/H53</f>
        <v>0.64501416278254309</v>
      </c>
      <c r="G53" s="95">
        <f>+D53/H53</f>
        <v>0.35498583721745702</v>
      </c>
      <c r="H53" s="106">
        <f>C53+D53</f>
        <v>6175033.0299999993</v>
      </c>
      <c r="J53" s="166"/>
      <c r="K53" s="166"/>
    </row>
    <row r="54" spans="1:11" ht="15.95" customHeight="1" x14ac:dyDescent="0.2">
      <c r="A54" s="107" t="s">
        <v>345</v>
      </c>
      <c r="B54" s="84" t="s">
        <v>349</v>
      </c>
      <c r="C54" s="104">
        <f>C53</f>
        <v>3982983.76</v>
      </c>
      <c r="D54" s="104">
        <f>D53</f>
        <v>2192049.27</v>
      </c>
      <c r="E54" s="93"/>
      <c r="F54" s="97"/>
      <c r="G54" s="97"/>
      <c r="H54" s="99">
        <f>SUM(H53)</f>
        <v>6175033.0299999993</v>
      </c>
      <c r="J54" s="166"/>
      <c r="K54" s="166"/>
    </row>
    <row r="55" spans="1:11" ht="15.95" customHeight="1" x14ac:dyDescent="0.2">
      <c r="A55" s="107"/>
      <c r="B55" s="84"/>
      <c r="C55" s="104"/>
      <c r="D55" s="104"/>
      <c r="E55" s="93"/>
      <c r="F55" s="97"/>
      <c r="G55" s="97"/>
      <c r="H55" s="106"/>
      <c r="J55" s="166"/>
      <c r="K55" s="166"/>
    </row>
    <row r="56" spans="1:11" ht="15.95" customHeight="1" x14ac:dyDescent="0.2">
      <c r="A56" s="103" t="s">
        <v>683</v>
      </c>
      <c r="B56" s="101"/>
      <c r="C56" s="104"/>
      <c r="D56" s="104"/>
      <c r="E56" s="105"/>
      <c r="F56" s="105"/>
      <c r="G56" s="105"/>
      <c r="H56" s="106"/>
      <c r="J56" s="166"/>
      <c r="K56" s="166"/>
    </row>
    <row r="57" spans="1:11" ht="15.95" customHeight="1" x14ac:dyDescent="0.2">
      <c r="A57" s="103"/>
      <c r="B57" s="98" t="s">
        <v>684</v>
      </c>
      <c r="C57" s="94">
        <v>0</v>
      </c>
      <c r="D57" s="94">
        <v>0</v>
      </c>
      <c r="E57" s="102">
        <v>4</v>
      </c>
      <c r="F57" s="95"/>
      <c r="G57" s="95"/>
      <c r="H57" s="100">
        <v>0</v>
      </c>
      <c r="J57" s="166"/>
      <c r="K57" s="166"/>
    </row>
    <row r="58" spans="1:11" ht="15.95" customHeight="1" x14ac:dyDescent="0.2">
      <c r="A58" s="103"/>
      <c r="B58" s="84" t="s">
        <v>349</v>
      </c>
      <c r="C58" s="104">
        <f>SUM(C57)</f>
        <v>0</v>
      </c>
      <c r="D58" s="104">
        <f>SUM(D57)</f>
        <v>0</v>
      </c>
      <c r="E58" s="93"/>
      <c r="F58" s="97"/>
      <c r="G58" s="97"/>
      <c r="H58" s="106">
        <f>SUM(H57)</f>
        <v>0</v>
      </c>
      <c r="J58" s="166"/>
      <c r="K58" s="166"/>
    </row>
    <row r="59" spans="1:11" ht="15.95" customHeight="1" x14ac:dyDescent="0.2">
      <c r="A59" s="103"/>
      <c r="B59" s="101"/>
      <c r="C59" s="104"/>
      <c r="D59" s="104"/>
      <c r="E59" s="93"/>
      <c r="F59" s="97"/>
      <c r="G59" s="97"/>
      <c r="H59" s="106"/>
      <c r="J59" s="166"/>
      <c r="K59" s="166"/>
    </row>
    <row r="60" spans="1:11" ht="15.95" customHeight="1" x14ac:dyDescent="0.2">
      <c r="A60" s="107" t="s">
        <v>685</v>
      </c>
      <c r="B60" s="84"/>
      <c r="C60" s="104"/>
      <c r="D60" s="104"/>
      <c r="E60" s="93"/>
      <c r="F60" s="97"/>
      <c r="G60" s="97"/>
      <c r="H60" s="106"/>
      <c r="J60" s="166"/>
      <c r="K60" s="166"/>
    </row>
    <row r="61" spans="1:11" ht="15.95" customHeight="1" x14ac:dyDescent="0.2">
      <c r="A61" s="107"/>
      <c r="B61" s="98" t="s">
        <v>686</v>
      </c>
      <c r="C61" s="104">
        <f>+'Unallocated Detail'!E275</f>
        <v>0</v>
      </c>
      <c r="D61" s="104">
        <f>+'Unallocated Detail'!F275</f>
        <v>0</v>
      </c>
      <c r="E61" s="93">
        <v>4</v>
      </c>
      <c r="F61" s="91"/>
      <c r="G61" s="91"/>
      <c r="H61" s="106">
        <f>C61+D61</f>
        <v>0</v>
      </c>
      <c r="J61" s="166"/>
      <c r="K61" s="166"/>
    </row>
    <row r="62" spans="1:11" ht="15.95" customHeight="1" x14ac:dyDescent="0.2">
      <c r="A62" s="107"/>
      <c r="B62" s="98" t="s">
        <v>687</v>
      </c>
      <c r="C62" s="94">
        <v>0</v>
      </c>
      <c r="D62" s="94">
        <v>0</v>
      </c>
      <c r="E62" s="108">
        <v>4</v>
      </c>
      <c r="F62" s="95"/>
      <c r="G62" s="95"/>
      <c r="H62" s="94">
        <f>C62+D62</f>
        <v>0</v>
      </c>
      <c r="J62" s="166"/>
      <c r="K62" s="166"/>
    </row>
    <row r="63" spans="1:11" ht="15.95" customHeight="1" x14ac:dyDescent="0.2">
      <c r="A63" s="109" t="s">
        <v>345</v>
      </c>
      <c r="B63" s="110" t="s">
        <v>349</v>
      </c>
      <c r="C63" s="94">
        <f>SUM(C61:C62)</f>
        <v>0</v>
      </c>
      <c r="D63" s="94">
        <f>SUM(D61:D62)</f>
        <v>0</v>
      </c>
      <c r="E63" s="102"/>
      <c r="F63" s="111"/>
      <c r="G63" s="111"/>
      <c r="H63" s="94">
        <f>SUM(H61:H62)</f>
        <v>0</v>
      </c>
    </row>
    <row r="64" spans="1:11" ht="15.95" customHeight="1" x14ac:dyDescent="0.2">
      <c r="A64" s="107"/>
      <c r="B64" s="84"/>
      <c r="C64" s="104"/>
      <c r="D64" s="104"/>
      <c r="E64" s="112"/>
      <c r="F64" s="97"/>
      <c r="G64" s="97"/>
      <c r="H64" s="106"/>
    </row>
    <row r="65" spans="1:8" ht="15.95" customHeight="1" x14ac:dyDescent="0.35">
      <c r="A65" s="109" t="s">
        <v>376</v>
      </c>
      <c r="B65" s="110"/>
      <c r="C65" s="113">
        <f>C63+C58+C54+C50+C47+C42+C38+C23+C14</f>
        <v>181847548.64000002</v>
      </c>
      <c r="D65" s="113">
        <f>D63+D58+D54+D50+D47+D42+D38+D23+D14</f>
        <v>99030990.75</v>
      </c>
      <c r="E65" s="114"/>
      <c r="F65" s="114"/>
      <c r="G65" s="115"/>
      <c r="H65" s="113">
        <f>H63+H58+H54+H50+H47+H42+H38+H23+H14</f>
        <v>280878539.38999999</v>
      </c>
    </row>
    <row r="66" spans="1:8" ht="15.95" customHeight="1" x14ac:dyDescent="0.2">
      <c r="C66" s="116"/>
      <c r="D66" s="116"/>
      <c r="E66" s="116"/>
      <c r="F66" s="116"/>
    </row>
    <row r="67" spans="1:8" ht="15.95" customHeight="1" x14ac:dyDescent="0.2"/>
    <row r="68" spans="1:8" x14ac:dyDescent="0.2">
      <c r="A68" s="167"/>
      <c r="B68" s="117" t="s">
        <v>377</v>
      </c>
      <c r="C68" s="158" t="s">
        <v>30</v>
      </c>
      <c r="D68" s="158" t="s">
        <v>29</v>
      </c>
      <c r="E68" s="157" t="s">
        <v>696</v>
      </c>
      <c r="F68" s="158" t="s">
        <v>30</v>
      </c>
      <c r="G68" s="158" t="s">
        <v>29</v>
      </c>
      <c r="H68" s="157" t="s">
        <v>697</v>
      </c>
    </row>
    <row r="69" spans="1:8" x14ac:dyDescent="0.2">
      <c r="A69" s="118">
        <v>1</v>
      </c>
      <c r="B69" s="119" t="s">
        <v>378</v>
      </c>
      <c r="C69" s="121">
        <v>0.58079999999999998</v>
      </c>
      <c r="D69" s="122">
        <v>0.41920000000000002</v>
      </c>
      <c r="E69" s="122">
        <f>SUM(C69,D69)</f>
        <v>1</v>
      </c>
      <c r="F69" s="121">
        <v>0.58050000000000002</v>
      </c>
      <c r="G69" s="122">
        <v>0.41949999999999998</v>
      </c>
      <c r="H69" s="122">
        <f>SUM(F69,G69)</f>
        <v>1</v>
      </c>
    </row>
    <row r="70" spans="1:8" x14ac:dyDescent="0.2">
      <c r="A70" s="118">
        <v>2</v>
      </c>
      <c r="B70" s="119" t="s">
        <v>379</v>
      </c>
      <c r="C70" s="124">
        <v>0.626</v>
      </c>
      <c r="D70" s="125">
        <v>0.374</v>
      </c>
      <c r="E70" s="125">
        <f t="shared" ref="E70:E73" si="12">SUM(C70,D70)</f>
        <v>1</v>
      </c>
      <c r="F70" s="124">
        <v>0.62209999999999999</v>
      </c>
      <c r="G70" s="125">
        <v>0.37790000000000001</v>
      </c>
      <c r="H70" s="125">
        <f t="shared" ref="H70:H73" si="13">SUM(F70,G70)</f>
        <v>1</v>
      </c>
    </row>
    <row r="71" spans="1:8" x14ac:dyDescent="0.2">
      <c r="A71" s="118">
        <v>3</v>
      </c>
      <c r="B71" s="120" t="s">
        <v>380</v>
      </c>
      <c r="C71" s="124">
        <v>0.60089999999999999</v>
      </c>
      <c r="D71" s="125">
        <v>0.39910000000000001</v>
      </c>
      <c r="E71" s="125">
        <f t="shared" si="12"/>
        <v>1</v>
      </c>
      <c r="F71" s="124">
        <v>0.6038</v>
      </c>
      <c r="G71" s="125">
        <v>0.3962</v>
      </c>
      <c r="H71" s="125">
        <f t="shared" si="13"/>
        <v>1</v>
      </c>
    </row>
    <row r="72" spans="1:8" x14ac:dyDescent="0.2">
      <c r="A72" s="118">
        <v>4</v>
      </c>
      <c r="B72" s="119" t="s">
        <v>381</v>
      </c>
      <c r="C72" s="124">
        <v>0.66349999999999998</v>
      </c>
      <c r="D72" s="125">
        <v>0.33650000000000002</v>
      </c>
      <c r="E72" s="125">
        <f t="shared" si="12"/>
        <v>1</v>
      </c>
      <c r="F72" s="124">
        <v>0.66190000000000004</v>
      </c>
      <c r="G72" s="125">
        <v>0.33810000000000001</v>
      </c>
      <c r="H72" s="125">
        <f t="shared" si="13"/>
        <v>1</v>
      </c>
    </row>
    <row r="73" spans="1:8" x14ac:dyDescent="0.2">
      <c r="A73" s="108">
        <v>5</v>
      </c>
      <c r="B73" s="126" t="s">
        <v>382</v>
      </c>
      <c r="C73" s="127">
        <v>0.69820000000000004</v>
      </c>
      <c r="D73" s="128">
        <v>0.30180000000000001</v>
      </c>
      <c r="E73" s="128">
        <f t="shared" si="12"/>
        <v>1</v>
      </c>
      <c r="F73" s="127">
        <v>0.69140000000000001</v>
      </c>
      <c r="G73" s="128">
        <v>0.30859999999999999</v>
      </c>
      <c r="H73" s="128">
        <f t="shared" si="13"/>
        <v>1</v>
      </c>
    </row>
    <row r="74" spans="1:8" ht="11.25" customHeight="1" x14ac:dyDescent="0.2">
      <c r="C74" s="116"/>
      <c r="D74" s="116"/>
      <c r="E74" s="116"/>
      <c r="F74" s="116"/>
    </row>
    <row r="75" spans="1:8" ht="15.95" customHeight="1" x14ac:dyDescent="0.2">
      <c r="A75" s="129"/>
      <c r="C75" s="123"/>
      <c r="D75" s="123"/>
      <c r="E75" s="123"/>
      <c r="F75" s="123"/>
      <c r="G75" s="123"/>
      <c r="H75" s="123"/>
    </row>
    <row r="76" spans="1:8" ht="15.95" customHeight="1" x14ac:dyDescent="0.2">
      <c r="C76" s="123"/>
      <c r="D76" s="123"/>
      <c r="E76" s="123"/>
      <c r="F76" s="123"/>
      <c r="G76" s="123"/>
      <c r="H76" s="12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A5FAE38556174090AC92C9F35448DF" ma:contentTypeVersion="52" ma:contentTypeDescription="" ma:contentTypeScope="" ma:versionID="8e1d09c2a33fcf7e668aaac375dd16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C1C8F6-0EA8-404B-A737-81D0DC25CB0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318114B-E984-4CBA-94BC-C84C681CD685}"/>
</file>

<file path=customXml/itemProps3.xml><?xml version="1.0" encoding="utf-8"?>
<ds:datastoreItem xmlns:ds="http://schemas.openxmlformats.org/officeDocument/2006/customXml" ds:itemID="{634CAAD6-2759-4682-AB5A-CD8522AF2DB6}"/>
</file>

<file path=customXml/itemProps4.xml><?xml version="1.0" encoding="utf-8"?>
<ds:datastoreItem xmlns:ds="http://schemas.openxmlformats.org/officeDocument/2006/customXml" ds:itemID="{B52228EC-BC11-4ECE-824E-EA6EE77CC70E}"/>
</file>

<file path=customXml/itemProps5.xml><?xml version="1.0" encoding="utf-8"?>
<ds:datastoreItem xmlns:ds="http://schemas.openxmlformats.org/officeDocument/2006/customXml" ds:itemID="{17075350-A684-4734-841F-813FF8D278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2020-08-07T22:36:51Z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0x0101006E56B4D1795A2E4DB2F0B01679ED314A00CFA5FAE38556174090AC92C9F35448DF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