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rinterSettings/printerSettings1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printerSettings/printerSettings7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1365" yWindow="825" windowWidth="17010" windowHeight="10260" tabRatio="816" firstSheet="1" activeTab="1"/>
  </bookViews>
  <sheets>
    <sheet name="_com.sap.ip.bi.xl.hiddensheet" sheetId="43" state="veryHidden" r:id="rId1"/>
    <sheet name="Lead Sheet" sheetId="1" r:id="rId2"/>
    <sheet name="SOE 12ME 12-2019" sheetId="38" r:id="rId3"/>
    <sheet name="ZO12 SCh142 " sheetId="33" r:id="rId4"/>
    <sheet name="SCH 140 Prop Tax" sheetId="40" r:id="rId5"/>
    <sheet name="SOGE Green Pwer" sheetId="34" r:id="rId6"/>
    <sheet name="ZO12 Exp Orders " sheetId="30" r:id="rId7"/>
    <sheet name="c.99999.03.37.01 Green Pwr" sheetId="42" r:id="rId8"/>
    <sheet name="ZO12 Ord 55700200 " sheetId="39" r:id="rId9"/>
  </sheets>
  <externalReferences>
    <externalReference r:id="rId10"/>
  </externalReferences>
  <definedNames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4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I62" i="42" l="1"/>
  <c r="I52" i="42"/>
  <c r="I48" i="42"/>
  <c r="I39" i="42"/>
  <c r="I44" i="42"/>
  <c r="B24" i="33" l="1"/>
  <c r="E44" i="1" l="1"/>
  <c r="B18" i="30"/>
  <c r="E24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B15" i="30"/>
  <c r="E40" i="1" l="1"/>
  <c r="B22" i="33" l="1"/>
  <c r="B9" i="39" l="1"/>
  <c r="J28" i="42" l="1"/>
  <c r="J29" i="42" s="1"/>
  <c r="D14" i="42" s="1"/>
  <c r="I28" i="42"/>
  <c r="I29" i="42" s="1"/>
  <c r="D13" i="42" s="1"/>
  <c r="B26" i="33" l="1"/>
  <c r="B29" i="38" l="1"/>
  <c r="B27" i="38"/>
  <c r="K6" i="34" l="1"/>
  <c r="E6" i="34"/>
  <c r="D6" i="34"/>
  <c r="C6" i="34"/>
  <c r="J6" i="34" l="1"/>
  <c r="I6" i="34"/>
  <c r="H6" i="34"/>
  <c r="G6" i="34"/>
  <c r="F6" i="34"/>
  <c r="K8" i="34" l="1"/>
  <c r="E43" i="1"/>
  <c r="E42" i="1"/>
  <c r="D15" i="42"/>
  <c r="E41" i="1" s="1"/>
  <c r="E45" i="1" l="1"/>
  <c r="F6" i="40"/>
  <c r="E6" i="40"/>
  <c r="D6" i="40"/>
  <c r="C6" i="40"/>
  <c r="G6" i="40" l="1"/>
  <c r="E12" i="1" l="1"/>
  <c r="D113" i="40"/>
  <c r="E13" i="1"/>
  <c r="E35" i="1" l="1"/>
  <c r="E23" i="1" l="1"/>
  <c r="E15" i="1"/>
  <c r="E17" i="1" l="1"/>
  <c r="E16" i="1"/>
  <c r="E14" i="1"/>
  <c r="B17" i="38"/>
  <c r="B21" i="38" s="1"/>
  <c r="B54" i="38"/>
  <c r="B58" i="38" l="1"/>
  <c r="E22" i="1" l="1"/>
  <c r="K18" i="34"/>
  <c r="K17" i="34"/>
  <c r="K16" i="34"/>
  <c r="K15" i="34"/>
  <c r="K14" i="34"/>
  <c r="K13" i="34"/>
  <c r="K12" i="34"/>
  <c r="K11" i="34"/>
  <c r="K10" i="34"/>
  <c r="K9" i="34"/>
  <c r="K7" i="34"/>
  <c r="E21" i="1"/>
  <c r="E20" i="1" l="1"/>
  <c r="E39" i="1"/>
  <c r="E18" i="1"/>
  <c r="E38" i="1"/>
  <c r="E37" i="1"/>
  <c r="E19" i="1" l="1"/>
  <c r="E36" i="1"/>
  <c r="E25" i="1" l="1"/>
  <c r="E34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C30" i="1" l="1"/>
  <c r="E30" i="1" s="1"/>
  <c r="C29" i="1"/>
  <c r="E29" i="1" s="1"/>
  <c r="C28" i="1"/>
  <c r="E28" i="1" s="1"/>
  <c r="E31" i="1" l="1"/>
  <c r="E47" i="1" l="1"/>
  <c r="E48" i="1" s="1"/>
  <c r="E49" i="1" s="1"/>
</calcChain>
</file>

<file path=xl/sharedStrings.xml><?xml version="1.0" encoding="utf-8"?>
<sst xmlns="http://schemas.openxmlformats.org/spreadsheetml/2006/main" count="285" uniqueCount="207">
  <si>
    <t>PUGET SOUND ENERGY</t>
  </si>
  <si>
    <t>COMMISSIOM BASIS REPORT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</si>
  <si>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</si>
  <si>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</si>
  <si>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</si>
  <si>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</si>
  <si>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</si>
  <si>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</si>
  <si>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</si>
  <si>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</si>
  <si>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</si>
  <si>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</si>
  <si>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</si>
  <si>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</si>
  <si>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</si>
  <si>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</si>
  <si>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</si>
  <si>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</si>
  <si>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</si>
  <si>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</si>
  <si>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</si>
  <si>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</si>
  <si>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</si>
  <si>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</si>
  <si>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</si>
  <si>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</si>
  <si>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</si>
  <si>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</si>
  <si>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</si>
  <si>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</si>
  <si>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</si>
  <si>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</si>
  <si>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</si>
  <si>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</si>
  <si>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</si>
  <si>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</si>
  <si>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</si>
  <si>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</si>
  <si>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</si>
  <si>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</si>
  <si>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</si>
  <si>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</si>
  <si>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</si>
  <si>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</si>
  <si>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</si>
  <si>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</si>
  <si>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</si>
  <si>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</si>
  <si>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</si>
  <si>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</si>
  <si>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</si>
  <si>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</si>
  <si>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</si>
  <si>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</si>
  <si>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</si>
  <si>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</si>
  <si>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</si>
  <si>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</si>
  <si>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</si>
  <si>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</si>
  <si>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140 (Prop Tax in BillEngy) in above</t>
  </si>
  <si>
    <t>Total</t>
  </si>
  <si>
    <t>REMOVE JPUD GAIN ON SALE SCH 133</t>
  </si>
  <si>
    <t>SCH. 133 (JPUD Gain on Sale Cr) in above</t>
  </si>
  <si>
    <t>SCH. 141 (Expedt in BillEngy) in above</t>
  </si>
  <si>
    <t>SCH. 142 (Decup in BillEngy) in above</t>
  </si>
  <si>
    <t>45600335  Amort of Sch 142 Electric Sch26 in Rates</t>
  </si>
  <si>
    <t>45600336  Amort of Sch 142 Electric Sch31 in Rates</t>
  </si>
  <si>
    <t>45600371  9900-Amort of Sch 142 Ele NonRes in rate</t>
  </si>
  <si>
    <t>45600361  9900-Amort of Sch 142 Elec Resid in rate</t>
  </si>
  <si>
    <t xml:space="preserve">  Pages:                      0</t>
  </si>
  <si>
    <t>45600073  3545 - Green Energy Option</t>
  </si>
  <si>
    <t>45600089  1143 - REC Revenue per Tariff Schedule-E</t>
  </si>
  <si>
    <t>40810003  Municipal Taxes</t>
  </si>
  <si>
    <t>40740111  Amort Interest on REC Proceeds UE-111048</t>
  </si>
  <si>
    <t>90800100  4400 - Cust Asst Exp -Conserv Amor Elect</t>
  </si>
  <si>
    <t>90800113  4465 - Low Income Program  - Electric</t>
  </si>
  <si>
    <t>55500008  Residential Exchange - Purch Power</t>
  </si>
  <si>
    <t>55700200  4420 -Green Power Tags Programs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</si>
  <si>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</si>
  <si>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</si>
  <si>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</si>
  <si>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</si>
  <si>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</si>
  <si>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</si>
  <si>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</si>
  <si>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SCH. 81 (B &amp; O tax) in above-billed</t>
  </si>
  <si>
    <t>SCH. 95A (Federal Incentives) in above</t>
  </si>
  <si>
    <t xml:space="preserve">SCH. 137 (REC Proceeds Credit) in above 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</si>
  <si>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</si>
  <si>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</si>
  <si>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</si>
  <si>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</si>
  <si>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</si>
  <si>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</si>
  <si>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10 : Electric</t>
  </si>
  <si>
    <t>Statistical Rate</t>
  </si>
  <si>
    <t>Key Figures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</si>
  <si>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</si>
  <si>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</si>
  <si>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</si>
  <si>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</si>
  <si>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45600149  E Decoup Amort Sch 142 - Sch 46 &amp; 49 in</t>
  </si>
  <si>
    <t>Orders</t>
  </si>
  <si>
    <t>ECI_135S</t>
  </si>
  <si>
    <t>ERES_135S</t>
  </si>
  <si>
    <t>Subtotal</t>
  </si>
  <si>
    <t>Non-Consump</t>
  </si>
  <si>
    <t>Cost Element Group</t>
  </si>
  <si>
    <t>Act/COCurr.</t>
  </si>
  <si>
    <t>GREEN POWER - SCH 135/136 CHARGED TO C.99999.03.37.01</t>
  </si>
  <si>
    <t xml:space="preserve">Less:  Indirect PR Tax OH </t>
  </si>
  <si>
    <t xml:space="preserve">Less:  Indirect Benefit OH 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</si>
  <si>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</si>
  <si>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</si>
  <si>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</si>
  <si>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</si>
  <si>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45600151  E FPC Decoup Amort Sch 142 - Sch 46&amp;49</t>
  </si>
  <si>
    <t>Total Expense</t>
  </si>
  <si>
    <t xml:space="preserve">   40810006  Property Taxes-Washington-Electric</t>
  </si>
  <si>
    <t xml:space="preserve">   40810009  Prop Tax Sch140 Tracker Amort Defer-Elec</t>
  </si>
  <si>
    <t xml:space="preserve">   40810012  Property Taxes - Oregon</t>
  </si>
  <si>
    <t xml:space="preserve">   40810013  Property Taxes - Montana</t>
  </si>
  <si>
    <t>Order Total</t>
  </si>
  <si>
    <t xml:space="preserve"> FOR THE TWELVE MONTHS ENDED DECEMBER 31, 2019</t>
  </si>
  <si>
    <t xml:space="preserve">  ZO12                      Orders: Actual 12 Month Ended 12-2019</t>
  </si>
  <si>
    <t>TWELVE MONTHS ENDED DECEMBER 31, 2019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</si>
  <si>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</si>
  <si>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</si>
  <si>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</si>
  <si>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</si>
  <si>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</si>
  <si>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</si>
  <si>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</si>
  <si>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</si>
  <si>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</si>
  <si>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</si>
  <si>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</si>
  <si>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</si>
  <si>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t>12 ME December 2019</t>
  </si>
  <si>
    <t xml:space="preserve">SOGE Green Power </t>
  </si>
  <si>
    <t>(Fr: Revenue Dept)</t>
  </si>
  <si>
    <t xml:space="preserve">  Date:                     02/12/2020</t>
  </si>
  <si>
    <t xml:space="preserve">  Date:                     03/03/2020</t>
  </si>
  <si>
    <t>45600145 E FPC Dcp Amrt Sc 142-7A,11,25,29,35,43</t>
  </si>
  <si>
    <t>Electric Decoupling Amorts (Confirm w Revenue Acctng 3/03/2020)</t>
  </si>
  <si>
    <t xml:space="preserve">CONVERSION FACTOR EXCLUDING FIT </t>
  </si>
  <si>
    <t xml:space="preserve">  Date:                     03/6/2020</t>
  </si>
  <si>
    <t>Data Source Name</t>
  </si>
  <si>
    <t>Cost Analysis - Cost Elements by Period_JED</t>
  </si>
  <si>
    <t>Reporting Period (Selection)</t>
  </si>
  <si>
    <t>001/2019 - 012/2019</t>
  </si>
  <si>
    <t>WBS Element (Multiple)</t>
  </si>
  <si>
    <t>C.99999.03.37.01</t>
  </si>
  <si>
    <t>Controlling area</t>
  </si>
  <si>
    <t>1000</t>
  </si>
  <si>
    <t>Cost Element</t>
  </si>
  <si>
    <t>ExBentax Taxes Benefits</t>
  </si>
  <si>
    <t>Fiscal Year Variant</t>
  </si>
  <si>
    <t>K1</t>
  </si>
  <si>
    <t>InfoProvider</t>
  </si>
  <si>
    <t>ZOPA_O06; 0WBS_ELEMT; ZWBS_A06</t>
  </si>
  <si>
    <t>WBS Element</t>
  </si>
  <si>
    <t>Amount</t>
  </si>
  <si>
    <t>Assessment Use-Taxes</t>
  </si>
  <si>
    <t>Assessment Use-Benefits</t>
  </si>
  <si>
    <t>Net expense excluding benefits and taxes</t>
  </si>
  <si>
    <t>CO Order</t>
  </si>
  <si>
    <t>Order Processing grp</t>
  </si>
  <si>
    <t>$</t>
  </si>
  <si>
    <t>Green Power Program</t>
  </si>
  <si>
    <t>58800300</t>
  </si>
  <si>
    <t>9810-Misc Distr Exp-Net Metering Pro-Ele</t>
  </si>
  <si>
    <t>1</t>
  </si>
  <si>
    <t>90400004</t>
  </si>
  <si>
    <t>9810 # Uncollectable Acct Write-off</t>
  </si>
  <si>
    <t>90800143</t>
  </si>
  <si>
    <t>9810-Customer Assist Exp-Green Power-Ele</t>
  </si>
  <si>
    <t>90800144</t>
  </si>
  <si>
    <t>9810 - Customer Assist. Exp. Grants-Ele</t>
  </si>
  <si>
    <t>90800313</t>
  </si>
  <si>
    <t>9810-Cust Assist-Carbon Offset Sch-137-G</t>
  </si>
  <si>
    <t>2</t>
  </si>
  <si>
    <t>90900007</t>
  </si>
  <si>
    <t>9810 -Elec-Cust Promo Costs-Green Power</t>
  </si>
  <si>
    <t>90900313</t>
  </si>
  <si>
    <t>9810 -Cust Promo-Carbon Offset Sch-137-G</t>
  </si>
  <si>
    <t>Total Electric Benefit and Tax OH</t>
  </si>
  <si>
    <t xml:space="preserve"> Removed 9080313 and 90900313 Gas Order</t>
  </si>
  <si>
    <t>Revenue</t>
  </si>
  <si>
    <t>55700006  9810 -Green Power Renewable Credits</t>
  </si>
  <si>
    <t xml:space="preserve">  Date:                     03/13/2020</t>
  </si>
  <si>
    <t>REMOVE TRANSITION OF MICROSOFT LOAD TO SPECIAL CONTRACT</t>
  </si>
  <si>
    <t>40740231 9800#MSFT Transition Fee Amort UE-161123</t>
  </si>
  <si>
    <t xml:space="preserve">MSFT revenue </t>
  </si>
  <si>
    <t xml:space="preserve">conversion factor for MSFT </t>
  </si>
  <si>
    <t xml:space="preserve">   90800143  9810-Customer Assist Exp-Green Power-Ele</t>
  </si>
  <si>
    <t xml:space="preserve">   90800144  9810 - Customer Assist. Exp. Grants-Ele</t>
  </si>
  <si>
    <t xml:space="preserve">   90900007  9810 -Elec-Cust Promo Costs-Green Power</t>
  </si>
  <si>
    <t>Excluding Benefits and Payroll Taxes</t>
  </si>
  <si>
    <t xml:space="preserve">   45600073  3545 - Green Energy Option</t>
  </si>
  <si>
    <t xml:space="preserve">   55700006  9810 - Green Power Renewable Credits</t>
  </si>
  <si>
    <t xml:space="preserve">   55700200  4420 -Green Power Tags Programs</t>
  </si>
  <si>
    <t>926 Benefits</t>
  </si>
  <si>
    <t>4081 Payroll Taxes</t>
  </si>
  <si>
    <t>Line Order from Customer Renewable</t>
  </si>
  <si>
    <t>Orders from Customers Renewable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</si>
</sst>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(* #,##0.00000_);_(* \(#,##0.00000\);_(* &quot;-&quot;_);_(@_)"/>
    <numFmt numFmtId="172" formatCode="_-* #,##0.00\ &quot;DM&quot;_-;\-* #,##0.00\ &quot;DM&quot;_-;_-* &quot;-&quot;??\ &quot;DM&quot;_-;_-@_-"/>
    <numFmt numFmtId="173" formatCode="_-* #,##0.00\ _D_M_-;\-* #,##0.00\ _D_M_-;_-* &quot;-&quot;??\ _D_M_-;_-@_-"/>
    <numFmt numFmtId="174" formatCode="00000"/>
    <numFmt numFmtId="175" formatCode="0.00_)"/>
    <numFmt numFmtId="176" formatCode="###,000"/>
    <numFmt numFmtId="177" formatCode="_(* #,##0_);_(* \(#,##0\);_(* &quot;-&quot;??_);_(@_)"/>
    <numFmt numFmtId="178" formatCode="_-* #,##0.00\ _€_-;\-* #,##0.00\ _€_-;_-* &quot;-&quot;??\ _€_-;_-@_-"/>
    <numFmt numFmtId="179" formatCode="General_)"/>
    <numFmt numFmtId="180" formatCode="&quot;$ &quot;#,##0.00;&quot;$ -&quot;#,##0.00"/>
    <numFmt numFmtId="181" formatCode="#,##0.00_-;#,##0.00\-;&quot; &quot;"/>
    <numFmt numFmtId="182" formatCode="&quot;[-] &quot;@"/>
    <numFmt numFmtId="183" formatCode="&quot;[+] &quot;@"/>
    <numFmt numFmtId="184" formatCode="#,##0;\-#,##0;#,##0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rgb="FFDBE5F1"/>
      <name val="Verdana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1"/>
      <name val="Calibri"/>
      <family val="2"/>
      <scheme val="minor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ECECEC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rgb="FFFFFFD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/>
      <top style="medium">
        <color rgb="FFECECEC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indexed="64"/>
      </bottom>
      <diagonal/>
    </border>
  </borders>
  <cellStyleXfs count="36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4" fillId="38" borderId="0" applyNumberFormat="0" applyBorder="0" applyAlignment="0" applyProtection="0"/>
    <xf numFmtId="0" fontId="35" fillId="52" borderId="0" applyNumberFormat="0" applyBorder="0" applyAlignment="0" applyProtection="0"/>
    <xf numFmtId="0" fontId="34" fillId="37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35" fillId="51" borderId="0" applyNumberFormat="0" applyBorder="0" applyAlignment="0" applyProtection="0"/>
    <xf numFmtId="0" fontId="34" fillId="40" borderId="0" applyNumberFormat="0" applyBorder="0" applyAlignment="0" applyProtection="0"/>
    <xf numFmtId="0" fontId="35" fillId="43" borderId="0" applyNumberFormat="0" applyBorder="0" applyAlignment="0" applyProtection="0"/>
    <xf numFmtId="0" fontId="35" fillId="36" borderId="0" applyNumberFormat="0" applyBorder="0" applyAlignment="0" applyProtection="0"/>
    <xf numFmtId="0" fontId="34" fillId="50" borderId="0" applyNumberFormat="0" applyBorder="0" applyAlignment="0" applyProtection="0"/>
    <xf numFmtId="0" fontId="35" fillId="47" borderId="0" applyNumberFormat="0" applyBorder="0" applyAlignment="0" applyProtection="0"/>
    <xf numFmtId="0" fontId="34" fillId="42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34" borderId="0" applyNumberFormat="0" applyBorder="0" applyAlignment="0" applyProtection="0"/>
    <xf numFmtId="0" fontId="35" fillId="49" borderId="0" applyNumberFormat="0" applyBorder="0" applyAlignment="0" applyProtection="0"/>
    <xf numFmtId="0" fontId="34" fillId="46" borderId="0" applyNumberFormat="0" applyBorder="0" applyAlignment="0" applyProtection="0"/>
    <xf numFmtId="0" fontId="35" fillId="40" borderId="0" applyNumberFormat="0" applyBorder="0" applyAlignment="0" applyProtection="0"/>
    <xf numFmtId="0" fontId="25" fillId="33" borderId="0"/>
    <xf numFmtId="0" fontId="35" fillId="48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4" fillId="53" borderId="0" applyNumberFormat="0" applyBorder="0" applyAlignment="0" applyProtection="0"/>
    <xf numFmtId="0" fontId="36" fillId="51" borderId="0" applyNumberFormat="0" applyBorder="0" applyAlignment="0" applyProtection="0"/>
    <xf numFmtId="0" fontId="37" fillId="54" borderId="14" applyNumberFormat="0" applyAlignment="0" applyProtection="0"/>
    <xf numFmtId="0" fontId="38" fillId="46" borderId="15" applyNumberFormat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5" fillId="44" borderId="0" applyNumberFormat="0" applyBorder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52" borderId="14" applyNumberFormat="0" applyAlignment="0" applyProtection="0"/>
    <xf numFmtId="0" fontId="44" fillId="0" borderId="19" applyNumberFormat="0" applyFill="0" applyAlignment="0" applyProtection="0"/>
    <xf numFmtId="0" fontId="44" fillId="52" borderId="0" applyNumberFormat="0" applyBorder="0" applyAlignment="0" applyProtection="0"/>
    <xf numFmtId="0" fontId="25" fillId="51" borderId="14" applyNumberFormat="0" applyFont="0" applyAlignment="0" applyProtection="0"/>
    <xf numFmtId="0" fontId="45" fillId="54" borderId="20" applyNumberFormat="0" applyAlignment="0" applyProtection="0"/>
    <xf numFmtId="4" fontId="25" fillId="58" borderId="14" applyNumberFormat="0" applyProtection="0">
      <alignment vertical="center"/>
    </xf>
    <xf numFmtId="4" fontId="48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1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9" fillId="71" borderId="24" applyBorder="0"/>
    <xf numFmtId="4" fontId="30" fillId="78" borderId="21" applyNumberFormat="0" applyProtection="0">
      <alignment vertical="center"/>
    </xf>
    <xf numFmtId="4" fontId="48" fillId="79" borderId="13" applyNumberFormat="0" applyProtection="0">
      <alignment vertical="center"/>
    </xf>
    <xf numFmtId="4" fontId="30" fillId="74" borderId="21" applyNumberFormat="0" applyProtection="0">
      <alignment horizontal="left" vertical="center" indent="1"/>
    </xf>
    <xf numFmtId="0" fontId="30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8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30" fillId="72" borderId="21" applyNumberFormat="0" applyProtection="0">
      <alignment horizontal="left" vertical="top" indent="1"/>
    </xf>
    <xf numFmtId="4" fontId="32" fillId="81" borderId="22" applyNumberFormat="0" applyProtection="0">
      <alignment horizontal="left" vertical="center" indent="1"/>
    </xf>
    <xf numFmtId="0" fontId="25" fillId="82" borderId="13"/>
    <xf numFmtId="4" fontId="33" fillId="77" borderId="14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47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39" fontId="27" fillId="0" borderId="0"/>
    <xf numFmtId="0" fontId="20" fillId="0" borderId="0"/>
    <xf numFmtId="169" fontId="20" fillId="0" borderId="0">
      <alignment horizontal="left" wrapText="1"/>
    </xf>
    <xf numFmtId="0" fontId="49" fillId="0" borderId="0"/>
    <xf numFmtId="172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5" fontId="50" fillId="0" borderId="0"/>
    <xf numFmtId="10" fontId="20" fillId="0" borderId="0" applyFont="0" applyFill="0" applyBorder="0" applyAlignment="0" applyProtection="0"/>
    <xf numFmtId="0" fontId="51" fillId="0" borderId="27" applyNumberFormat="0" applyFont="0" applyFill="0" applyAlignment="0" applyProtection="0"/>
    <xf numFmtId="176" fontId="52" fillId="0" borderId="28" applyNumberFormat="0" applyProtection="0">
      <alignment horizontal="right" vertical="center"/>
    </xf>
    <xf numFmtId="176" fontId="53" fillId="0" borderId="29" applyNumberFormat="0" applyProtection="0">
      <alignment horizontal="right" vertical="center"/>
    </xf>
    <xf numFmtId="0" fontId="53" fillId="84" borderId="27" applyNumberFormat="0" applyAlignment="0" applyProtection="0">
      <alignment horizontal="left" vertical="center" indent="1"/>
    </xf>
    <xf numFmtId="0" fontId="54" fillId="85" borderId="29" applyNumberFormat="0" applyAlignment="0" applyProtection="0">
      <alignment horizontal="left" vertical="center" indent="1"/>
    </xf>
    <xf numFmtId="0" fontId="54" fillId="85" borderId="29" applyNumberFormat="0" applyAlignment="0" applyProtection="0">
      <alignment horizontal="left" vertical="center" indent="1"/>
    </xf>
    <xf numFmtId="0" fontId="55" fillId="0" borderId="30" applyNumberFormat="0" applyFill="0" applyBorder="0" applyAlignment="0" applyProtection="0"/>
    <xf numFmtId="0" fontId="56" fillId="0" borderId="30" applyBorder="0" applyAlignment="0" applyProtection="0"/>
    <xf numFmtId="176" fontId="57" fillId="86" borderId="31" applyNumberFormat="0" applyBorder="0" applyAlignment="0" applyProtection="0">
      <alignment horizontal="right" vertical="center" indent="1"/>
    </xf>
    <xf numFmtId="176" fontId="58" fillId="87" borderId="31" applyNumberFormat="0" applyBorder="0" applyAlignment="0" applyProtection="0">
      <alignment horizontal="right" vertical="center" indent="1"/>
    </xf>
    <xf numFmtId="176" fontId="58" fillId="88" borderId="31" applyNumberFormat="0" applyBorder="0" applyAlignment="0" applyProtection="0">
      <alignment horizontal="right" vertical="center" indent="1"/>
    </xf>
    <xf numFmtId="176" fontId="59" fillId="89" borderId="31" applyNumberFormat="0" applyBorder="0" applyAlignment="0" applyProtection="0">
      <alignment horizontal="right" vertical="center" indent="1"/>
    </xf>
    <xf numFmtId="176" fontId="59" fillId="90" borderId="31" applyNumberFormat="0" applyBorder="0" applyAlignment="0" applyProtection="0">
      <alignment horizontal="right" vertical="center" indent="1"/>
    </xf>
    <xf numFmtId="176" fontId="59" fillId="91" borderId="31" applyNumberFormat="0" applyBorder="0" applyAlignment="0" applyProtection="0">
      <alignment horizontal="right" vertical="center" indent="1"/>
    </xf>
    <xf numFmtId="176" fontId="60" fillId="92" borderId="31" applyNumberFormat="0" applyBorder="0" applyAlignment="0" applyProtection="0">
      <alignment horizontal="right" vertical="center" indent="1"/>
    </xf>
    <xf numFmtId="176" fontId="60" fillId="93" borderId="31" applyNumberFormat="0" applyBorder="0" applyAlignment="0" applyProtection="0">
      <alignment horizontal="right" vertical="center" indent="1"/>
    </xf>
    <xf numFmtId="176" fontId="60" fillId="94" borderId="31" applyNumberFormat="0" applyBorder="0" applyAlignment="0" applyProtection="0">
      <alignment horizontal="right" vertical="center" indent="1"/>
    </xf>
    <xf numFmtId="0" fontId="54" fillId="95" borderId="27" applyNumberFormat="0" applyAlignment="0" applyProtection="0">
      <alignment horizontal="left" vertical="center" indent="1"/>
    </xf>
    <xf numFmtId="0" fontId="54" fillId="96" borderId="27" applyNumberFormat="0" applyAlignment="0" applyProtection="0">
      <alignment horizontal="left" vertical="center" indent="1"/>
    </xf>
    <xf numFmtId="0" fontId="54" fillId="97" borderId="27" applyNumberFormat="0" applyAlignment="0" applyProtection="0">
      <alignment horizontal="left" vertical="center" indent="1"/>
    </xf>
    <xf numFmtId="0" fontId="54" fillId="98" borderId="27" applyNumberFormat="0" applyAlignment="0" applyProtection="0">
      <alignment horizontal="left" vertical="center" indent="1"/>
    </xf>
    <xf numFmtId="0" fontId="54" fillId="99" borderId="29" applyNumberFormat="0" applyAlignment="0" applyProtection="0">
      <alignment horizontal="left" vertical="center" indent="1"/>
    </xf>
    <xf numFmtId="176" fontId="52" fillId="98" borderId="28" applyNumberFormat="0" applyBorder="0" applyProtection="0">
      <alignment horizontal="right" vertical="center"/>
    </xf>
    <xf numFmtId="176" fontId="53" fillId="98" borderId="29" applyNumberFormat="0" applyBorder="0" applyProtection="0">
      <alignment horizontal="right" vertical="center"/>
    </xf>
    <xf numFmtId="176" fontId="52" fillId="100" borderId="27" applyNumberFormat="0" applyAlignment="0" applyProtection="0">
      <alignment horizontal="left" vertical="center" indent="1"/>
    </xf>
    <xf numFmtId="0" fontId="53" fillId="84" borderId="29" applyNumberFormat="0" applyAlignment="0" applyProtection="0">
      <alignment horizontal="left" vertical="center" indent="1"/>
    </xf>
    <xf numFmtId="0" fontId="54" fillId="99" borderId="29" applyNumberFormat="0" applyAlignment="0" applyProtection="0">
      <alignment horizontal="left" vertical="center" indent="1"/>
    </xf>
    <xf numFmtId="176" fontId="53" fillId="99" borderId="29" applyNumberFormat="0" applyProtection="0">
      <alignment horizontal="right" vertical="center"/>
    </xf>
    <xf numFmtId="0" fontId="25" fillId="33" borderId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43" fillId="52" borderId="14" applyNumberFormat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37" borderId="0" applyNumberFormat="0" applyBorder="0" applyAlignment="0" applyProtection="0"/>
    <xf numFmtId="0" fontId="34" fillId="46" borderId="0" applyNumberFormat="0" applyBorder="0" applyAlignment="0" applyProtection="0"/>
    <xf numFmtId="0" fontId="43" fillId="52" borderId="14" applyNumberFormat="0" applyAlignment="0" applyProtection="0"/>
    <xf numFmtId="0" fontId="34" fillId="42" borderId="0" applyNumberFormat="0" applyBorder="0" applyAlignment="0" applyProtection="0"/>
    <xf numFmtId="0" fontId="34" fillId="38" borderId="0" applyNumberFormat="0" applyBorder="0" applyAlignment="0" applyProtection="0"/>
    <xf numFmtId="0" fontId="34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3" fillId="0" borderId="1" applyNumberFormat="0" applyFill="0" applyAlignment="0" applyProtection="0"/>
    <xf numFmtId="0" fontId="64" fillId="0" borderId="2" applyNumberFormat="0" applyFill="0" applyAlignment="0" applyProtection="0"/>
    <xf numFmtId="0" fontId="65" fillId="0" borderId="3" applyNumberFormat="0" applyFill="0" applyAlignment="0" applyProtection="0"/>
    <xf numFmtId="0" fontId="65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7" fillId="3" borderId="0" applyNumberFormat="0" applyBorder="0" applyAlignment="0" applyProtection="0"/>
    <xf numFmtId="0" fontId="68" fillId="4" borderId="0" applyNumberFormat="0" applyBorder="0" applyAlignment="0" applyProtection="0"/>
    <xf numFmtId="0" fontId="69" fillId="5" borderId="4" applyNumberFormat="0" applyAlignment="0" applyProtection="0"/>
    <xf numFmtId="0" fontId="70" fillId="6" borderId="5" applyNumberFormat="0" applyAlignment="0" applyProtection="0"/>
    <xf numFmtId="0" fontId="71" fillId="6" borderId="4" applyNumberFormat="0" applyAlignment="0" applyProtection="0"/>
    <xf numFmtId="0" fontId="72" fillId="0" borderId="6" applyNumberFormat="0" applyFill="0" applyAlignment="0" applyProtection="0"/>
    <xf numFmtId="0" fontId="73" fillId="7" borderId="7" applyNumberFormat="0" applyAlignment="0" applyProtection="0"/>
    <xf numFmtId="0" fontId="7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9" applyNumberFormat="0" applyFill="0" applyAlignment="0" applyProtection="0"/>
    <xf numFmtId="0" fontId="7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7" fillId="12" borderId="0" applyNumberFormat="0" applyBorder="0" applyAlignment="0" applyProtection="0"/>
    <xf numFmtId="0" fontId="7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7" fillId="32" borderId="0" applyNumberFormat="0" applyBorder="0" applyAlignment="0" applyProtection="0"/>
    <xf numFmtId="0" fontId="69" fillId="5" borderId="4" applyNumberFormat="0" applyAlignment="0" applyProtection="0"/>
    <xf numFmtId="0" fontId="77" fillId="9" borderId="0" applyNumberFormat="0" applyBorder="0" applyAlignment="0" applyProtection="0"/>
    <xf numFmtId="0" fontId="77" fillId="13" borderId="0" applyNumberFormat="0" applyBorder="0" applyAlignment="0" applyProtection="0"/>
    <xf numFmtId="0" fontId="77" fillId="17" borderId="0" applyNumberFormat="0" applyBorder="0" applyAlignment="0" applyProtection="0"/>
    <xf numFmtId="0" fontId="77" fillId="21" borderId="0" applyNumberFormat="0" applyBorder="0" applyAlignment="0" applyProtection="0"/>
    <xf numFmtId="0" fontId="77" fillId="25" borderId="0" applyNumberFormat="0" applyBorder="0" applyAlignment="0" applyProtection="0"/>
    <xf numFmtId="0" fontId="77" fillId="29" borderId="0" applyNumberFormat="0" applyBorder="0" applyAlignment="0" applyProtection="0"/>
    <xf numFmtId="39" fontId="27" fillId="0" borderId="0"/>
    <xf numFmtId="9" fontId="20" fillId="0" borderId="0" applyFont="0" applyFill="0" applyBorder="0" applyAlignment="0" applyProtection="0"/>
    <xf numFmtId="0" fontId="79" fillId="0" borderId="0"/>
    <xf numFmtId="0" fontId="35" fillId="102" borderId="0" applyNumberFormat="0" applyBorder="0" applyAlignment="0" applyProtection="0"/>
    <xf numFmtId="0" fontId="35" fillId="61" borderId="0" applyNumberFormat="0" applyBorder="0" applyAlignment="0" applyProtection="0"/>
    <xf numFmtId="0" fontId="35" fillId="103" borderId="0" applyNumberFormat="0" applyBorder="0" applyAlignment="0" applyProtection="0"/>
    <xf numFmtId="0" fontId="35" fillId="104" borderId="0" applyNumberFormat="0" applyBorder="0" applyAlignment="0" applyProtection="0"/>
    <xf numFmtId="0" fontId="35" fillId="105" borderId="0" applyNumberFormat="0" applyBorder="0" applyAlignment="0" applyProtection="0"/>
    <xf numFmtId="0" fontId="35" fillId="106" borderId="0" applyNumberFormat="0" applyBorder="0" applyAlignment="0" applyProtection="0"/>
    <xf numFmtId="0" fontId="35" fillId="76" borderId="0" applyNumberFormat="0" applyBorder="0" applyAlignment="0" applyProtection="0"/>
    <xf numFmtId="0" fontId="35" fillId="107" borderId="0" applyNumberFormat="0" applyBorder="0" applyAlignment="0" applyProtection="0"/>
    <xf numFmtId="0" fontId="35" fillId="69" borderId="0" applyNumberFormat="0" applyBorder="0" applyAlignment="0" applyProtection="0"/>
    <xf numFmtId="0" fontId="35" fillId="104" borderId="0" applyNumberFormat="0" applyBorder="0" applyAlignment="0" applyProtection="0"/>
    <xf numFmtId="0" fontId="35" fillId="76" borderId="0" applyNumberFormat="0" applyBorder="0" applyAlignment="0" applyProtection="0"/>
    <xf numFmtId="0" fontId="35" fillId="64" borderId="0" applyNumberFormat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80" fillId="0" borderId="0" applyFont="0" applyFill="0" applyBorder="0" applyAlignment="0" applyProtection="0"/>
    <xf numFmtId="0" fontId="20" fillId="0" borderId="0"/>
    <xf numFmtId="0" fontId="20" fillId="0" borderId="0"/>
    <xf numFmtId="179" fontId="20" fillId="0" borderId="0"/>
    <xf numFmtId="0" fontId="2" fillId="0" borderId="0"/>
    <xf numFmtId="0" fontId="35" fillId="78" borderId="38" applyNumberFormat="0" applyFont="0" applyAlignment="0" applyProtection="0"/>
    <xf numFmtId="9" fontId="2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5" fillId="47" borderId="0" applyNumberFormat="0" applyBorder="0" applyAlignment="0" applyProtection="0"/>
    <xf numFmtId="0" fontId="34" fillId="40" borderId="0" applyNumberFormat="0" applyBorder="0" applyAlignment="0" applyProtection="0"/>
    <xf numFmtId="0" fontId="35" fillId="48" borderId="0" applyNumberFormat="0" applyBorder="0" applyAlignment="0" applyProtection="0"/>
    <xf numFmtId="0" fontId="34" fillId="37" borderId="0" applyNumberFormat="0" applyBorder="0" applyAlignment="0" applyProtection="0"/>
    <xf numFmtId="0" fontId="35" fillId="52" borderId="0" applyNumberFormat="0" applyBorder="0" applyAlignment="0" applyProtection="0"/>
    <xf numFmtId="0" fontId="34" fillId="53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4" fontId="25" fillId="58" borderId="14" applyNumberFormat="0" applyProtection="0">
      <alignment vertical="center"/>
    </xf>
    <xf numFmtId="4" fontId="48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1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4" fontId="30" fillId="78" borderId="21" applyNumberFormat="0" applyProtection="0">
      <alignment vertical="center"/>
    </xf>
    <xf numFmtId="4" fontId="48" fillId="79" borderId="13" applyNumberFormat="0" applyProtection="0">
      <alignment vertical="center"/>
    </xf>
    <xf numFmtId="4" fontId="30" fillId="74" borderId="21" applyNumberFormat="0" applyProtection="0">
      <alignment horizontal="left" vertical="center" indent="1"/>
    </xf>
    <xf numFmtId="0" fontId="30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8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30" fillId="72" borderId="21" applyNumberFormat="0" applyProtection="0">
      <alignment horizontal="left" vertical="top" indent="1"/>
    </xf>
    <xf numFmtId="4" fontId="32" fillId="81" borderId="22" applyNumberFormat="0" applyProtection="0">
      <alignment horizontal="left" vertical="center" indent="1"/>
    </xf>
    <xf numFmtId="4" fontId="33" fillId="77" borderId="14" applyNumberFormat="0" applyProtection="0">
      <alignment horizontal="right" vertical="center"/>
    </xf>
    <xf numFmtId="176" fontId="52" fillId="100" borderId="27" applyNumberFormat="0" applyAlignment="0" applyProtection="0">
      <alignment horizontal="left" vertical="center" indent="1"/>
    </xf>
    <xf numFmtId="176" fontId="83" fillId="100" borderId="0" applyNumberFormat="0" applyAlignment="0" applyProtection="0">
      <alignment horizontal="left" vertical="center" indent="1"/>
    </xf>
    <xf numFmtId="0" fontId="51" fillId="0" borderId="48" applyNumberFormat="0" applyFont="0" applyFill="0" applyAlignment="0" applyProtection="0"/>
    <xf numFmtId="176" fontId="52" fillId="0" borderId="28" applyNumberFormat="0" applyFill="0" applyBorder="0" applyAlignment="0" applyProtection="0">
      <alignment horizontal="right" vertical="center"/>
    </xf>
  </cellStyleXfs>
  <cellXfs count="23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 applyProtection="1">
      <alignment horizontal="centerContinuous"/>
      <protection locked="0"/>
    </xf>
    <xf numFmtId="164" fontId="21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 wrapText="1"/>
    </xf>
    <xf numFmtId="164" fontId="19" fillId="0" borderId="0" xfId="45" applyFont="1" applyFill="1" applyAlignment="1"/>
    <xf numFmtId="164" fontId="19" fillId="0" borderId="0" xfId="45" applyFont="1" applyAlignment="1">
      <alignment horizontal="center"/>
    </xf>
    <xf numFmtId="164" fontId="19" fillId="0" borderId="0" xfId="45" applyFont="1" applyProtection="1">
      <alignment horizontal="left" wrapText="1"/>
      <protection locked="0"/>
    </xf>
    <xf numFmtId="164" fontId="19" fillId="0" borderId="0" xfId="45" applyFont="1" applyFill="1" applyAlignment="1" applyProtection="1">
      <alignment horizontal="center"/>
      <protection locked="0"/>
    </xf>
    <xf numFmtId="164" fontId="19" fillId="0" borderId="10" xfId="45" applyFont="1" applyBorder="1" applyAlignment="1">
      <alignment horizontal="center"/>
    </xf>
    <xf numFmtId="164" fontId="19" fillId="0" borderId="10" xfId="45" applyFont="1" applyBorder="1" applyProtection="1">
      <alignment horizontal="left" wrapText="1"/>
      <protection locked="0"/>
    </xf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3" fontId="0" fillId="0" borderId="0" xfId="0" applyNumberFormat="1"/>
    <xf numFmtId="39" fontId="28" fillId="0" borderId="0" xfId="139" applyFont="1" applyFill="1" applyAlignment="1" applyProtection="1">
      <alignment horizontal="centerContinuous"/>
    </xf>
    <xf numFmtId="39" fontId="26" fillId="0" borderId="0" xfId="139" applyFont="1" applyFill="1" applyAlignment="1" applyProtection="1">
      <alignment horizontal="centerContinuous"/>
    </xf>
    <xf numFmtId="164" fontId="62" fillId="0" borderId="0" xfId="45" applyFont="1" applyFill="1" applyAlignment="1" applyProtection="1">
      <alignment horizontal="centerContinuous"/>
      <protection locked="0"/>
    </xf>
    <xf numFmtId="41" fontId="22" fillId="0" borderId="0" xfId="45" applyNumberFormat="1" applyFont="1" applyFill="1" applyBorder="1">
      <alignment horizontal="left" wrapText="1"/>
    </xf>
    <xf numFmtId="165" fontId="22" fillId="0" borderId="0" xfId="2" applyNumberFormat="1" applyFont="1" applyFill="1" applyAlignment="1"/>
    <xf numFmtId="164" fontId="23" fillId="0" borderId="0" xfId="45" applyFont="1" applyFill="1" applyAlignment="1">
      <alignment horizontal="left"/>
    </xf>
    <xf numFmtId="41" fontId="22" fillId="0" borderId="0" xfId="1" applyNumberFormat="1" applyFont="1" applyFill="1" applyAlignment="1">
      <alignment horizontal="left" wrapText="1"/>
    </xf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0" fontId="22" fillId="0" borderId="10" xfId="0" applyFont="1" applyFill="1" applyBorder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3" fillId="0" borderId="0" xfId="45" applyFont="1" applyFill="1" applyAlignment="1"/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1" xfId="2" applyNumberFormat="1" applyFont="1" applyFill="1" applyBorder="1" applyAlignment="1">
      <alignment horizontal="left" wrapText="1"/>
    </xf>
    <xf numFmtId="0" fontId="17" fillId="0" borderId="0" xfId="0" applyFont="1"/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65" fontId="22" fillId="0" borderId="0" xfId="2" applyNumberFormat="1" applyFont="1" applyFill="1" applyBorder="1"/>
    <xf numFmtId="170" fontId="22" fillId="0" borderId="0" xfId="3" applyNumberFormat="1" applyFont="1" applyFill="1"/>
    <xf numFmtId="0" fontId="20" fillId="0" borderId="0" xfId="140" applyFill="1" applyProtection="1"/>
    <xf numFmtId="39" fontId="28" fillId="0" borderId="0" xfId="139" applyFont="1" applyFill="1" applyAlignment="1" applyProtection="1"/>
    <xf numFmtId="39" fontId="20" fillId="0" borderId="0" xfId="139" applyFont="1" applyFill="1" applyAlignment="1" applyProtection="1"/>
    <xf numFmtId="39" fontId="20" fillId="0" borderId="0" xfId="139" applyFont="1" applyFill="1" applyProtection="1"/>
    <xf numFmtId="39" fontId="28" fillId="0" borderId="0" xfId="139" applyNumberFormat="1" applyFont="1" applyFill="1" applyProtection="1"/>
    <xf numFmtId="39" fontId="20" fillId="0" borderId="0" xfId="139" applyNumberFormat="1" applyFont="1" applyFill="1" applyProtection="1"/>
    <xf numFmtId="39" fontId="20" fillId="0" borderId="0" xfId="139" applyNumberFormat="1" applyFont="1" applyFill="1" applyAlignment="1" applyProtection="1">
      <alignment horizontal="left"/>
    </xf>
    <xf numFmtId="39" fontId="20" fillId="0" borderId="0" xfId="139" applyNumberFormat="1" applyFont="1" applyFill="1" applyAlignment="1" applyProtection="1">
      <alignment horizontal="center"/>
    </xf>
    <xf numFmtId="39" fontId="28" fillId="0" borderId="0" xfId="139" applyNumberFormat="1" applyFont="1" applyFill="1" applyAlignment="1" applyProtection="1">
      <alignment horizontal="left"/>
    </xf>
    <xf numFmtId="0" fontId="20" fillId="0" borderId="10" xfId="139" quotePrefix="1" applyNumberFormat="1" applyFont="1" applyFill="1" applyBorder="1" applyAlignment="1" applyProtection="1">
      <alignment horizontal="center"/>
    </xf>
    <xf numFmtId="39" fontId="78" fillId="0" borderId="0" xfId="139" applyNumberFormat="1" applyFont="1" applyFill="1" applyProtection="1"/>
    <xf numFmtId="39" fontId="78" fillId="0" borderId="0" xfId="139" applyNumberFormat="1" applyFont="1" applyFill="1" applyAlignment="1" applyProtection="1">
      <alignment horizontal="fill"/>
    </xf>
    <xf numFmtId="39" fontId="78" fillId="0" borderId="0" xfId="139" applyFont="1" applyFill="1" applyProtection="1"/>
    <xf numFmtId="39" fontId="78" fillId="0" borderId="0" xfId="139" applyNumberFormat="1" applyFont="1" applyFill="1" applyAlignment="1" applyProtection="1">
      <alignment horizontal="left"/>
    </xf>
    <xf numFmtId="39" fontId="78" fillId="0" borderId="0" xfId="139" applyNumberFormat="1" applyFont="1" applyFill="1" applyAlignment="1" applyProtection="1">
      <alignment horizontal="left" indent="1"/>
    </xf>
    <xf numFmtId="39" fontId="78" fillId="0" borderId="0" xfId="139" applyFont="1" applyFill="1" applyBorder="1" applyAlignment="1" applyProtection="1">
      <alignment horizontal="left" indent="1"/>
    </xf>
    <xf numFmtId="39" fontId="78" fillId="0" borderId="0" xfId="139" applyFont="1" applyFill="1" applyBorder="1" applyAlignment="1" applyProtection="1">
      <alignment horizontal="left"/>
    </xf>
    <xf numFmtId="39" fontId="78" fillId="0" borderId="0" xfId="139" applyFont="1" applyFill="1" applyAlignment="1" applyProtection="1">
      <alignment horizontal="left" indent="1"/>
    </xf>
    <xf numFmtId="39" fontId="78" fillId="0" borderId="0" xfId="139" applyFont="1" applyFill="1" applyAlignment="1" applyProtection="1">
      <alignment horizontal="left"/>
    </xf>
    <xf numFmtId="39" fontId="78" fillId="0" borderId="0" xfId="243" applyFont="1" applyFill="1" applyAlignment="1" applyProtection="1">
      <alignment horizontal="left"/>
    </xf>
    <xf numFmtId="43" fontId="20" fillId="0" borderId="0" xfId="139" applyNumberFormat="1" applyFont="1" applyFill="1" applyBorder="1" applyAlignment="1" applyProtection="1">
      <alignment horizontal="fill"/>
    </xf>
    <xf numFmtId="43" fontId="20" fillId="0" borderId="0" xfId="140" applyNumberFormat="1" applyFill="1" applyProtection="1"/>
    <xf numFmtId="41" fontId="22" fillId="0" borderId="10" xfId="2" applyNumberFormat="1" applyFont="1" applyFill="1" applyBorder="1" applyAlignment="1">
      <alignment horizontal="left" wrapText="1"/>
    </xf>
    <xf numFmtId="0" fontId="61" fillId="0" borderId="0" xfId="245" applyFont="1" applyAlignment="1">
      <alignment horizontal="left" vertical="top"/>
    </xf>
    <xf numFmtId="0" fontId="79" fillId="0" borderId="0" xfId="245"/>
    <xf numFmtId="0" fontId="79" fillId="0" borderId="0" xfId="245" applyAlignment="1">
      <alignment horizontal="left" vertical="top"/>
    </xf>
    <xf numFmtId="0" fontId="79" fillId="101" borderId="0" xfId="245" applyFill="1" applyAlignment="1">
      <alignment horizontal="left" vertical="top"/>
    </xf>
    <xf numFmtId="8" fontId="0" fillId="0" borderId="0" xfId="0" applyNumberFormat="1"/>
    <xf numFmtId="1" fontId="22" fillId="0" borderId="0" xfId="45" applyNumberFormat="1" applyFont="1" applyFill="1" applyAlignment="1">
      <alignment horizontal="left"/>
    </xf>
    <xf numFmtId="0" fontId="22" fillId="0" borderId="36" xfId="0" applyFont="1" applyFill="1" applyBorder="1"/>
    <xf numFmtId="0" fontId="20" fillId="0" borderId="0" xfId="140"/>
    <xf numFmtId="43" fontId="17" fillId="0" borderId="0" xfId="0" applyNumberFormat="1" applyFont="1"/>
    <xf numFmtId="0" fontId="79" fillId="0" borderId="33" xfId="245" applyBorder="1" applyAlignment="1">
      <alignment horizontal="left" vertical="top"/>
    </xf>
    <xf numFmtId="49" fontId="17" fillId="0" borderId="0" xfId="0" applyNumberFormat="1" applyFont="1" applyFill="1" applyBorder="1" applyAlignment="1">
      <alignment horizontal="left"/>
    </xf>
    <xf numFmtId="0" fontId="79" fillId="0" borderId="32" xfId="245" applyFill="1" applyBorder="1" applyAlignment="1">
      <alignment horizontal="center" vertical="top"/>
    </xf>
    <xf numFmtId="0" fontId="61" fillId="108" borderId="34" xfId="245" applyFont="1" applyFill="1" applyBorder="1" applyAlignment="1">
      <alignment horizontal="left" vertical="top"/>
    </xf>
    <xf numFmtId="180" fontId="61" fillId="108" borderId="37" xfId="245" applyNumberFormat="1" applyFont="1" applyFill="1" applyBorder="1" applyAlignment="1">
      <alignment horizontal="right" vertical="top"/>
    </xf>
    <xf numFmtId="180" fontId="61" fillId="108" borderId="34" xfId="245" applyNumberFormat="1" applyFont="1" applyFill="1" applyBorder="1" applyAlignment="1">
      <alignment horizontal="right" vertical="top"/>
    </xf>
    <xf numFmtId="180" fontId="79" fillId="101" borderId="32" xfId="245" applyNumberFormat="1" applyFill="1" applyBorder="1" applyAlignment="1">
      <alignment horizontal="right" vertical="top"/>
    </xf>
    <xf numFmtId="180" fontId="79" fillId="101" borderId="40" xfId="245" applyNumberFormat="1" applyFill="1" applyBorder="1" applyAlignment="1">
      <alignment horizontal="right" vertical="top"/>
    </xf>
    <xf numFmtId="180" fontId="79" fillId="0" borderId="32" xfId="245" applyNumberFormat="1" applyBorder="1" applyAlignment="1">
      <alignment horizontal="right" vertical="top"/>
    </xf>
    <xf numFmtId="180" fontId="79" fillId="0" borderId="41" xfId="245" applyNumberFormat="1" applyBorder="1" applyAlignment="1">
      <alignment horizontal="right" vertical="top"/>
    </xf>
    <xf numFmtId="180" fontId="79" fillId="0" borderId="40" xfId="245" applyNumberFormat="1" applyBorder="1" applyAlignment="1">
      <alignment horizontal="right" vertical="top"/>
    </xf>
    <xf numFmtId="43" fontId="17" fillId="0" borderId="0" xfId="0" applyNumberFormat="1" applyFont="1" applyFill="1"/>
    <xf numFmtId="43" fontId="0" fillId="0" borderId="0" xfId="1" applyFont="1"/>
    <xf numFmtId="0" fontId="20" fillId="0" borderId="42" xfId="296" applyBorder="1"/>
    <xf numFmtId="0" fontId="20" fillId="0" borderId="39" xfId="296" applyBorder="1"/>
    <xf numFmtId="0" fontId="20" fillId="0" borderId="43" xfId="296" applyBorder="1"/>
    <xf numFmtId="0" fontId="20" fillId="0" borderId="44" xfId="296" applyBorder="1"/>
    <xf numFmtId="0" fontId="20" fillId="0" borderId="10" xfId="296" applyBorder="1"/>
    <xf numFmtId="0" fontId="20" fillId="0" borderId="45" xfId="296" applyBorder="1"/>
    <xf numFmtId="0" fontId="20" fillId="0" borderId="0" xfId="296" applyBorder="1"/>
    <xf numFmtId="0" fontId="20" fillId="0" borderId="46" xfId="296" applyBorder="1"/>
    <xf numFmtId="0" fontId="20" fillId="0" borderId="47" xfId="296" applyBorder="1"/>
    <xf numFmtId="0" fontId="20" fillId="0" borderId="10" xfId="296" applyBorder="1" applyAlignment="1">
      <alignment horizontal="center" wrapText="1"/>
    </xf>
    <xf numFmtId="14" fontId="20" fillId="0" borderId="0" xfId="140" applyNumberFormat="1"/>
    <xf numFmtId="4" fontId="20" fillId="0" borderId="0" xfId="140" applyNumberFormat="1"/>
    <xf numFmtId="42" fontId="20" fillId="0" borderId="35" xfId="297" applyNumberFormat="1" applyFont="1" applyBorder="1"/>
    <xf numFmtId="181" fontId="2" fillId="0" borderId="0" xfId="280" applyNumberFormat="1" applyFill="1" applyBorder="1"/>
    <xf numFmtId="165" fontId="20" fillId="0" borderId="0" xfId="140" applyNumberFormat="1" applyFill="1" applyProtection="1"/>
    <xf numFmtId="165" fontId="78" fillId="0" borderId="0" xfId="139" applyNumberFormat="1" applyFont="1" applyFill="1" applyBorder="1" applyAlignment="1" applyProtection="1">
      <alignment horizontal="right"/>
    </xf>
    <xf numFmtId="165" fontId="20" fillId="0" borderId="0" xfId="139" applyNumberFormat="1" applyFont="1" applyFill="1" applyBorder="1" applyAlignment="1" applyProtection="1">
      <alignment horizontal="right"/>
    </xf>
    <xf numFmtId="41" fontId="22" fillId="0" borderId="0" xfId="2" applyNumberFormat="1" applyFont="1" applyFill="1"/>
    <xf numFmtId="0" fontId="79" fillId="0" borderId="32" xfId="245" applyBorder="1" applyAlignment="1">
      <alignment horizontal="center" vertical="top"/>
    </xf>
    <xf numFmtId="44" fontId="79" fillId="101" borderId="40" xfId="245" applyNumberFormat="1" applyFill="1" applyBorder="1" applyAlignment="1">
      <alignment horizontal="right" vertical="top"/>
    </xf>
    <xf numFmtId="44" fontId="79" fillId="0" borderId="41" xfId="245" applyNumberFormat="1" applyBorder="1" applyAlignment="1">
      <alignment horizontal="right" vertical="top"/>
    </xf>
    <xf numFmtId="44" fontId="79" fillId="0" borderId="40" xfId="245" applyNumberFormat="1" applyBorder="1" applyAlignment="1">
      <alignment horizontal="right" vertical="top"/>
    </xf>
    <xf numFmtId="0" fontId="17" fillId="0" borderId="0" xfId="0" applyFont="1" applyFill="1"/>
    <xf numFmtId="43" fontId="0" fillId="0" borderId="0" xfId="0" applyNumberFormat="1" applyFill="1"/>
    <xf numFmtId="43" fontId="0" fillId="0" borderId="10" xfId="0" applyNumberFormat="1" applyFill="1" applyBorder="1"/>
    <xf numFmtId="41" fontId="78" fillId="0" borderId="0" xfId="139" applyNumberFormat="1" applyFont="1" applyFill="1" applyBorder="1" applyAlignment="1" applyProtection="1">
      <alignment horizontal="right"/>
    </xf>
    <xf numFmtId="0" fontId="17" fillId="0" borderId="10" xfId="0" applyFont="1" applyFill="1" applyBorder="1"/>
    <xf numFmtId="0" fontId="17" fillId="0" borderId="10" xfId="0" applyFont="1" applyFill="1" applyBorder="1" applyAlignment="1">
      <alignment horizontal="right"/>
    </xf>
    <xf numFmtId="177" fontId="20" fillId="0" borderId="0" xfId="1" applyNumberFormat="1" applyFont="1" applyBorder="1"/>
    <xf numFmtId="43" fontId="84" fillId="0" borderId="0" xfId="0" applyNumberFormat="1" applyFont="1"/>
    <xf numFmtId="43" fontId="85" fillId="0" borderId="0" xfId="0" applyNumberFormat="1" applyFont="1"/>
    <xf numFmtId="165" fontId="78" fillId="0" borderId="0" xfId="139" applyNumberFormat="1" applyFont="1" applyFill="1" applyAlignment="1" applyProtection="1">
      <alignment horizontal="right"/>
    </xf>
    <xf numFmtId="41" fontId="78" fillId="0" borderId="0" xfId="139" applyNumberFormat="1" applyFont="1" applyFill="1" applyAlignment="1" applyProtection="1">
      <alignment horizontal="right"/>
    </xf>
    <xf numFmtId="41" fontId="78" fillId="0" borderId="39" xfId="139" applyNumberFormat="1" applyFont="1" applyFill="1" applyBorder="1" applyAlignment="1" applyProtection="1">
      <alignment horizontal="right"/>
    </xf>
    <xf numFmtId="41" fontId="78" fillId="0" borderId="10" xfId="139" applyNumberFormat="1" applyFont="1" applyFill="1" applyBorder="1" applyAlignment="1" applyProtection="1">
      <alignment horizontal="right"/>
    </xf>
    <xf numFmtId="41" fontId="20" fillId="0" borderId="39" xfId="139" applyNumberFormat="1" applyFont="1" applyFill="1" applyBorder="1" applyAlignment="1" applyProtection="1">
      <alignment horizontal="right"/>
    </xf>
    <xf numFmtId="165" fontId="78" fillId="0" borderId="26" xfId="139" applyNumberFormat="1" applyFont="1" applyFill="1" applyBorder="1" applyAlignment="1" applyProtection="1">
      <alignment horizontal="right"/>
    </xf>
    <xf numFmtId="43" fontId="78" fillId="0" borderId="0" xfId="139" applyNumberFormat="1" applyFont="1" applyFill="1" applyAlignment="1" applyProtection="1">
      <alignment horizontal="right"/>
    </xf>
    <xf numFmtId="44" fontId="20" fillId="0" borderId="0" xfId="139" applyNumberFormat="1" applyFont="1" applyFill="1" applyProtection="1"/>
    <xf numFmtId="44" fontId="20" fillId="0" borderId="0" xfId="139" applyNumberFormat="1" applyFont="1" applyFill="1" applyAlignment="1" applyProtection="1">
      <alignment horizontal="center"/>
    </xf>
    <xf numFmtId="44" fontId="78" fillId="0" borderId="0" xfId="139" applyNumberFormat="1" applyFont="1" applyFill="1" applyAlignment="1" applyProtection="1">
      <alignment horizontal="fill"/>
    </xf>
    <xf numFmtId="177" fontId="78" fillId="0" borderId="0" xfId="139" applyNumberFormat="1" applyFont="1" applyFill="1" applyAlignment="1" applyProtection="1">
      <alignment horizontal="right"/>
    </xf>
    <xf numFmtId="177" fontId="20" fillId="0" borderId="39" xfId="139" applyNumberFormat="1" applyFont="1" applyFill="1" applyBorder="1" applyAlignment="1" applyProtection="1">
      <alignment horizontal="right"/>
    </xf>
    <xf numFmtId="177" fontId="78" fillId="0" borderId="10" xfId="139" applyNumberFormat="1" applyFont="1" applyFill="1" applyBorder="1" applyAlignment="1" applyProtection="1">
      <alignment horizontal="right"/>
    </xf>
    <xf numFmtId="177" fontId="78" fillId="0" borderId="39" xfId="139" applyNumberFormat="1" applyFont="1" applyFill="1" applyBorder="1" applyAlignment="1" applyProtection="1">
      <alignment horizontal="right"/>
    </xf>
    <xf numFmtId="177" fontId="78" fillId="0" borderId="26" xfId="139" applyNumberFormat="1" applyFont="1" applyFill="1" applyBorder="1" applyAlignment="1" applyProtection="1">
      <alignment horizontal="right"/>
    </xf>
    <xf numFmtId="44" fontId="61" fillId="108" borderId="37" xfId="245" applyNumberFormat="1" applyFont="1" applyFill="1" applyBorder="1" applyAlignment="1">
      <alignment horizontal="right" vertical="top"/>
    </xf>
    <xf numFmtId="0" fontId="86" fillId="0" borderId="0" xfId="0" applyFont="1" applyAlignment="1">
      <alignment horizontal="center"/>
    </xf>
    <xf numFmtId="0" fontId="87" fillId="0" borderId="0" xfId="0" applyFont="1"/>
    <xf numFmtId="168" fontId="22" fillId="0" borderId="0" xfId="3" applyNumberFormat="1" applyFont="1" applyFill="1" applyBorder="1" applyAlignment="1">
      <alignment horizontal="center"/>
    </xf>
    <xf numFmtId="0" fontId="22" fillId="0" borderId="0" xfId="141" applyNumberFormat="1" applyFont="1" applyFill="1" applyAlignment="1"/>
    <xf numFmtId="0" fontId="17" fillId="0" borderId="0" xfId="0" applyFont="1" applyFill="1" applyAlignment="1">
      <alignment horizontal="center"/>
    </xf>
    <xf numFmtId="43" fontId="0" fillId="0" borderId="0" xfId="1" applyFont="1" applyFill="1"/>
    <xf numFmtId="43" fontId="84" fillId="0" borderId="0" xfId="1" applyFont="1" applyFill="1"/>
    <xf numFmtId="0" fontId="0" fillId="0" borderId="10" xfId="0" applyFont="1" applyFill="1" applyBorder="1"/>
    <xf numFmtId="9" fontId="22" fillId="0" borderId="0" xfId="3" applyFont="1" applyFill="1" applyBorder="1" applyAlignment="1"/>
    <xf numFmtId="0" fontId="53" fillId="84" borderId="27" xfId="153" quotePrefix="1" applyNumberFormat="1" applyBorder="1" applyAlignment="1"/>
    <xf numFmtId="0" fontId="52" fillId="100" borderId="27" xfId="174" quotePrefix="1" applyNumberFormat="1" applyBorder="1" applyAlignment="1"/>
    <xf numFmtId="0" fontId="52" fillId="100" borderId="27" xfId="174" applyNumberFormat="1" applyBorder="1" applyAlignment="1"/>
    <xf numFmtId="0" fontId="53" fillId="84" borderId="27" xfId="153" quotePrefix="1" applyNumberFormat="1" applyAlignment="1"/>
    <xf numFmtId="182" fontId="54" fillId="95" borderId="27" xfId="167" quotePrefix="1" applyNumberFormat="1" applyAlignment="1"/>
    <xf numFmtId="183" fontId="54" fillId="96" borderId="27" xfId="168" quotePrefix="1" applyNumberFormat="1" applyAlignment="1"/>
    <xf numFmtId="183" fontId="54" fillId="96" borderId="27" xfId="168" quotePrefix="1" applyNumberFormat="1" applyBorder="1" applyAlignment="1"/>
    <xf numFmtId="0" fontId="53" fillId="84" borderId="27" xfId="153" applyNumberFormat="1" applyBorder="1" applyAlignment="1"/>
    <xf numFmtId="0" fontId="52" fillId="100" borderId="27" xfId="174" quotePrefix="1" applyNumberFormat="1" applyBorder="1" applyAlignment="1">
      <alignment horizontal="right"/>
    </xf>
    <xf numFmtId="0" fontId="52" fillId="100" borderId="27" xfId="174" quotePrefix="1" applyNumberFormat="1" applyAlignment="1"/>
    <xf numFmtId="184" fontId="52" fillId="0" borderId="28" xfId="151" applyNumberFormat="1">
      <alignment horizontal="right" vertical="center"/>
    </xf>
    <xf numFmtId="184" fontId="52" fillId="0" borderId="49" xfId="151" applyNumberFormat="1" applyBorder="1">
      <alignment horizontal="right" vertical="center"/>
    </xf>
    <xf numFmtId="0" fontId="52" fillId="100" borderId="27" xfId="174" applyNumberFormat="1" applyAlignment="1"/>
    <xf numFmtId="0" fontId="53" fillId="84" borderId="50" xfId="175" quotePrefix="1" applyNumberFormat="1" applyBorder="1" applyAlignment="1"/>
    <xf numFmtId="0" fontId="53" fillId="84" borderId="50" xfId="175" applyNumberFormat="1" applyBorder="1" applyAlignment="1"/>
    <xf numFmtId="0" fontId="53" fillId="84" borderId="51" xfId="175" applyNumberFormat="1" applyBorder="1" applyAlignment="1"/>
    <xf numFmtId="184" fontId="53" fillId="0" borderId="50" xfId="152" applyNumberFormat="1" applyBorder="1">
      <alignment horizontal="right" vertical="center"/>
    </xf>
    <xf numFmtId="184" fontId="53" fillId="0" borderId="51" xfId="152" applyNumberFormat="1" applyBorder="1">
      <alignment horizontal="right" vertical="center"/>
    </xf>
    <xf numFmtId="41" fontId="0" fillId="0" borderId="52" xfId="0" applyNumberFormat="1" applyBorder="1"/>
    <xf numFmtId="184" fontId="17" fillId="0" borderId="35" xfId="0" applyNumberFormat="1" applyFont="1" applyBorder="1"/>
    <xf numFmtId="0" fontId="88" fillId="0" borderId="0" xfId="245" applyFont="1"/>
    <xf numFmtId="177" fontId="0" fillId="0" borderId="0" xfId="1" applyNumberFormat="1" applyFont="1"/>
    <xf numFmtId="164" fontId="22" fillId="0" borderId="0" xfId="45" quotePrefix="1" applyFont="1" applyFill="1" applyBorder="1" applyAlignment="1">
      <alignment horizontal="left"/>
    </xf>
    <xf numFmtId="42" fontId="22" fillId="0" borderId="0" xfId="45" applyNumberFormat="1" applyFont="1" applyFill="1" applyAlignment="1"/>
    <xf numFmtId="42" fontId="22" fillId="0" borderId="0" xfId="2" applyNumberFormat="1" applyFont="1" applyFill="1" applyAlignment="1"/>
    <xf numFmtId="164" fontId="22" fillId="0" borderId="0" xfId="45" applyFont="1" applyFill="1" applyAlignment="1">
      <alignment horizontal="left"/>
    </xf>
    <xf numFmtId="41" fontId="22" fillId="0" borderId="0" xfId="2" applyNumberFormat="1" applyFont="1" applyFill="1" applyBorder="1" applyAlignment="1">
      <alignment horizontal="left" wrapText="1"/>
    </xf>
    <xf numFmtId="164" fontId="22" fillId="0" borderId="0" xfId="45" applyNumberFormat="1" applyFont="1" applyFill="1" applyBorder="1" applyAlignment="1"/>
    <xf numFmtId="41" fontId="22" fillId="0" borderId="0" xfId="2" applyNumberFormat="1" applyFont="1" applyFill="1" applyAlignment="1"/>
    <xf numFmtId="166" fontId="22" fillId="0" borderId="10" xfId="1" applyNumberFormat="1" applyFont="1" applyFill="1" applyBorder="1" applyAlignment="1">
      <alignment horizontal="left" wrapText="1"/>
    </xf>
    <xf numFmtId="0" fontId="22" fillId="0" borderId="0" xfId="0" applyFont="1" applyFill="1" applyAlignment="1">
      <alignment horizontal="right"/>
    </xf>
    <xf numFmtId="41" fontId="22" fillId="0" borderId="0" xfId="2" applyNumberFormat="1" applyFont="1" applyFill="1" applyAlignment="1">
      <alignment horizontal="left" wrapText="1"/>
    </xf>
    <xf numFmtId="166" fontId="22" fillId="0" borderId="0" xfId="1" applyNumberFormat="1" applyFont="1" applyFill="1" applyAlignment="1">
      <alignment horizontal="left" wrapText="1"/>
    </xf>
    <xf numFmtId="10" fontId="22" fillId="0" borderId="0" xfId="3" applyNumberFormat="1" applyFont="1" applyFill="1"/>
    <xf numFmtId="43" fontId="0" fillId="0" borderId="0" xfId="0" applyNumberFormat="1" applyFont="1" applyBorder="1"/>
    <xf numFmtId="171" fontId="22" fillId="0" borderId="0" xfId="1" applyNumberFormat="1" applyFont="1" applyFill="1" applyAlignment="1">
      <alignment horizontal="left" wrapText="1"/>
    </xf>
    <xf numFmtId="164" fontId="22" fillId="0" borderId="10" xfId="45" applyFont="1" applyFill="1" applyBorder="1" applyAlignment="1"/>
    <xf numFmtId="43" fontId="0" fillId="0" borderId="0" xfId="0" applyNumberFormat="1" applyFont="1"/>
    <xf numFmtId="0" fontId="22" fillId="0" borderId="0" xfId="0" applyFont="1" applyFill="1" applyBorder="1"/>
    <xf numFmtId="166" fontId="22" fillId="0" borderId="0" xfId="1" applyNumberFormat="1" applyFont="1" applyFill="1" applyBorder="1" applyAlignment="1">
      <alignment horizontal="left" wrapText="1"/>
    </xf>
    <xf numFmtId="0" fontId="89" fillId="0" borderId="0" xfId="0" applyFont="1"/>
    <xf numFmtId="0" fontId="0" fillId="109" borderId="0" xfId="0" applyFill="1"/>
    <xf numFmtId="43" fontId="84" fillId="109" borderId="0" xfId="0" applyNumberFormat="1" applyFont="1" applyFill="1"/>
    <xf numFmtId="43" fontId="0" fillId="109" borderId="0" xfId="0" applyNumberFormat="1" applyFill="1"/>
    <xf numFmtId="0" fontId="90" fillId="0" borderId="0" xfId="0" applyNumberFormat="1" applyFont="1" applyFill="1" applyAlignment="1"/>
    <xf numFmtId="0" fontId="52" fillId="110" borderId="27" xfId="174" applyNumberFormat="1" applyFill="1" applyBorder="1" applyAlignment="1"/>
    <xf numFmtId="0" fontId="52" fillId="110" borderId="27" xfId="174" applyNumberFormat="1" applyFill="1" applyAlignment="1"/>
    <xf numFmtId="0" fontId="52" fillId="110" borderId="27" xfId="174" quotePrefix="1" applyNumberFormat="1" applyFill="1" applyAlignment="1"/>
    <xf numFmtId="0" fontId="52" fillId="110" borderId="27" xfId="174" quotePrefix="1" applyNumberFormat="1" applyFill="1" applyBorder="1" applyAlignment="1"/>
    <xf numFmtId="184" fontId="52" fillId="109" borderId="28" xfId="151" applyNumberFormat="1" applyFill="1">
      <alignment horizontal="right" vertical="center"/>
    </xf>
    <xf numFmtId="0" fontId="91" fillId="0" borderId="0" xfId="0" applyFont="1"/>
    <xf numFmtId="0" fontId="0" fillId="0" borderId="42" xfId="0" applyBorder="1"/>
    <xf numFmtId="0" fontId="0" fillId="0" borderId="39" xfId="0" applyBorder="1"/>
    <xf numFmtId="0" fontId="0" fillId="0" borderId="43" xfId="0" applyBorder="1"/>
    <xf numFmtId="1" fontId="22" fillId="0" borderId="44" xfId="45" applyNumberFormat="1" applyFont="1" applyFill="1" applyBorder="1" applyAlignment="1">
      <alignment horizontal="left"/>
    </xf>
    <xf numFmtId="0" fontId="0" fillId="0" borderId="0" xfId="0" applyBorder="1"/>
    <xf numFmtId="0" fontId="0" fillId="0" borderId="44" xfId="0" applyBorder="1"/>
    <xf numFmtId="177" fontId="0" fillId="0" borderId="45" xfId="1" applyNumberFormat="1" applyFont="1" applyBorder="1"/>
    <xf numFmtId="177" fontId="0" fillId="0" borderId="47" xfId="1" applyNumberFormat="1" applyFont="1" applyBorder="1"/>
    <xf numFmtId="0" fontId="0" fillId="0" borderId="45" xfId="0" applyBorder="1"/>
    <xf numFmtId="0" fontId="17" fillId="0" borderId="0" xfId="0" applyFont="1" applyBorder="1"/>
    <xf numFmtId="43" fontId="0" fillId="0" borderId="45" xfId="1" applyFont="1" applyBorder="1"/>
    <xf numFmtId="165" fontId="0" fillId="0" borderId="45" xfId="2" applyNumberFormat="1" applyFont="1" applyBorder="1"/>
    <xf numFmtId="165" fontId="0" fillId="0" borderId="47" xfId="2" applyNumberFormat="1" applyFont="1" applyBorder="1"/>
    <xf numFmtId="165" fontId="17" fillId="0" borderId="45" xfId="0" applyNumberFormat="1" applyFont="1" applyBorder="1"/>
    <xf numFmtId="0" fontId="0" fillId="0" borderId="46" xfId="0" applyBorder="1"/>
    <xf numFmtId="0" fontId="0" fillId="0" borderId="10" xfId="0" applyBorder="1"/>
    <xf numFmtId="0" fontId="0" fillId="0" borderId="47" xfId="0" applyBorder="1"/>
    <xf numFmtId="177" fontId="17" fillId="0" borderId="45" xfId="1" applyNumberFormat="1" applyFont="1" applyFill="1" applyBorder="1"/>
    <xf numFmtId="177" fontId="0" fillId="0" borderId="45" xfId="1" applyNumberFormat="1" applyFont="1" applyFill="1" applyBorder="1"/>
    <xf numFmtId="177" fontId="0" fillId="0" borderId="47" xfId="1" applyNumberFormat="1" applyFont="1" applyFill="1" applyBorder="1"/>
    <xf numFmtId="0" fontId="0" fillId="0" borderId="45" xfId="0" applyFill="1" applyBorder="1"/>
    <xf numFmtId="177" fontId="17" fillId="0" borderId="45" xfId="0" applyNumberFormat="1" applyFont="1" applyFill="1" applyBorder="1"/>
    <xf numFmtId="177" fontId="17" fillId="111" borderId="45" xfId="0" applyNumberFormat="1" applyFont="1" applyFill="1" applyBorder="1"/>
    <xf numFmtId="164" fontId="19" fillId="0" borderId="0" xfId="45" quotePrefix="1" applyFont="1" applyFill="1" applyBorder="1" applyAlignment="1">
      <alignment horizontal="right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Alignment="1" applyProtection="1">
      <alignment horizontal="center"/>
      <protection locked="0"/>
    </xf>
    <xf numFmtId="39" fontId="20" fillId="0" borderId="0" xfId="139" applyNumberFormat="1" applyFont="1" applyFill="1" applyAlignment="1" applyProtection="1">
      <alignment wrapText="1"/>
    </xf>
    <xf numFmtId="0" fontId="20" fillId="0" borderId="0" xfId="140" applyAlignment="1">
      <alignment wrapText="1"/>
    </xf>
    <xf numFmtId="0" fontId="79" fillId="0" borderId="32" xfId="245" applyBorder="1" applyAlignment="1">
      <alignment horizontal="left" vertical="top"/>
    </xf>
    <xf numFmtId="0" fontId="79" fillId="0" borderId="33" xfId="245" applyBorder="1" applyAlignment="1">
      <alignment horizontal="left" vertical="top"/>
    </xf>
  </cellXfs>
  <cellStyles count="360">
    <cellStyle name="20% - Accent1" xfId="22" builtinId="30" customBuiltin="1"/>
    <cellStyle name="20% - Accent1 2" xfId="213"/>
    <cellStyle name="20% - Accent1 2 2" xfId="246"/>
    <cellStyle name="20% - Accent2" xfId="26" builtinId="34" customBuiltin="1"/>
    <cellStyle name="20% - Accent2 2" xfId="217"/>
    <cellStyle name="20% - Accent2 2 2" xfId="247"/>
    <cellStyle name="20% - Accent3" xfId="30" builtinId="38" customBuiltin="1"/>
    <cellStyle name="20% - Accent3 2" xfId="221"/>
    <cellStyle name="20% - Accent3 2 2" xfId="248"/>
    <cellStyle name="20% - Accent4" xfId="34" builtinId="42" customBuiltin="1"/>
    <cellStyle name="20% - Accent4 2" xfId="225"/>
    <cellStyle name="20% - Accent4 2 2" xfId="249"/>
    <cellStyle name="20% - Accent5" xfId="38" builtinId="46" customBuiltin="1"/>
    <cellStyle name="20% - Accent5 2" xfId="229"/>
    <cellStyle name="20% - Accent5 2 2" xfId="250"/>
    <cellStyle name="20% - Accent6" xfId="42" builtinId="50" customBuiltin="1"/>
    <cellStyle name="20% - Accent6 2" xfId="233"/>
    <cellStyle name="20% - Accent6 2 2" xfId="251"/>
    <cellStyle name="40% - Accent1" xfId="23" builtinId="31" customBuiltin="1"/>
    <cellStyle name="40% - Accent1 2" xfId="214"/>
    <cellStyle name="40% - Accent1 2 2" xfId="252"/>
    <cellStyle name="40% - Accent2" xfId="27" builtinId="35" customBuiltin="1"/>
    <cellStyle name="40% - Accent2 2" xfId="218"/>
    <cellStyle name="40% - Accent2 2 2" xfId="253"/>
    <cellStyle name="40% - Accent3" xfId="31" builtinId="39" customBuiltin="1"/>
    <cellStyle name="40% - Accent3 2" xfId="222"/>
    <cellStyle name="40% - Accent3 2 2" xfId="254"/>
    <cellStyle name="40% - Accent4" xfId="35" builtinId="43" customBuiltin="1"/>
    <cellStyle name="40% - Accent4 2" xfId="226"/>
    <cellStyle name="40% - Accent4 2 2" xfId="255"/>
    <cellStyle name="40% - Accent5" xfId="39" builtinId="47" customBuiltin="1"/>
    <cellStyle name="40% - Accent5 2" xfId="230"/>
    <cellStyle name="40% - Accent5 2 2" xfId="256"/>
    <cellStyle name="40% - Accent6" xfId="43" builtinId="51" customBuiltin="1"/>
    <cellStyle name="40% - Accent6 2" xfId="234"/>
    <cellStyle name="40% - Accent6 2 2" xfId="257"/>
    <cellStyle name="60% - Accent1" xfId="24" builtinId="32" customBuiltin="1"/>
    <cellStyle name="60% - Accent1 2" xfId="215"/>
    <cellStyle name="60% - Accent2" xfId="28" builtinId="36" customBuiltin="1"/>
    <cellStyle name="60% - Accent2 2" xfId="219"/>
    <cellStyle name="60% - Accent3" xfId="32" builtinId="40" customBuiltin="1"/>
    <cellStyle name="60% - Accent3 2" xfId="223"/>
    <cellStyle name="60% - Accent4" xfId="36" builtinId="44" customBuiltin="1"/>
    <cellStyle name="60% - Accent4 2" xfId="227"/>
    <cellStyle name="60% - Accent5" xfId="40" builtinId="48" customBuiltin="1"/>
    <cellStyle name="60% - Accent5 2" xfId="231"/>
    <cellStyle name="60% - Accent6" xfId="44" builtinId="52" customBuiltin="1"/>
    <cellStyle name="60% - Accent6 2" xfId="235"/>
    <cellStyle name="Accent1" xfId="21" builtinId="29" customBuiltin="1"/>
    <cellStyle name="Accent1 - 20%" xfId="60"/>
    <cellStyle name="Accent1 - 20% 2" xfId="299"/>
    <cellStyle name="Accent1 - 40%" xfId="56"/>
    <cellStyle name="Accent1 - 40% 2" xfId="300"/>
    <cellStyle name="Accent1 - 60%" xfId="52"/>
    <cellStyle name="Accent1 - 60% 2" xfId="301"/>
    <cellStyle name="Accent1 2" xfId="64"/>
    <cellStyle name="Accent1 3" xfId="133"/>
    <cellStyle name="Accent1 4" xfId="179"/>
    <cellStyle name="Accent1 5" xfId="192"/>
    <cellStyle name="Accent1 6" xfId="212"/>
    <cellStyle name="Accent1 7" xfId="237"/>
    <cellStyle name="Accent2" xfId="25" builtinId="33" customBuiltin="1"/>
    <cellStyle name="Accent2 - 20%" xfId="71"/>
    <cellStyle name="Accent2 - 20% 2" xfId="302"/>
    <cellStyle name="Accent2 - 40%" xfId="67"/>
    <cellStyle name="Accent2 - 40% 2" xfId="303"/>
    <cellStyle name="Accent2 - 60%" xfId="63"/>
    <cellStyle name="Accent2 - 60% 2" xfId="304"/>
    <cellStyle name="Accent2 2" xfId="48"/>
    <cellStyle name="Accent2 3" xfId="134"/>
    <cellStyle name="Accent2 4" xfId="180"/>
    <cellStyle name="Accent2 5" xfId="191"/>
    <cellStyle name="Accent2 6" xfId="216"/>
    <cellStyle name="Accent2 7" xfId="238"/>
    <cellStyle name="Accent3" xfId="29" builtinId="37" customBuiltin="1"/>
    <cellStyle name="Accent3 - 20%" xfId="55"/>
    <cellStyle name="Accent3 - 20% 2" xfId="305"/>
    <cellStyle name="Accent3 - 40%" xfId="51"/>
    <cellStyle name="Accent3 - 40% 2" xfId="306"/>
    <cellStyle name="Accent3 - 60%" xfId="70"/>
    <cellStyle name="Accent3 - 60% 2" xfId="307"/>
    <cellStyle name="Accent3 2" xfId="59"/>
    <cellStyle name="Accent3 3" xfId="135"/>
    <cellStyle name="Accent3 4" xfId="182"/>
    <cellStyle name="Accent3 5" xfId="190"/>
    <cellStyle name="Accent3 6" xfId="220"/>
    <cellStyle name="Accent3 7" xfId="239"/>
    <cellStyle name="Accent4" xfId="33" builtinId="41" customBuiltin="1"/>
    <cellStyle name="Accent4 - 20%" xfId="62"/>
    <cellStyle name="Accent4 - 20% 2" xfId="308"/>
    <cellStyle name="Accent4 - 40%" xfId="58"/>
    <cellStyle name="Accent4 - 40% 2" xfId="309"/>
    <cellStyle name="Accent4 - 60%" xfId="54"/>
    <cellStyle name="Accent4 - 60% 2" xfId="310"/>
    <cellStyle name="Accent4 2" xfId="66"/>
    <cellStyle name="Accent4 3" xfId="136"/>
    <cellStyle name="Accent4 4" xfId="183"/>
    <cellStyle name="Accent4 5" xfId="188"/>
    <cellStyle name="Accent4 6" xfId="224"/>
    <cellStyle name="Accent4 7" xfId="240"/>
    <cellStyle name="Accent5" xfId="37" builtinId="45" customBuiltin="1"/>
    <cellStyle name="Accent5 - 20%" xfId="69"/>
    <cellStyle name="Accent5 - 20% 2" xfId="311"/>
    <cellStyle name="Accent5 - 40%" xfId="65"/>
    <cellStyle name="Accent5 - 60%" xfId="61"/>
    <cellStyle name="Accent5 - 60% 2" xfId="312"/>
    <cellStyle name="Accent5 2" xfId="50"/>
    <cellStyle name="Accent5 3" xfId="137"/>
    <cellStyle name="Accent5 4" xfId="184"/>
    <cellStyle name="Accent5 5" xfId="187"/>
    <cellStyle name="Accent5 6" xfId="228"/>
    <cellStyle name="Accent5 7" xfId="241"/>
    <cellStyle name="Accent6" xfId="41" builtinId="49" customBuiltin="1"/>
    <cellStyle name="Accent6 - 20%" xfId="53"/>
    <cellStyle name="Accent6 - 40%" xfId="49"/>
    <cellStyle name="Accent6 - 40% 2" xfId="313"/>
    <cellStyle name="Accent6 - 60%" xfId="72"/>
    <cellStyle name="Accent6 - 60% 2" xfId="314"/>
    <cellStyle name="Accent6 2" xfId="57"/>
    <cellStyle name="Accent6 3" xfId="138"/>
    <cellStyle name="Accent6 4" xfId="185"/>
    <cellStyle name="Accent6 5" xfId="186"/>
    <cellStyle name="Accent6 6" xfId="232"/>
    <cellStyle name="Accent6 7" xfId="242"/>
    <cellStyle name="Bad" xfId="10" builtinId="27" customBuiltin="1"/>
    <cellStyle name="Bad 2" xfId="73"/>
    <cellStyle name="Bad 3" xfId="201"/>
    <cellStyle name="Calculation" xfId="14" builtinId="22" customBuiltin="1"/>
    <cellStyle name="Calculation 2" xfId="74"/>
    <cellStyle name="Calculation 3" xfId="205"/>
    <cellStyle name="Check Cell" xfId="16" builtinId="23" customBuiltin="1"/>
    <cellStyle name="Check Cell 2" xfId="75"/>
    <cellStyle name="Check Cell 3" xfId="207"/>
    <cellStyle name="Comma" xfId="1" builtinId="3"/>
    <cellStyle name="Comma 2" xfId="144"/>
    <cellStyle name="Comma 2 2" xfId="258"/>
    <cellStyle name="Comma 2 3" xfId="298"/>
    <cellStyle name="Comma 3" xfId="259"/>
    <cellStyle name="Comma 4" xfId="260"/>
    <cellStyle name="Comma 4 2" xfId="272"/>
    <cellStyle name="Comma 4 3" xfId="273"/>
    <cellStyle name="Comma 4 4" xfId="274"/>
    <cellStyle name="Comma 4 5" xfId="275"/>
    <cellStyle name="Comma 5" xfId="261"/>
    <cellStyle name="Comma 6" xfId="262"/>
    <cellStyle name="Comma 6 2" xfId="276"/>
    <cellStyle name="Comma 6 3" xfId="277"/>
    <cellStyle name="Comma 6 4" xfId="278"/>
    <cellStyle name="Comma 6 5" xfId="279"/>
    <cellStyle name="Comma 7" xfId="263"/>
    <cellStyle name="Currency" xfId="2" builtinId="4"/>
    <cellStyle name="Currency 2" xfId="143"/>
    <cellStyle name="Currency 3" xfId="264"/>
    <cellStyle name="Currency 3 2" xfId="297"/>
    <cellStyle name="Emphasis 1" xfId="76"/>
    <cellStyle name="Emphasis 1 2" xfId="315"/>
    <cellStyle name="Emphasis 2" xfId="77"/>
    <cellStyle name="Emphasis 2 2" xfId="316"/>
    <cellStyle name="Emphasis 3" xfId="78"/>
    <cellStyle name="Entered" xfId="145"/>
    <cellStyle name="Explanatory Text" xfId="19" builtinId="53" customBuiltin="1"/>
    <cellStyle name="Explanatory Text 2" xfId="210"/>
    <cellStyle name="Good" xfId="9" builtinId="26" customBuiltin="1"/>
    <cellStyle name="Good 2" xfId="79"/>
    <cellStyle name="Good 3" xfId="200"/>
    <cellStyle name="Grey" xfId="146"/>
    <cellStyle name="Heading 1" xfId="5" builtinId="16" customBuiltin="1"/>
    <cellStyle name="Heading 1 2" xfId="80"/>
    <cellStyle name="Heading 1 3" xfId="196"/>
    <cellStyle name="Heading 2" xfId="6" builtinId="17" customBuiltin="1"/>
    <cellStyle name="Heading 2 2" xfId="81"/>
    <cellStyle name="Heading 2 3" xfId="197"/>
    <cellStyle name="Heading 3" xfId="7" builtinId="18" customBuiltin="1"/>
    <cellStyle name="Heading 3 2" xfId="82"/>
    <cellStyle name="Heading 3 3" xfId="198"/>
    <cellStyle name="Heading 4" xfId="8" builtinId="19" customBuiltin="1"/>
    <cellStyle name="Heading 4 2" xfId="83"/>
    <cellStyle name="Heading 4 3" xfId="199"/>
    <cellStyle name="Input" xfId="12" builtinId="20" customBuiltin="1"/>
    <cellStyle name="Input [yellow]" xfId="147"/>
    <cellStyle name="Input 2" xfId="84"/>
    <cellStyle name="Input 3" xfId="189"/>
    <cellStyle name="Input 4" xfId="181"/>
    <cellStyle name="Input 5" xfId="203"/>
    <cellStyle name="Input 6" xfId="236"/>
    <cellStyle name="Linked Cell" xfId="15" builtinId="24" customBuiltin="1"/>
    <cellStyle name="Linked Cell 2" xfId="85"/>
    <cellStyle name="Linked Cell 3" xfId="206"/>
    <cellStyle name="Neutral" xfId="11" builtinId="28" customBuiltin="1"/>
    <cellStyle name="Neutral 2" xfId="86"/>
    <cellStyle name="Neutral 3" xfId="202"/>
    <cellStyle name="Normal" xfId="0" builtinId="0"/>
    <cellStyle name="Normal - Style1" xfId="148"/>
    <cellStyle name="Normal 10" xfId="195"/>
    <cellStyle name="Normal 11" xfId="245"/>
    <cellStyle name="Normal 11 2" xfId="296"/>
    <cellStyle name="Normal 12" xfId="295"/>
    <cellStyle name="Normal 155" xfId="140"/>
    <cellStyle name="Normal 2" xfId="46"/>
    <cellStyle name="Normal 2 2" xfId="265"/>
    <cellStyle name="Normal 2 3" xfId="266"/>
    <cellStyle name="Normal 2 4" xfId="267"/>
    <cellStyle name="Normal 2 5" xfId="280"/>
    <cellStyle name="Normal 2 5 2" xfId="281"/>
    <cellStyle name="Normal 2 5 3" xfId="282"/>
    <cellStyle name="Normal 3" xfId="47"/>
    <cellStyle name="Normal 3 2" xfId="268"/>
    <cellStyle name="Normal 3 2 2" xfId="283"/>
    <cellStyle name="Normal 3 2 3" xfId="284"/>
    <cellStyle name="Normal 3 2 4" xfId="285"/>
    <cellStyle name="Normal 3 2 5" xfId="286"/>
    <cellStyle name="Normal 4" xfId="68"/>
    <cellStyle name="Normal 5" xfId="142"/>
    <cellStyle name="Normal 5 2" xfId="287"/>
    <cellStyle name="Normal 5 3" xfId="288"/>
    <cellStyle name="Normal 5 4" xfId="289"/>
    <cellStyle name="Normal 5 5" xfId="290"/>
    <cellStyle name="Normal 6" xfId="178"/>
    <cellStyle name="Normal 7" xfId="193"/>
    <cellStyle name="Normal 7 2" xfId="291"/>
    <cellStyle name="Normal 7 3" xfId="292"/>
    <cellStyle name="Normal 7 4" xfId="293"/>
    <cellStyle name="Normal 7 5" xfId="294"/>
    <cellStyle name="Normal 8" xfId="141"/>
    <cellStyle name="Normal 9" xfId="194"/>
    <cellStyle name="Normal_Monthly" xfId="139"/>
    <cellStyle name="Normal_Year To Date" xfId="243"/>
    <cellStyle name="Note" xfId="18" builtinId="10" customBuiltin="1"/>
    <cellStyle name="Note 2" xfId="87"/>
    <cellStyle name="Note 2 2" xfId="269"/>
    <cellStyle name="Note 3" xfId="209"/>
    <cellStyle name="Output" xfId="13" builtinId="21" customBuiltin="1"/>
    <cellStyle name="Output 2" xfId="88"/>
    <cellStyle name="Output 3" xfId="204"/>
    <cellStyle name="Percent" xfId="3" builtinId="5"/>
    <cellStyle name="Percent [2]" xfId="149"/>
    <cellStyle name="Percent 2" xfId="244"/>
    <cellStyle name="Percent 3" xfId="270"/>
    <cellStyle name="SAPBEXaggData" xfId="89"/>
    <cellStyle name="SAPBEXaggData 2" xfId="317"/>
    <cellStyle name="SAPBEXaggDataEmph" xfId="90"/>
    <cellStyle name="SAPBEXaggDataEmph 2" xfId="318"/>
    <cellStyle name="SAPBEXaggItem" xfId="91"/>
    <cellStyle name="SAPBEXaggItem 2" xfId="319"/>
    <cellStyle name="SAPBEXaggItemX" xfId="92"/>
    <cellStyle name="SAPBEXaggItemX 2" xfId="320"/>
    <cellStyle name="SAPBEXchaText" xfId="93"/>
    <cellStyle name="SAPBEXchaText 2" xfId="321"/>
    <cellStyle name="SAPBEXexcBad7" xfId="94"/>
    <cellStyle name="SAPBEXexcBad7 2" xfId="322"/>
    <cellStyle name="SAPBEXexcBad8" xfId="95"/>
    <cellStyle name="SAPBEXexcBad8 2" xfId="323"/>
    <cellStyle name="SAPBEXexcBad9" xfId="96"/>
    <cellStyle name="SAPBEXexcBad9 2" xfId="324"/>
    <cellStyle name="SAPBEXexcCritical4" xfId="97"/>
    <cellStyle name="SAPBEXexcCritical4 2" xfId="325"/>
    <cellStyle name="SAPBEXexcCritical5" xfId="98"/>
    <cellStyle name="SAPBEXexcCritical5 2" xfId="326"/>
    <cellStyle name="SAPBEXexcCritical6" xfId="99"/>
    <cellStyle name="SAPBEXexcCritical6 2" xfId="327"/>
    <cellStyle name="SAPBEXexcGood1" xfId="100"/>
    <cellStyle name="SAPBEXexcGood1 2" xfId="328"/>
    <cellStyle name="SAPBEXexcGood2" xfId="101"/>
    <cellStyle name="SAPBEXexcGood2 2" xfId="329"/>
    <cellStyle name="SAPBEXexcGood3" xfId="102"/>
    <cellStyle name="SAPBEXexcGood3 2" xfId="330"/>
    <cellStyle name="SAPBEXfilterDrill" xfId="103"/>
    <cellStyle name="SAPBEXfilterDrill 2" xfId="331"/>
    <cellStyle name="SAPBEXfilterItem" xfId="104"/>
    <cellStyle name="SAPBEXfilterItem 2" xfId="332"/>
    <cellStyle name="SAPBEXfilterText" xfId="105"/>
    <cellStyle name="SAPBEXfilterText 2" xfId="333"/>
    <cellStyle name="SAPBEXformats" xfId="106"/>
    <cellStyle name="SAPBEXformats 2" xfId="334"/>
    <cellStyle name="SAPBEXheaderItem" xfId="107"/>
    <cellStyle name="SAPBEXheaderItem 2" xfId="335"/>
    <cellStyle name="SAPBEXheaderText" xfId="108"/>
    <cellStyle name="SAPBEXheaderText 2" xfId="336"/>
    <cellStyle name="SAPBEXHLevel0" xfId="109"/>
    <cellStyle name="SAPBEXHLevel0 2" xfId="337"/>
    <cellStyle name="SAPBEXHLevel0X" xfId="110"/>
    <cellStyle name="SAPBEXHLevel0X 2" xfId="338"/>
    <cellStyle name="SAPBEXHLevel1" xfId="111"/>
    <cellStyle name="SAPBEXHLevel1 2" xfId="339"/>
    <cellStyle name="SAPBEXHLevel1X" xfId="112"/>
    <cellStyle name="SAPBEXHLevel1X 2" xfId="340"/>
    <cellStyle name="SAPBEXHLevel2" xfId="113"/>
    <cellStyle name="SAPBEXHLevel2 2" xfId="341"/>
    <cellStyle name="SAPBEXHLevel2X" xfId="114"/>
    <cellStyle name="SAPBEXHLevel2X 2" xfId="342"/>
    <cellStyle name="SAPBEXHLevel3" xfId="115"/>
    <cellStyle name="SAPBEXHLevel3 2" xfId="343"/>
    <cellStyle name="SAPBEXHLevel3X" xfId="116"/>
    <cellStyle name="SAPBEXHLevel3X 2" xfId="344"/>
    <cellStyle name="SAPBEXinputData" xfId="117"/>
    <cellStyle name="SAPBEXinputData 2" xfId="345"/>
    <cellStyle name="SAPBEXItemHeader" xfId="118"/>
    <cellStyle name="SAPBEXresData" xfId="119"/>
    <cellStyle name="SAPBEXresData 2" xfId="346"/>
    <cellStyle name="SAPBEXresDataEmph" xfId="120"/>
    <cellStyle name="SAPBEXresDataEmph 2" xfId="347"/>
    <cellStyle name="SAPBEXresItem" xfId="121"/>
    <cellStyle name="SAPBEXresItem 2" xfId="348"/>
    <cellStyle name="SAPBEXresItemX" xfId="122"/>
    <cellStyle name="SAPBEXresItemX 2" xfId="349"/>
    <cellStyle name="SAPBEXstdData" xfId="123"/>
    <cellStyle name="SAPBEXstdData 2" xfId="350"/>
    <cellStyle name="SAPBEXstdDataEmph" xfId="124"/>
    <cellStyle name="SAPBEXstdDataEmph 2" xfId="351"/>
    <cellStyle name="SAPBEXstdItem" xfId="125"/>
    <cellStyle name="SAPBEXstdItem 2" xfId="352"/>
    <cellStyle name="SAPBEXstdItemX" xfId="126"/>
    <cellStyle name="SAPBEXstdItemX 2" xfId="353"/>
    <cellStyle name="SAPBEXtitle" xfId="127"/>
    <cellStyle name="SAPBEXtitle 2" xfId="354"/>
    <cellStyle name="SAPBEXunassignedItem" xfId="128"/>
    <cellStyle name="SAPBEXundefined" xfId="129"/>
    <cellStyle name="SAPBEXundefined 2" xfId="355"/>
    <cellStyle name="SAPBorder" xfId="150"/>
    <cellStyle name="SAPDataCell" xfId="151"/>
    <cellStyle name="SAPDataRemoved" xfId="357"/>
    <cellStyle name="SAPDataTotalCell" xfId="152"/>
    <cellStyle name="SAPDimensionCell" xfId="153"/>
    <cellStyle name="SAPEditableDataCell" xfId="154"/>
    <cellStyle name="SAPEditableDataTotalCell" xfId="155"/>
    <cellStyle name="SAPEmphasized" xfId="156"/>
    <cellStyle name="SAPEmphasizedTotal" xfId="157"/>
    <cellStyle name="SAPError" xfId="358"/>
    <cellStyle name="SAPExceptionLevel1" xfId="158"/>
    <cellStyle name="SAPExceptionLevel2" xfId="159"/>
    <cellStyle name="SAPExceptionLevel3" xfId="160"/>
    <cellStyle name="SAPExceptionLevel4" xfId="161"/>
    <cellStyle name="SAPExceptionLevel5" xfId="162"/>
    <cellStyle name="SAPExceptionLevel6" xfId="163"/>
    <cellStyle name="SAPExceptionLevel7" xfId="164"/>
    <cellStyle name="SAPExceptionLevel8" xfId="165"/>
    <cellStyle name="SAPExceptionLevel9" xfId="166"/>
    <cellStyle name="SAPGroupingFillCell" xfId="356"/>
    <cellStyle name="SAPHierarchyCell0" xfId="167"/>
    <cellStyle name="SAPHierarchyCell1" xfId="168"/>
    <cellStyle name="SAPHierarchyCell2" xfId="169"/>
    <cellStyle name="SAPHierarchyCell3" xfId="170"/>
    <cellStyle name="SAPHierarchyCell4" xfId="171"/>
    <cellStyle name="SAPLockedDataCell" xfId="172"/>
    <cellStyle name="SAPLockedDataTotalCell" xfId="173"/>
    <cellStyle name="SAPMemberCell" xfId="174"/>
    <cellStyle name="SAPMemberTotalCell" xfId="175"/>
    <cellStyle name="SAPMessageText" xfId="359"/>
    <cellStyle name="SAPReadonlyDataCell" xfId="176"/>
    <cellStyle name="SAPReadonlyDataTotalCell" xfId="177"/>
    <cellStyle name="Sheet Title" xfId="130"/>
    <cellStyle name="Style 1" xfId="45"/>
    <cellStyle name="Title" xfId="4" builtinId="15" customBuiltin="1"/>
    <cellStyle name="Title 2" xfId="271"/>
    <cellStyle name="Total" xfId="20" builtinId="25" customBuiltin="1"/>
    <cellStyle name="Total 2" xfId="131"/>
    <cellStyle name="Total 3" xfId="211"/>
    <cellStyle name="Warning Text" xfId="17" builtinId="11" customBuiltin="1"/>
    <cellStyle name="Warning Text 2" xfId="132"/>
    <cellStyle name="Warning Text 3" xfId="208"/>
  </cellStyles>
  <dxfs count="0"/>
  <tableStyles count="0" defaultTableStyle="TableStyleMedium2" defaultPivotStyle="PivotStyleLight16"/>
  <colors>
    <mruColors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3</xdr:row>
      <xdr:rowOff>180975</xdr:rowOff>
    </xdr:from>
    <xdr:to>
      <xdr:col>6</xdr:col>
      <xdr:colOff>370827</xdr:colOff>
      <xdr:row>26</xdr:row>
      <xdr:rowOff>142329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0" y="752475"/>
          <a:ext cx="5180952" cy="43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123264</xdr:colOff>
      <xdr:row>8</xdr:row>
      <xdr:rowOff>22413</xdr:rowOff>
    </xdr:from>
    <xdr:to>
      <xdr:col>6</xdr:col>
      <xdr:colOff>308644</xdr:colOff>
      <xdr:row>23</xdr:row>
      <xdr:rowOff>88226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4" y="2028266"/>
          <a:ext cx="5104762" cy="24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95250</xdr:rowOff>
    </xdr:from>
    <xdr:to>
      <xdr:col>2</xdr:col>
      <xdr:colOff>608930</xdr:colOff>
      <xdr:row>40</xdr:row>
      <xdr:rowOff>161464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52900"/>
          <a:ext cx="5361905" cy="3685714"/>
        </a:xfrm>
        <a:prstGeom prst="rect">
          <a:avLst/>
        </a:prstGeom>
      </xdr:spPr>
    </xdr:pic>
    <xdr:clientData/>
  </xdr:twoCellAnchor>
  <xdr:twoCellAnchor>
    <xdr:from>
      <xdr:col>3</xdr:col>
      <xdr:colOff>371475</xdr:colOff>
      <xdr:row>8</xdr:row>
      <xdr:rowOff>180975</xdr:rowOff>
    </xdr:from>
    <xdr:to>
      <xdr:col>9</xdr:col>
      <xdr:colOff>514350</xdr:colOff>
      <xdr:row>21</xdr:row>
      <xdr:rowOff>0</xdr:rowOff>
    </xdr:to>
    <xdr:pic>
      <xdr:nvPicPr>
        <xdr:cNvPr id="4" name="Picture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1704975"/>
          <a:ext cx="380047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485099</xdr:colOff>
      <xdr:row>24</xdr:row>
      <xdr:rowOff>123476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33575"/>
          <a:ext cx="5409524" cy="2790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19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</sheetNames>
    <definedNames>
      <definedName name="BD" refersTo="='Summaries'!$CS$12"/>
      <definedName name="FF" refersTo="='Summaries'!$CS$13"/>
      <definedName name="UTN" refersTo="='Summaries'!$CS$14"/>
    </definedNames>
    <sheetDataSet>
      <sheetData sheetId="0"/>
      <sheetData sheetId="1"/>
      <sheetData sheetId="2">
        <row r="12">
          <cell r="CS12">
            <v>7.5490000000000002E-3</v>
          </cell>
        </row>
        <row r="13">
          <cell r="CS13">
            <v>2E-3</v>
          </cell>
        </row>
        <row r="14">
          <cell r="CS14">
            <v>3.8441999999999997E-2</v>
          </cell>
        </row>
        <row r="18">
          <cell r="CS18">
            <v>0.95200899999999999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abSelected="1" zoomScale="93" zoomScaleNormal="93" workbookViewId="0">
      <selection activeCell="I25" sqref="I25"/>
    </sheetView>
  </sheetViews>
  <sheetFormatPr defaultRowHeight="15" x14ac:dyDescent="0.25"/>
  <cols>
    <col min="1" max="1" width="5.140625" customWidth="1"/>
    <col min="2" max="2" width="67.5703125" customWidth="1"/>
    <col min="3" max="3" width="9" bestFit="1" customWidth="1"/>
    <col min="4" max="4" width="10.42578125" bestFit="1" customWidth="1"/>
    <col min="5" max="5" width="14.5703125" bestFit="1" customWidth="1"/>
    <col min="6" max="6" width="6.7109375" bestFit="1" customWidth="1"/>
    <col min="7" max="7" width="13.28515625" bestFit="1" customWidth="1"/>
    <col min="8" max="8" width="11.42578125" customWidth="1"/>
    <col min="9" max="9" width="15" style="141" customWidth="1"/>
  </cols>
  <sheetData>
    <row r="1" spans="1:9" x14ac:dyDescent="0.25">
      <c r="A1" s="1"/>
      <c r="B1" s="2"/>
      <c r="C1" s="1"/>
      <c r="D1" s="1"/>
      <c r="E1" s="3"/>
    </row>
    <row r="2" spans="1:9" x14ac:dyDescent="0.25">
      <c r="A2" s="1"/>
      <c r="B2" s="1"/>
      <c r="C2" s="1"/>
      <c r="D2" s="1"/>
      <c r="E2" s="223"/>
    </row>
    <row r="3" spans="1:9" x14ac:dyDescent="0.25">
      <c r="A3" s="4"/>
      <c r="B3" s="224" t="s">
        <v>0</v>
      </c>
      <c r="C3" s="224"/>
      <c r="D3" s="224"/>
      <c r="E3" s="5"/>
    </row>
    <row r="4" spans="1:9" x14ac:dyDescent="0.25">
      <c r="A4" s="4"/>
      <c r="B4" s="225" t="s">
        <v>1</v>
      </c>
      <c r="C4" s="225"/>
      <c r="D4" s="225"/>
      <c r="E4" s="5"/>
    </row>
    <row r="5" spans="1:9" x14ac:dyDescent="0.25">
      <c r="A5" s="6"/>
      <c r="B5" s="225" t="s">
        <v>2</v>
      </c>
      <c r="C5" s="225"/>
      <c r="D5" s="225"/>
      <c r="E5" s="7"/>
    </row>
    <row r="6" spans="1:9" x14ac:dyDescent="0.25">
      <c r="A6" s="4"/>
      <c r="B6" s="225" t="s">
        <v>124</v>
      </c>
      <c r="C6" s="225"/>
      <c r="D6" s="225"/>
      <c r="E6" s="6"/>
      <c r="I6"/>
    </row>
    <row r="7" spans="1:9" x14ac:dyDescent="0.25">
      <c r="A7" s="8"/>
      <c r="B7" s="21"/>
      <c r="C7" s="4"/>
      <c r="D7" s="4"/>
      <c r="E7" s="6"/>
      <c r="I7"/>
    </row>
    <row r="8" spans="1:9" x14ac:dyDescent="0.25">
      <c r="A8" s="9" t="s">
        <v>3</v>
      </c>
      <c r="B8" s="10"/>
      <c r="C8" s="10"/>
      <c r="D8" s="11"/>
      <c r="E8" s="11"/>
      <c r="I8"/>
    </row>
    <row r="9" spans="1:9" x14ac:dyDescent="0.25">
      <c r="A9" s="12" t="s">
        <v>4</v>
      </c>
      <c r="B9" s="13" t="s">
        <v>5</v>
      </c>
      <c r="C9" s="12"/>
      <c r="D9" s="14"/>
      <c r="E9" s="15" t="s">
        <v>6</v>
      </c>
      <c r="I9"/>
    </row>
    <row r="10" spans="1:9" x14ac:dyDescent="0.25">
      <c r="A10" s="16"/>
      <c r="B10" s="6"/>
      <c r="C10" s="6"/>
      <c r="D10" s="6"/>
      <c r="E10" s="6"/>
      <c r="I10"/>
    </row>
    <row r="11" spans="1:9" x14ac:dyDescent="0.25">
      <c r="A11" s="76">
        <v>1</v>
      </c>
      <c r="B11" s="24" t="s">
        <v>7</v>
      </c>
      <c r="C11" s="225"/>
      <c r="D11" s="225"/>
      <c r="E11" s="225"/>
      <c r="I11"/>
    </row>
    <row r="12" spans="1:9" x14ac:dyDescent="0.25">
      <c r="A12" s="76">
        <f>A11+1</f>
        <v>2</v>
      </c>
      <c r="B12" s="171" t="s">
        <v>8</v>
      </c>
      <c r="C12" s="22"/>
      <c r="D12" s="172"/>
      <c r="E12" s="173">
        <f>'SOE 12ME 12-2019'!B34</f>
        <v>84729661.180000007</v>
      </c>
      <c r="I12"/>
    </row>
    <row r="13" spans="1:9" x14ac:dyDescent="0.25">
      <c r="A13" s="76">
        <f>A12+1</f>
        <v>3</v>
      </c>
      <c r="B13" s="174" t="s">
        <v>9</v>
      </c>
      <c r="C13" s="22"/>
      <c r="D13" s="172"/>
      <c r="E13" s="175">
        <f>'SOE 12ME 12-2019'!B40</f>
        <v>61378696.390000001</v>
      </c>
      <c r="I13"/>
    </row>
    <row r="14" spans="1:9" x14ac:dyDescent="0.25">
      <c r="A14" s="76">
        <f t="shared" ref="A14:A49" si="0">A13+1</f>
        <v>4</v>
      </c>
      <c r="B14" s="171" t="s">
        <v>10</v>
      </c>
      <c r="C14" s="22"/>
      <c r="D14" s="25"/>
      <c r="E14" s="175">
        <f>'SOE 12ME 12-2019'!B32</f>
        <v>82611638.079999998</v>
      </c>
      <c r="I14"/>
    </row>
    <row r="15" spans="1:9" x14ac:dyDescent="0.25">
      <c r="A15" s="76">
        <f t="shared" si="0"/>
        <v>5</v>
      </c>
      <c r="B15" s="171" t="s">
        <v>11</v>
      </c>
      <c r="C15" s="26"/>
      <c r="D15" s="25"/>
      <c r="E15" s="175">
        <f>'SOE 12ME 12-2019'!B36</f>
        <v>18454535.677999999</v>
      </c>
      <c r="I15"/>
    </row>
    <row r="16" spans="1:9" x14ac:dyDescent="0.25">
      <c r="A16" s="76">
        <f t="shared" si="0"/>
        <v>6</v>
      </c>
      <c r="B16" s="27" t="s">
        <v>28</v>
      </c>
      <c r="C16" s="22"/>
      <c r="D16" s="25"/>
      <c r="E16" s="175">
        <f>'SOE 12ME 12-2019'!B33</f>
        <v>-83030550.614999995</v>
      </c>
      <c r="I16"/>
    </row>
    <row r="17" spans="1:9" x14ac:dyDescent="0.25">
      <c r="A17" s="76">
        <f t="shared" si="0"/>
        <v>7</v>
      </c>
      <c r="B17" s="176" t="s">
        <v>12</v>
      </c>
      <c r="C17" s="22"/>
      <c r="D17" s="25"/>
      <c r="E17" s="175">
        <f>'SOE 12ME 12-2019'!B39</f>
        <v>-1398865.409</v>
      </c>
      <c r="I17"/>
    </row>
    <row r="18" spans="1:9" x14ac:dyDescent="0.25">
      <c r="A18" s="76">
        <f t="shared" si="0"/>
        <v>8</v>
      </c>
      <c r="B18" s="176" t="s">
        <v>13</v>
      </c>
      <c r="C18" s="22"/>
      <c r="D18" s="184"/>
      <c r="E18" s="175">
        <f>-'ZO12 Exp Orders '!B12</f>
        <v>1207204.04</v>
      </c>
      <c r="I18"/>
    </row>
    <row r="19" spans="1:9" x14ac:dyDescent="0.25">
      <c r="A19" s="76">
        <f t="shared" si="0"/>
        <v>9</v>
      </c>
      <c r="B19" s="176" t="s">
        <v>14</v>
      </c>
      <c r="C19" s="22"/>
      <c r="D19" s="184"/>
      <c r="E19" s="177">
        <f>-'ZO12 SCh142 '!B26</f>
        <v>11732447.697448241</v>
      </c>
      <c r="I19"/>
    </row>
    <row r="20" spans="1:9" x14ac:dyDescent="0.25">
      <c r="A20" s="76">
        <f t="shared" si="0"/>
        <v>10</v>
      </c>
      <c r="B20" s="176" t="s">
        <v>15</v>
      </c>
      <c r="C20" s="22"/>
      <c r="D20" s="47"/>
      <c r="E20" s="177">
        <f>-'ZO12 SCh142 '!B22</f>
        <v>-11169395.800000003</v>
      </c>
      <c r="I20"/>
    </row>
    <row r="21" spans="1:9" x14ac:dyDescent="0.25">
      <c r="A21" s="76">
        <f t="shared" si="0"/>
        <v>11</v>
      </c>
      <c r="B21" s="30" t="s">
        <v>16</v>
      </c>
      <c r="C21" s="26"/>
      <c r="D21" s="25"/>
      <c r="E21" s="180">
        <f>'SOGE Green Pwer'!K6</f>
        <v>5262224.4399999995</v>
      </c>
      <c r="I21"/>
    </row>
    <row r="22" spans="1:9" x14ac:dyDescent="0.25">
      <c r="A22" s="76">
        <f t="shared" si="0"/>
        <v>12</v>
      </c>
      <c r="B22" s="30" t="s">
        <v>17</v>
      </c>
      <c r="C22" s="29"/>
      <c r="D22" s="181"/>
      <c r="E22" s="175">
        <f>-'ZO12 Exp Orders '!B11</f>
        <v>-1600810.93</v>
      </c>
      <c r="I22"/>
    </row>
    <row r="23" spans="1:9" x14ac:dyDescent="0.25">
      <c r="A23" s="76">
        <f t="shared" si="0"/>
        <v>13</v>
      </c>
      <c r="B23" s="30" t="s">
        <v>62</v>
      </c>
      <c r="C23" s="187"/>
      <c r="D23" s="188"/>
      <c r="E23" s="175">
        <f>'SOE 12ME 12-2019'!B38</f>
        <v>-16.260000000000002</v>
      </c>
      <c r="I23"/>
    </row>
    <row r="24" spans="1:9" x14ac:dyDescent="0.25">
      <c r="A24" s="76">
        <f t="shared" si="0"/>
        <v>14</v>
      </c>
      <c r="B24" s="185" t="s">
        <v>192</v>
      </c>
      <c r="C24" s="28"/>
      <c r="D24" s="178"/>
      <c r="E24" s="70">
        <f>'ZO12 Exp Orders '!B18</f>
        <v>-11590314.105024103</v>
      </c>
      <c r="I24"/>
    </row>
    <row r="25" spans="1:9" x14ac:dyDescent="0.25">
      <c r="A25" s="76">
        <f t="shared" si="0"/>
        <v>15</v>
      </c>
      <c r="B25" s="45" t="s">
        <v>18</v>
      </c>
      <c r="C25" s="26"/>
      <c r="D25" s="29"/>
      <c r="E25" s="46">
        <f>SUM(E12:E24)</f>
        <v>156586454.38642412</v>
      </c>
      <c r="I25"/>
    </row>
    <row r="26" spans="1:9" x14ac:dyDescent="0.25">
      <c r="A26" s="76">
        <f t="shared" si="0"/>
        <v>16</v>
      </c>
      <c r="B26" s="36"/>
      <c r="C26" s="36"/>
      <c r="D26" s="36"/>
      <c r="E26" s="23"/>
      <c r="I26"/>
    </row>
    <row r="27" spans="1:9" x14ac:dyDescent="0.25">
      <c r="A27" s="76">
        <f t="shared" si="0"/>
        <v>17</v>
      </c>
      <c r="B27" s="38" t="s">
        <v>19</v>
      </c>
      <c r="C27" s="26"/>
      <c r="D27" s="33"/>
      <c r="E27" s="34"/>
      <c r="I27"/>
    </row>
    <row r="28" spans="1:9" x14ac:dyDescent="0.25">
      <c r="A28" s="76">
        <f t="shared" si="0"/>
        <v>18</v>
      </c>
      <c r="B28" s="30" t="s">
        <v>20</v>
      </c>
      <c r="C28" s="142">
        <f>[1]!BD</f>
        <v>7.5490000000000002E-3</v>
      </c>
      <c r="D28" s="25"/>
      <c r="E28" s="110">
        <f>-SUM(E12+E14+E15+E16+E17+E21+E22+E13+E23+E24)*C28</f>
        <v>-1168707.4820913193</v>
      </c>
      <c r="I28"/>
    </row>
    <row r="29" spans="1:9" x14ac:dyDescent="0.25">
      <c r="A29" s="76">
        <f t="shared" si="0"/>
        <v>19</v>
      </c>
      <c r="B29" s="30" t="s">
        <v>21</v>
      </c>
      <c r="C29" s="142">
        <f>[1]!FF</f>
        <v>2E-3</v>
      </c>
      <c r="D29" s="25"/>
      <c r="E29" s="110">
        <f>-SUM(E12+E14+E15+E16+E17+E21+E22+E13+E23+E24)*C29</f>
        <v>-309632.39689795184</v>
      </c>
      <c r="I29"/>
    </row>
    <row r="30" spans="1:9" x14ac:dyDescent="0.25">
      <c r="A30" s="76">
        <f t="shared" si="0"/>
        <v>20</v>
      </c>
      <c r="B30" s="30" t="s">
        <v>22</v>
      </c>
      <c r="C30" s="142">
        <f>[1]!UTN</f>
        <v>3.8441999999999997E-2</v>
      </c>
      <c r="D30" s="25"/>
      <c r="E30" s="110">
        <f>-SUM(E12+E14+E15+E16+E17+E21+E22+E13+E23+E24)*C30</f>
        <v>-5951444.3007755317</v>
      </c>
      <c r="I30"/>
    </row>
    <row r="31" spans="1:9" x14ac:dyDescent="0.25">
      <c r="A31" s="76">
        <f t="shared" si="0"/>
        <v>21</v>
      </c>
      <c r="B31" s="26" t="s">
        <v>23</v>
      </c>
      <c r="C31" s="39"/>
      <c r="D31" s="22"/>
      <c r="E31" s="40">
        <f>SUM(E28:E30)</f>
        <v>-7429784.1797648026</v>
      </c>
      <c r="I31"/>
    </row>
    <row r="32" spans="1:9" x14ac:dyDescent="0.25">
      <c r="A32" s="76">
        <f t="shared" si="0"/>
        <v>22</v>
      </c>
      <c r="B32" s="26"/>
      <c r="C32" s="32"/>
      <c r="D32" s="33"/>
      <c r="E32" s="34"/>
      <c r="I32"/>
    </row>
    <row r="33" spans="1:9" x14ac:dyDescent="0.25">
      <c r="A33" s="76">
        <f t="shared" si="0"/>
        <v>23</v>
      </c>
      <c r="B33" s="35" t="s">
        <v>24</v>
      </c>
      <c r="C33" s="29"/>
      <c r="D33" s="29"/>
      <c r="E33" s="31"/>
      <c r="I33"/>
    </row>
    <row r="34" spans="1:9" x14ac:dyDescent="0.25">
      <c r="A34" s="76">
        <f t="shared" si="0"/>
        <v>24</v>
      </c>
      <c r="B34" s="171" t="s">
        <v>25</v>
      </c>
      <c r="C34" s="29"/>
      <c r="D34" s="47"/>
      <c r="E34" s="173">
        <f>-'ZO12 Exp Orders '!B7</f>
        <v>-80695343.090000004</v>
      </c>
      <c r="I34"/>
    </row>
    <row r="35" spans="1:9" x14ac:dyDescent="0.25">
      <c r="A35" s="76">
        <f t="shared" si="0"/>
        <v>25</v>
      </c>
      <c r="B35" s="174" t="s">
        <v>26</v>
      </c>
      <c r="C35" s="29"/>
      <c r="D35" s="47"/>
      <c r="E35" s="177">
        <f>-'SCH 140 Prop Tax'!G6</f>
        <v>-58456211.990000002</v>
      </c>
      <c r="I35"/>
    </row>
    <row r="36" spans="1:9" x14ac:dyDescent="0.25">
      <c r="A36" s="76">
        <f t="shared" si="0"/>
        <v>26</v>
      </c>
      <c r="B36" s="171" t="s">
        <v>10</v>
      </c>
      <c r="C36" s="29"/>
      <c r="D36" s="47"/>
      <c r="E36" s="177">
        <f>-'ZO12 Exp Orders '!B8</f>
        <v>-79796782.120000005</v>
      </c>
      <c r="I36"/>
    </row>
    <row r="37" spans="1:9" x14ac:dyDescent="0.25">
      <c r="A37" s="76">
        <f t="shared" si="0"/>
        <v>27</v>
      </c>
      <c r="B37" s="171" t="s">
        <v>27</v>
      </c>
      <c r="C37" s="29"/>
      <c r="D37" s="47"/>
      <c r="E37" s="177">
        <f>-'ZO12 Exp Orders '!B9</f>
        <v>-17523342.190000001</v>
      </c>
      <c r="I37"/>
    </row>
    <row r="38" spans="1:9" x14ac:dyDescent="0.25">
      <c r="A38" s="76">
        <f t="shared" si="0"/>
        <v>28</v>
      </c>
      <c r="B38" s="27" t="s">
        <v>28</v>
      </c>
      <c r="C38" s="179"/>
      <c r="D38" s="47"/>
      <c r="E38" s="177">
        <f>-'ZO12 Exp Orders '!B10</f>
        <v>79186637.340000004</v>
      </c>
      <c r="I38"/>
    </row>
    <row r="39" spans="1:9" x14ac:dyDescent="0.25">
      <c r="A39" s="76">
        <f t="shared" si="0"/>
        <v>29</v>
      </c>
      <c r="B39" s="176" t="s">
        <v>29</v>
      </c>
      <c r="C39" s="179"/>
      <c r="D39" s="47"/>
      <c r="E39" s="177">
        <f>-'ZO12 Exp Orders '!B13</f>
        <v>124967.45</v>
      </c>
      <c r="I39"/>
    </row>
    <row r="40" spans="1:9" x14ac:dyDescent="0.25">
      <c r="A40" s="76">
        <f t="shared" si="0"/>
        <v>30</v>
      </c>
      <c r="B40" s="27" t="s">
        <v>30</v>
      </c>
      <c r="C40" s="29"/>
      <c r="D40" s="47"/>
      <c r="E40" s="177">
        <f>-'c.99999.03.37.01 Green Pwr'!I44</f>
        <v>-1817967.96</v>
      </c>
      <c r="I40"/>
    </row>
    <row r="41" spans="1:9" x14ac:dyDescent="0.25">
      <c r="A41" s="76">
        <f t="shared" si="0"/>
        <v>31</v>
      </c>
      <c r="B41" s="30" t="s">
        <v>110</v>
      </c>
      <c r="C41" s="29"/>
      <c r="D41" s="182"/>
      <c r="E41" s="177">
        <f>-'c.99999.03.37.01 Green Pwr'!D15</f>
        <v>-748330.34000000008</v>
      </c>
      <c r="I41"/>
    </row>
    <row r="42" spans="1:9" x14ac:dyDescent="0.25">
      <c r="A42" s="76">
        <f t="shared" si="0"/>
        <v>32</v>
      </c>
      <c r="B42" s="30" t="s">
        <v>31</v>
      </c>
      <c r="C42" s="29"/>
      <c r="D42" s="182"/>
      <c r="E42" s="177">
        <f>'c.99999.03.37.01 Green Pwr'!D14</f>
        <v>-48014.47</v>
      </c>
      <c r="I42"/>
    </row>
    <row r="43" spans="1:9" x14ac:dyDescent="0.25">
      <c r="A43" s="76">
        <f t="shared" si="0"/>
        <v>33</v>
      </c>
      <c r="B43" s="30" t="s">
        <v>32</v>
      </c>
      <c r="C43" s="29"/>
      <c r="D43" s="182"/>
      <c r="E43" s="177">
        <f>'c.99999.03.37.01 Green Pwr'!D13</f>
        <v>-14133.08</v>
      </c>
      <c r="I43"/>
    </row>
    <row r="44" spans="1:9" x14ac:dyDescent="0.25">
      <c r="A44" s="76">
        <f t="shared" si="0"/>
        <v>34</v>
      </c>
      <c r="B44" s="185" t="s">
        <v>192</v>
      </c>
      <c r="C44" s="28"/>
      <c r="D44" s="47"/>
      <c r="E44" s="70">
        <f>-'ZO12 Exp Orders '!B14</f>
        <v>11023721.6</v>
      </c>
      <c r="I44"/>
    </row>
    <row r="45" spans="1:9" x14ac:dyDescent="0.25">
      <c r="A45" s="76">
        <f t="shared" si="0"/>
        <v>35</v>
      </c>
      <c r="B45" s="27" t="s">
        <v>33</v>
      </c>
      <c r="C45" s="29"/>
      <c r="D45" s="77"/>
      <c r="E45" s="37">
        <f>SUM(E34:E44)</f>
        <v>-148764798.85000005</v>
      </c>
      <c r="I45"/>
    </row>
    <row r="46" spans="1:9" x14ac:dyDescent="0.25">
      <c r="A46" s="76">
        <f t="shared" si="0"/>
        <v>36</v>
      </c>
      <c r="B46" s="29"/>
      <c r="C46" s="29"/>
      <c r="D46" s="29"/>
      <c r="E46" s="31"/>
      <c r="I46"/>
    </row>
    <row r="47" spans="1:9" x14ac:dyDescent="0.25">
      <c r="A47" s="76">
        <f t="shared" si="0"/>
        <v>37</v>
      </c>
      <c r="B47" s="27" t="s">
        <v>34</v>
      </c>
      <c r="C47" s="27"/>
      <c r="D47" s="42"/>
      <c r="E47" s="43">
        <f>-E25-E31-E45</f>
        <v>-391871.35665926337</v>
      </c>
      <c r="I47"/>
    </row>
    <row r="48" spans="1:9" x14ac:dyDescent="0.25">
      <c r="A48" s="76">
        <f t="shared" si="0"/>
        <v>38</v>
      </c>
      <c r="B48" s="27" t="s">
        <v>35</v>
      </c>
      <c r="C48" s="148">
        <v>0.21</v>
      </c>
      <c r="D48" s="42"/>
      <c r="E48" s="43">
        <f>E47*0.21</f>
        <v>-82292.984898445298</v>
      </c>
      <c r="I48"/>
    </row>
    <row r="49" spans="1:9" ht="15.75" thickBot="1" x14ac:dyDescent="0.3">
      <c r="A49" s="76">
        <f t="shared" si="0"/>
        <v>39</v>
      </c>
      <c r="B49" s="27" t="s">
        <v>36</v>
      </c>
      <c r="C49" s="27"/>
      <c r="D49" s="42"/>
      <c r="E49" s="44">
        <f>E47-E48</f>
        <v>-309578.37176081806</v>
      </c>
      <c r="I49"/>
    </row>
    <row r="50" spans="1:9" ht="15.75" thickTop="1" x14ac:dyDescent="0.25">
      <c r="B50" s="17"/>
      <c r="C50" s="17"/>
      <c r="D50" s="17"/>
      <c r="E50" s="17"/>
      <c r="I50"/>
    </row>
    <row r="51" spans="1:9" x14ac:dyDescent="0.25">
      <c r="B51" s="27"/>
      <c r="C51" s="17"/>
      <c r="D51" s="17"/>
      <c r="E51" s="17"/>
      <c r="I51"/>
    </row>
    <row r="52" spans="1:9" x14ac:dyDescent="0.25">
      <c r="B52" s="17"/>
      <c r="C52" s="17"/>
      <c r="D52" s="17"/>
      <c r="E52" s="17"/>
      <c r="I52"/>
    </row>
    <row r="53" spans="1:9" x14ac:dyDescent="0.25">
      <c r="B53" s="17"/>
      <c r="C53" s="17"/>
      <c r="D53" s="17"/>
      <c r="E53" s="17"/>
      <c r="I53"/>
    </row>
    <row r="54" spans="1:9" x14ac:dyDescent="0.25">
      <c r="A54" s="75"/>
      <c r="B54" s="17"/>
      <c r="C54" s="17"/>
      <c r="D54" s="17"/>
      <c r="E54" s="17"/>
      <c r="I54"/>
    </row>
    <row r="55" spans="1:9" x14ac:dyDescent="0.25">
      <c r="I55"/>
    </row>
    <row r="56" spans="1:9" x14ac:dyDescent="0.25">
      <c r="I56"/>
    </row>
    <row r="57" spans="1:9" x14ac:dyDescent="0.25">
      <c r="I57"/>
    </row>
    <row r="58" spans="1:9" x14ac:dyDescent="0.25">
      <c r="I58"/>
    </row>
    <row r="59" spans="1:9" x14ac:dyDescent="0.25">
      <c r="I59"/>
    </row>
    <row r="60" spans="1:9" x14ac:dyDescent="0.25">
      <c r="I60"/>
    </row>
    <row r="61" spans="1:9" x14ac:dyDescent="0.25">
      <c r="I61"/>
    </row>
    <row r="62" spans="1:9" x14ac:dyDescent="0.25">
      <c r="I62"/>
    </row>
    <row r="63" spans="1:9" x14ac:dyDescent="0.25">
      <c r="I63"/>
    </row>
    <row r="64" spans="1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7:9" x14ac:dyDescent="0.25">
      <c r="I81"/>
    </row>
    <row r="82" spans="7:9" x14ac:dyDescent="0.25">
      <c r="I82"/>
    </row>
    <row r="83" spans="7:9" x14ac:dyDescent="0.25">
      <c r="I83"/>
    </row>
    <row r="84" spans="7:9" x14ac:dyDescent="0.25">
      <c r="I84"/>
    </row>
    <row r="85" spans="7:9" x14ac:dyDescent="0.25">
      <c r="I85"/>
    </row>
    <row r="86" spans="7:9" x14ac:dyDescent="0.25">
      <c r="I86"/>
    </row>
    <row r="87" spans="7:9" x14ac:dyDescent="0.25">
      <c r="I87"/>
    </row>
    <row r="88" spans="7:9" x14ac:dyDescent="0.25">
      <c r="I88"/>
    </row>
    <row r="89" spans="7:9" x14ac:dyDescent="0.25">
      <c r="I89"/>
    </row>
    <row r="90" spans="7:9" x14ac:dyDescent="0.25">
      <c r="I90"/>
    </row>
    <row r="91" spans="7:9" x14ac:dyDescent="0.25">
      <c r="I91"/>
    </row>
    <row r="92" spans="7:9" x14ac:dyDescent="0.25">
      <c r="I92"/>
    </row>
    <row r="93" spans="7:9" x14ac:dyDescent="0.25">
      <c r="I93"/>
    </row>
    <row r="96" spans="7:9" x14ac:dyDescent="0.25">
      <c r="G96" s="193"/>
    </row>
    <row r="97" spans="7:7" x14ac:dyDescent="0.25">
      <c r="G97" s="193"/>
    </row>
    <row r="98" spans="7:7" x14ac:dyDescent="0.25">
      <c r="G98" s="193"/>
    </row>
    <row r="99" spans="7:7" x14ac:dyDescent="0.25">
      <c r="G99" s="193"/>
    </row>
    <row r="100" spans="7:7" x14ac:dyDescent="0.25">
      <c r="G100" s="193"/>
    </row>
    <row r="101" spans="7:7" x14ac:dyDescent="0.25">
      <c r="G101" s="193"/>
    </row>
    <row r="102" spans="7:7" x14ac:dyDescent="0.25">
      <c r="G102" s="193"/>
    </row>
    <row r="103" spans="7:7" x14ac:dyDescent="0.25">
      <c r="G103" s="193"/>
    </row>
  </sheetData>
  <mergeCells count="5">
    <mergeCell ref="B3:D3"/>
    <mergeCell ref="B4:D4"/>
    <mergeCell ref="C11:E11"/>
    <mergeCell ref="B6:D6"/>
    <mergeCell ref="B5:D5"/>
  </mergeCells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zoomScaleNormal="100" workbookViewId="0">
      <pane ySplit="9" topLeftCell="A28" activePane="bottomLeft" state="frozen"/>
      <selection activeCell="B39" sqref="B39"/>
      <selection pane="bottomLeft" activeCell="B38" sqref="B38"/>
    </sheetView>
  </sheetViews>
  <sheetFormatPr defaultColWidth="9.140625" defaultRowHeight="12.75" x14ac:dyDescent="0.2"/>
  <cols>
    <col min="1" max="1" width="50.42578125" style="48" customWidth="1"/>
    <col min="2" max="2" width="24.7109375" style="48" customWidth="1"/>
    <col min="3" max="16384" width="9.140625" style="48"/>
  </cols>
  <sheetData>
    <row r="1" spans="1:3" ht="15" x14ac:dyDescent="0.25">
      <c r="A1" s="19" t="s">
        <v>0</v>
      </c>
      <c r="B1" s="20"/>
    </row>
    <row r="2" spans="1:3" ht="15" x14ac:dyDescent="0.25">
      <c r="A2" s="19" t="s">
        <v>44</v>
      </c>
      <c r="B2" s="20"/>
    </row>
    <row r="3" spans="1:3" ht="15" x14ac:dyDescent="0.25">
      <c r="A3" s="19" t="s">
        <v>126</v>
      </c>
      <c r="B3" s="20"/>
    </row>
    <row r="4" spans="1:3" x14ac:dyDescent="0.2">
      <c r="A4" s="19" t="s">
        <v>45</v>
      </c>
      <c r="B4" s="19"/>
    </row>
    <row r="5" spans="1:3" x14ac:dyDescent="0.2">
      <c r="A5" s="49" t="s">
        <v>37</v>
      </c>
      <c r="B5" s="50"/>
    </row>
    <row r="6" spans="1:3" x14ac:dyDescent="0.2">
      <c r="A6" s="52" t="s">
        <v>37</v>
      </c>
      <c r="B6" s="53"/>
    </row>
    <row r="7" spans="1:3" x14ac:dyDescent="0.2">
      <c r="A7" s="54"/>
      <c r="B7" s="55" t="s">
        <v>79</v>
      </c>
    </row>
    <row r="8" spans="1:3" ht="13.15" hidden="1" customHeight="1" x14ac:dyDescent="0.2">
      <c r="A8" s="54"/>
      <c r="B8" s="54"/>
    </row>
    <row r="9" spans="1:3" ht="12.75" customHeight="1" x14ac:dyDescent="0.2">
      <c r="A9" s="56" t="s">
        <v>80</v>
      </c>
      <c r="B9" s="57">
        <v>2019</v>
      </c>
    </row>
    <row r="10" spans="1:3" ht="6.6" customHeight="1" x14ac:dyDescent="0.2">
      <c r="A10" s="58"/>
      <c r="B10" s="59"/>
    </row>
    <row r="11" spans="1:3" x14ac:dyDescent="0.2">
      <c r="A11" s="61" t="s">
        <v>46</v>
      </c>
      <c r="B11" s="124">
        <v>1139356243.2</v>
      </c>
      <c r="C11" s="107"/>
    </row>
    <row r="12" spans="1:3" x14ac:dyDescent="0.2">
      <c r="A12" s="61" t="s">
        <v>47</v>
      </c>
      <c r="B12" s="125">
        <v>854909647.14999998</v>
      </c>
      <c r="C12" s="107"/>
    </row>
    <row r="13" spans="1:3" x14ac:dyDescent="0.2">
      <c r="A13" s="61" t="s">
        <v>48</v>
      </c>
      <c r="B13" s="125">
        <v>105020397.25</v>
      </c>
      <c r="C13" s="107"/>
    </row>
    <row r="14" spans="1:3" x14ac:dyDescent="0.2">
      <c r="A14" s="61" t="s">
        <v>49</v>
      </c>
      <c r="B14" s="125">
        <v>18056669.039999999</v>
      </c>
      <c r="C14" s="107"/>
    </row>
    <row r="15" spans="1:3" x14ac:dyDescent="0.2">
      <c r="A15" s="61" t="s">
        <v>50</v>
      </c>
      <c r="B15" s="125">
        <v>351395.68</v>
      </c>
      <c r="C15" s="107"/>
    </row>
    <row r="16" spans="1:3" ht="8.4499999999999993" customHeight="1" x14ac:dyDescent="0.2">
      <c r="A16" s="58"/>
      <c r="B16" s="126"/>
      <c r="C16" s="107"/>
    </row>
    <row r="17" spans="1:3" x14ac:dyDescent="0.2">
      <c r="A17" s="62" t="s">
        <v>81</v>
      </c>
      <c r="B17" s="127">
        <f>SUM(B11:B16)</f>
        <v>2117694352.3199999</v>
      </c>
      <c r="C17" s="107"/>
    </row>
    <row r="18" spans="1:3" x14ac:dyDescent="0.2">
      <c r="A18" s="61" t="s">
        <v>82</v>
      </c>
      <c r="B18" s="125">
        <v>19511685.550000001</v>
      </c>
      <c r="C18" s="107"/>
    </row>
    <row r="19" spans="1:3" x14ac:dyDescent="0.2">
      <c r="A19" s="61" t="s">
        <v>51</v>
      </c>
      <c r="B19" s="125">
        <v>109103898.91</v>
      </c>
      <c r="C19" s="107"/>
    </row>
    <row r="20" spans="1:3" ht="6" customHeight="1" x14ac:dyDescent="0.2">
      <c r="A20" s="60"/>
      <c r="B20" s="128"/>
      <c r="C20" s="107"/>
    </row>
    <row r="21" spans="1:3" x14ac:dyDescent="0.2">
      <c r="A21" s="63" t="s">
        <v>83</v>
      </c>
      <c r="B21" s="125">
        <f>SUM(B17:B19)</f>
        <v>2246309936.7799997</v>
      </c>
      <c r="C21" s="107"/>
    </row>
    <row r="22" spans="1:3" ht="6.6" customHeight="1" x14ac:dyDescent="0.2">
      <c r="A22" s="64"/>
      <c r="B22" s="118"/>
      <c r="C22" s="107"/>
    </row>
    <row r="23" spans="1:3" x14ac:dyDescent="0.2">
      <c r="A23" s="61" t="s">
        <v>52</v>
      </c>
      <c r="B23" s="125">
        <v>104269151.23999999</v>
      </c>
      <c r="C23" s="107"/>
    </row>
    <row r="24" spans="1:3" x14ac:dyDescent="0.2">
      <c r="A24" s="61" t="s">
        <v>53</v>
      </c>
      <c r="B24" s="125">
        <v>18753877.989999998</v>
      </c>
      <c r="C24" s="107"/>
    </row>
    <row r="25" spans="1:3" x14ac:dyDescent="0.2">
      <c r="A25" s="61" t="s">
        <v>54</v>
      </c>
      <c r="B25" s="125">
        <v>8807270.9800000004</v>
      </c>
      <c r="C25" s="107"/>
    </row>
    <row r="26" spans="1:3" x14ac:dyDescent="0.2">
      <c r="A26" s="61" t="s">
        <v>55</v>
      </c>
      <c r="B26" s="127">
        <v>119872212.09</v>
      </c>
      <c r="C26" s="107"/>
    </row>
    <row r="27" spans="1:3" x14ac:dyDescent="0.2">
      <c r="A27" s="61" t="s">
        <v>84</v>
      </c>
      <c r="B27" s="127">
        <f>SUM(B23:B26)</f>
        <v>251702512.30000001</v>
      </c>
      <c r="C27" s="107"/>
    </row>
    <row r="28" spans="1:3" ht="6.6" customHeight="1" x14ac:dyDescent="0.2">
      <c r="A28" s="64"/>
      <c r="B28" s="108"/>
      <c r="C28" s="107"/>
    </row>
    <row r="29" spans="1:3" ht="13.5" thickBot="1" x14ac:dyDescent="0.25">
      <c r="A29" s="65" t="s">
        <v>85</v>
      </c>
      <c r="B29" s="129">
        <f>+B27+B21</f>
        <v>2498012449.0799999</v>
      </c>
      <c r="C29" s="107"/>
    </row>
    <row r="30" spans="1:3" ht="4.1500000000000004" customHeight="1" thickTop="1" x14ac:dyDescent="0.2">
      <c r="A30" s="66"/>
      <c r="B30" s="108"/>
      <c r="C30" s="107"/>
    </row>
    <row r="31" spans="1:3" ht="13.15" customHeight="1" x14ac:dyDescent="0.2">
      <c r="A31" s="60"/>
      <c r="B31" s="109"/>
      <c r="C31" s="107"/>
    </row>
    <row r="32" spans="1:3" x14ac:dyDescent="0.2">
      <c r="A32" s="61" t="s">
        <v>86</v>
      </c>
      <c r="B32" s="124">
        <v>82611638.079999998</v>
      </c>
      <c r="C32" s="107"/>
    </row>
    <row r="33" spans="1:3" x14ac:dyDescent="0.2">
      <c r="A33" s="61" t="s">
        <v>56</v>
      </c>
      <c r="B33" s="130">
        <v>-83030550.614999995</v>
      </c>
      <c r="C33" s="107"/>
    </row>
    <row r="34" spans="1:3" ht="12" customHeight="1" x14ac:dyDescent="0.2">
      <c r="A34" s="61" t="s">
        <v>57</v>
      </c>
      <c r="B34" s="130">
        <v>84729661.180000007</v>
      </c>
      <c r="C34" s="107"/>
    </row>
    <row r="35" spans="1:3" x14ac:dyDescent="0.2">
      <c r="A35" s="61" t="s">
        <v>87</v>
      </c>
      <c r="B35" s="130">
        <v>-36637601.037</v>
      </c>
      <c r="C35" s="107"/>
    </row>
    <row r="36" spans="1:3" x14ac:dyDescent="0.2">
      <c r="A36" s="61" t="s">
        <v>58</v>
      </c>
      <c r="B36" s="130">
        <v>18454535.677999999</v>
      </c>
      <c r="C36" s="107"/>
    </row>
    <row r="37" spans="1:3" x14ac:dyDescent="0.2">
      <c r="A37" s="61" t="s">
        <v>59</v>
      </c>
      <c r="B37" s="130">
        <v>1878.4780000000001</v>
      </c>
      <c r="C37" s="107"/>
    </row>
    <row r="38" spans="1:3" x14ac:dyDescent="0.2">
      <c r="A38" s="61" t="s">
        <v>63</v>
      </c>
      <c r="B38" s="130">
        <v>-16.260000000000002</v>
      </c>
      <c r="C38" s="107"/>
    </row>
    <row r="39" spans="1:3" x14ac:dyDescent="0.2">
      <c r="A39" s="61" t="s">
        <v>88</v>
      </c>
      <c r="B39" s="130">
        <v>-1398865.409</v>
      </c>
      <c r="C39" s="107"/>
    </row>
    <row r="40" spans="1:3" x14ac:dyDescent="0.2">
      <c r="A40" s="61" t="s">
        <v>60</v>
      </c>
      <c r="B40" s="130">
        <v>61378696.390000001</v>
      </c>
      <c r="C40" s="107"/>
    </row>
    <row r="41" spans="1:3" x14ac:dyDescent="0.2">
      <c r="A41" s="61" t="s">
        <v>64</v>
      </c>
      <c r="B41" s="130">
        <v>141.01</v>
      </c>
      <c r="C41" s="107"/>
    </row>
    <row r="42" spans="1:3" x14ac:dyDescent="0.2">
      <c r="A42" s="61" t="s">
        <v>65</v>
      </c>
      <c r="B42" s="130">
        <v>-14827618.74</v>
      </c>
      <c r="C42" s="107"/>
    </row>
    <row r="43" spans="1:3" ht="12.75" customHeight="1" x14ac:dyDescent="0.2">
      <c r="A43" s="67"/>
      <c r="B43" s="130">
        <v>0</v>
      </c>
    </row>
    <row r="44" spans="1:3" ht="13.15" customHeight="1" x14ac:dyDescent="0.2">
      <c r="A44" s="54"/>
      <c r="B44" s="131"/>
    </row>
    <row r="45" spans="1:3" x14ac:dyDescent="0.2">
      <c r="A45" s="53"/>
      <c r="B45" s="132" t="s">
        <v>79</v>
      </c>
    </row>
    <row r="46" spans="1:3" ht="13.15" customHeight="1" x14ac:dyDescent="0.2">
      <c r="A46" s="56" t="s">
        <v>89</v>
      </c>
      <c r="B46" s="57">
        <v>2019</v>
      </c>
    </row>
    <row r="47" spans="1:3" ht="6" customHeight="1" x14ac:dyDescent="0.2">
      <c r="A47" s="58"/>
      <c r="B47" s="133"/>
    </row>
    <row r="48" spans="1:3" x14ac:dyDescent="0.2">
      <c r="A48" s="61" t="s">
        <v>46</v>
      </c>
      <c r="B48" s="134">
        <v>8837456654.6149998</v>
      </c>
    </row>
    <row r="49" spans="1:2" ht="12.75" customHeight="1" x14ac:dyDescent="0.2">
      <c r="A49" s="61" t="s">
        <v>47</v>
      </c>
      <c r="B49" s="134">
        <v>1161149068.1889999</v>
      </c>
    </row>
    <row r="50" spans="1:2" x14ac:dyDescent="0.2">
      <c r="A50" s="61" t="s">
        <v>48</v>
      </c>
      <c r="B50" s="134">
        <v>77995743.384000003</v>
      </c>
    </row>
    <row r="51" spans="1:2" x14ac:dyDescent="0.2">
      <c r="A51" s="61" t="s">
        <v>49</v>
      </c>
      <c r="B51" s="134">
        <v>7305890</v>
      </c>
    </row>
    <row r="52" spans="1:2" ht="12.75" customHeight="1" x14ac:dyDescent="0.2">
      <c r="A52" s="61" t="s">
        <v>50</v>
      </c>
      <c r="B52" s="134">
        <v>20840535821.175999</v>
      </c>
    </row>
    <row r="53" spans="1:2" ht="6" customHeight="1" x14ac:dyDescent="0.2">
      <c r="A53" s="58"/>
      <c r="B53" s="135"/>
    </row>
    <row r="54" spans="1:2" ht="12.75" customHeight="1" x14ac:dyDescent="0.2">
      <c r="A54" s="62" t="s">
        <v>81</v>
      </c>
      <c r="B54" s="136">
        <f>SUM(B48:B53)</f>
        <v>30924443177.363998</v>
      </c>
    </row>
    <row r="55" spans="1:2" x14ac:dyDescent="0.2">
      <c r="A55" s="61" t="s">
        <v>82</v>
      </c>
      <c r="B55" s="134">
        <v>3740016058</v>
      </c>
    </row>
    <row r="56" spans="1:2" x14ac:dyDescent="0.2">
      <c r="A56" s="61" t="s">
        <v>51</v>
      </c>
      <c r="B56" s="134">
        <v>26902573003.244999</v>
      </c>
    </row>
    <row r="57" spans="1:2" ht="6" customHeight="1" x14ac:dyDescent="0.2">
      <c r="A57" s="51"/>
      <c r="B57" s="137"/>
    </row>
    <row r="58" spans="1:2" ht="13.5" thickBot="1" x14ac:dyDescent="0.25">
      <c r="A58" s="62" t="s">
        <v>90</v>
      </c>
      <c r="B58" s="138">
        <f>SUM(B54:B56)</f>
        <v>61567032238.608994</v>
      </c>
    </row>
    <row r="59" spans="1:2" ht="13.5" thickTop="1" x14ac:dyDescent="0.2">
      <c r="A59" s="53"/>
      <c r="B59" s="68"/>
    </row>
    <row r="60" spans="1:2" x14ac:dyDescent="0.2">
      <c r="B60" s="69"/>
    </row>
    <row r="61" spans="1:2" x14ac:dyDescent="0.2">
      <c r="A61" s="226"/>
      <c r="B61" s="227"/>
    </row>
  </sheetData>
  <mergeCells count="1">
    <mergeCell ref="A61:B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B24" sqref="B24"/>
    </sheetView>
  </sheetViews>
  <sheetFormatPr defaultRowHeight="15" x14ac:dyDescent="0.25"/>
  <cols>
    <col min="1" max="1" width="47.42578125" customWidth="1"/>
    <col min="2" max="2" width="15" bestFit="1" customWidth="1"/>
    <col min="3" max="3" width="17.5703125" bestFit="1" customWidth="1"/>
    <col min="5" max="5" width="49.28515625" bestFit="1" customWidth="1"/>
    <col min="6" max="6" width="12.28515625" bestFit="1" customWidth="1"/>
  </cols>
  <sheetData>
    <row r="1" spans="1:3" x14ac:dyDescent="0.25">
      <c r="A1" t="s">
        <v>125</v>
      </c>
    </row>
    <row r="2" spans="1:3" x14ac:dyDescent="0.25">
      <c r="A2" t="s">
        <v>143</v>
      </c>
    </row>
    <row r="3" spans="1:3" x14ac:dyDescent="0.25">
      <c r="A3" s="199" t="s">
        <v>145</v>
      </c>
      <c r="B3" s="141"/>
    </row>
    <row r="6" spans="1:3" x14ac:dyDescent="0.25">
      <c r="A6" s="115" t="s">
        <v>103</v>
      </c>
      <c r="B6" s="144" t="s">
        <v>91</v>
      </c>
      <c r="C6" s="17"/>
    </row>
    <row r="7" spans="1:3" x14ac:dyDescent="0.25">
      <c r="A7" s="17" t="s">
        <v>66</v>
      </c>
      <c r="B7" s="116">
        <v>910042.44</v>
      </c>
      <c r="C7" s="17"/>
    </row>
    <row r="8" spans="1:3" x14ac:dyDescent="0.25">
      <c r="A8" s="17" t="s">
        <v>67</v>
      </c>
      <c r="B8" s="116">
        <v>165400.35999999999</v>
      </c>
      <c r="C8" s="17"/>
    </row>
    <row r="9" spans="1:3" x14ac:dyDescent="0.25">
      <c r="A9" s="17" t="s">
        <v>69</v>
      </c>
      <c r="B9" s="116">
        <v>2273788.96</v>
      </c>
      <c r="C9" s="17"/>
    </row>
    <row r="10" spans="1:3" x14ac:dyDescent="0.25">
      <c r="A10" s="17" t="s">
        <v>68</v>
      </c>
      <c r="B10" s="116">
        <v>1635549.98</v>
      </c>
      <c r="C10" s="17"/>
    </row>
    <row r="11" spans="1:3" x14ac:dyDescent="0.25">
      <c r="A11" s="17" t="s">
        <v>98</v>
      </c>
      <c r="B11" s="116">
        <v>4534890.3099999996</v>
      </c>
      <c r="C11" s="17"/>
    </row>
    <row r="12" spans="1:3" x14ac:dyDescent="0.25">
      <c r="A12" s="17" t="s">
        <v>99</v>
      </c>
      <c r="B12" s="116">
        <v>2407061.4900000002</v>
      </c>
      <c r="C12" s="17"/>
    </row>
    <row r="13" spans="1:3" x14ac:dyDescent="0.25">
      <c r="A13" s="17" t="s">
        <v>100</v>
      </c>
      <c r="B13" s="116">
        <v>819014.1</v>
      </c>
      <c r="C13" s="17"/>
    </row>
    <row r="14" spans="1:3" x14ac:dyDescent="0.25">
      <c r="A14" s="17" t="s">
        <v>113</v>
      </c>
      <c r="B14" s="116">
        <v>-1406885.31</v>
      </c>
      <c r="C14" s="17"/>
    </row>
    <row r="15" spans="1:3" x14ac:dyDescent="0.25">
      <c r="A15" s="17" t="s">
        <v>114</v>
      </c>
      <c r="B15" s="116">
        <v>1373464.31</v>
      </c>
      <c r="C15" s="17"/>
    </row>
    <row r="16" spans="1:3" x14ac:dyDescent="0.25">
      <c r="A16" s="17" t="s">
        <v>144</v>
      </c>
      <c r="B16" s="116">
        <v>-2317621.7599999998</v>
      </c>
      <c r="C16" s="17"/>
    </row>
    <row r="17" spans="1:6" x14ac:dyDescent="0.25">
      <c r="A17" s="17" t="s">
        <v>115</v>
      </c>
      <c r="B17" s="116">
        <v>762026.51</v>
      </c>
      <c r="C17" s="17"/>
    </row>
    <row r="18" spans="1:6" x14ac:dyDescent="0.25">
      <c r="A18" s="17" t="s">
        <v>101</v>
      </c>
      <c r="B18" s="116">
        <v>-102797.85</v>
      </c>
      <c r="C18" s="17"/>
    </row>
    <row r="19" spans="1:6" x14ac:dyDescent="0.25">
      <c r="A19" s="17" t="s">
        <v>116</v>
      </c>
      <c r="B19" s="145">
        <v>-232051.94</v>
      </c>
      <c r="C19" s="17"/>
    </row>
    <row r="20" spans="1:6" x14ac:dyDescent="0.25">
      <c r="A20" s="17" t="s">
        <v>102</v>
      </c>
      <c r="B20" s="116">
        <v>344682.22</v>
      </c>
      <c r="C20" s="17"/>
    </row>
    <row r="21" spans="1:6" ht="17.25" x14ac:dyDescent="0.4">
      <c r="A21" s="17" t="s">
        <v>117</v>
      </c>
      <c r="B21" s="146">
        <v>2831.98</v>
      </c>
      <c r="C21" s="17"/>
    </row>
    <row r="22" spans="1:6" x14ac:dyDescent="0.25">
      <c r="A22" s="115" t="s">
        <v>61</v>
      </c>
      <c r="B22" s="91">
        <f>SUM(B7:B21)</f>
        <v>11169395.800000003</v>
      </c>
      <c r="C22" s="116"/>
    </row>
    <row r="23" spans="1:6" x14ac:dyDescent="0.25">
      <c r="A23" s="17"/>
      <c r="B23" s="17"/>
      <c r="C23" s="17"/>
    </row>
    <row r="24" spans="1:6" x14ac:dyDescent="0.25">
      <c r="A24" s="143" t="s">
        <v>146</v>
      </c>
      <c r="B24" s="17">
        <f>[1]Summaries!$CS$18</f>
        <v>0.95200899999999999</v>
      </c>
      <c r="C24" s="17"/>
    </row>
    <row r="25" spans="1:6" x14ac:dyDescent="0.25">
      <c r="A25" s="17"/>
      <c r="B25" s="147"/>
      <c r="C25" s="17"/>
    </row>
    <row r="26" spans="1:6" x14ac:dyDescent="0.25">
      <c r="A26" s="81" t="s">
        <v>54</v>
      </c>
      <c r="B26" s="91">
        <f>-B22/B24</f>
        <v>-11732447.697448241</v>
      </c>
      <c r="C26" s="116"/>
    </row>
    <row r="27" spans="1:6" x14ac:dyDescent="0.25">
      <c r="A27" s="17"/>
      <c r="B27" s="17"/>
      <c r="C27" s="17"/>
    </row>
    <row r="28" spans="1:6" x14ac:dyDescent="0.25">
      <c r="A28" s="17"/>
      <c r="B28" s="17"/>
      <c r="C28" s="116"/>
      <c r="F28" s="92"/>
    </row>
    <row r="29" spans="1:6" x14ac:dyDescent="0.25">
      <c r="F29" s="92"/>
    </row>
    <row r="30" spans="1:6" x14ac:dyDescent="0.25">
      <c r="F30" s="92"/>
    </row>
    <row r="31" spans="1:6" x14ac:dyDescent="0.25">
      <c r="F31" s="92"/>
    </row>
    <row r="32" spans="1:6" x14ac:dyDescent="0.25">
      <c r="F32" s="92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zoomScale="85" zoomScaleNormal="85" workbookViewId="0">
      <selection activeCell="B39" sqref="B39"/>
    </sheetView>
  </sheetViews>
  <sheetFormatPr defaultColWidth="8.85546875" defaultRowHeight="12.75" x14ac:dyDescent="0.2"/>
  <cols>
    <col min="1" max="2" width="8.85546875" style="78"/>
    <col min="3" max="3" width="14.28515625" style="78" bestFit="1" customWidth="1"/>
    <col min="4" max="4" width="14.5703125" style="78" customWidth="1"/>
    <col min="5" max="5" width="12.140625" style="78" customWidth="1"/>
    <col min="6" max="6" width="15" style="78" customWidth="1"/>
    <col min="7" max="7" width="12.85546875" style="78" customWidth="1"/>
    <col min="8" max="16384" width="8.85546875" style="78"/>
  </cols>
  <sheetData>
    <row r="1" spans="1:8" ht="15" x14ac:dyDescent="0.25">
      <c r="A1" t="s">
        <v>125</v>
      </c>
    </row>
    <row r="2" spans="1:8" ht="15" x14ac:dyDescent="0.25">
      <c r="A2" t="s">
        <v>147</v>
      </c>
    </row>
    <row r="3" spans="1:8" x14ac:dyDescent="0.2">
      <c r="A3" s="93"/>
      <c r="B3" s="94"/>
      <c r="C3" s="94"/>
      <c r="D3" s="94"/>
      <c r="E3" s="94"/>
      <c r="F3" s="94"/>
      <c r="G3" s="94"/>
      <c r="H3" s="95"/>
    </row>
    <row r="4" spans="1:8" ht="63.75" x14ac:dyDescent="0.2">
      <c r="A4" s="96"/>
      <c r="B4" s="97"/>
      <c r="C4" s="102" t="s">
        <v>119</v>
      </c>
      <c r="D4" s="102" t="s">
        <v>120</v>
      </c>
      <c r="E4" s="102" t="s">
        <v>121</v>
      </c>
      <c r="F4" s="102" t="s">
        <v>122</v>
      </c>
      <c r="G4" s="102" t="s">
        <v>118</v>
      </c>
      <c r="H4" s="98"/>
    </row>
    <row r="5" spans="1:8" ht="13.5" customHeight="1" x14ac:dyDescent="0.2">
      <c r="A5" s="96"/>
      <c r="B5" s="99"/>
      <c r="C5" s="121">
        <v>24964571</v>
      </c>
      <c r="D5" s="121">
        <v>20599723</v>
      </c>
      <c r="E5" s="121">
        <v>573842.99</v>
      </c>
      <c r="F5" s="121">
        <v>12318075</v>
      </c>
      <c r="G5" s="99"/>
      <c r="H5" s="98"/>
    </row>
    <row r="6" spans="1:8" ht="13.5" thickBot="1" x14ac:dyDescent="0.25">
      <c r="A6" s="96"/>
      <c r="B6" s="99"/>
      <c r="C6" s="105">
        <f>C5</f>
        <v>24964571</v>
      </c>
      <c r="D6" s="105">
        <f t="shared" ref="D6:F6" si="0">D5</f>
        <v>20599723</v>
      </c>
      <c r="E6" s="105">
        <f t="shared" si="0"/>
        <v>573842.99</v>
      </c>
      <c r="F6" s="105">
        <f t="shared" si="0"/>
        <v>12318075</v>
      </c>
      <c r="G6" s="105">
        <f>SUM(C6:F6)</f>
        <v>58456211.990000002</v>
      </c>
      <c r="H6" s="98"/>
    </row>
    <row r="7" spans="1:8" ht="13.5" thickTop="1" x14ac:dyDescent="0.2">
      <c r="A7" s="100"/>
      <c r="B7" s="97"/>
      <c r="C7" s="97"/>
      <c r="D7" s="97"/>
      <c r="E7" s="97"/>
      <c r="F7" s="97"/>
      <c r="G7" s="97"/>
      <c r="H7" s="101"/>
    </row>
    <row r="54" spans="1:11" ht="15" x14ac:dyDescent="0.25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</row>
    <row r="55" spans="1:11" ht="15" x14ac:dyDescent="0.2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1:11" ht="15" x14ac:dyDescent="0.2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</row>
    <row r="57" spans="1:11" ht="15" x14ac:dyDescent="0.25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</row>
    <row r="58" spans="1:11" ht="15" x14ac:dyDescent="0.25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</row>
    <row r="59" spans="1:11" ht="15" x14ac:dyDescent="0.2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</row>
    <row r="60" spans="1:11" ht="15" x14ac:dyDescent="0.25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</row>
    <row r="61" spans="1:11" x14ac:dyDescent="0.2">
      <c r="D61" s="104"/>
      <c r="G61" s="103"/>
      <c r="H61" s="103"/>
    </row>
    <row r="62" spans="1:11" x14ac:dyDescent="0.2">
      <c r="D62" s="104"/>
      <c r="G62" s="103"/>
      <c r="H62" s="103"/>
    </row>
    <row r="63" spans="1:11" x14ac:dyDescent="0.2">
      <c r="D63" s="104"/>
      <c r="G63" s="103"/>
      <c r="H63" s="103"/>
    </row>
    <row r="64" spans="1:11" x14ac:dyDescent="0.2">
      <c r="D64" s="104"/>
      <c r="G64" s="103"/>
      <c r="H64" s="103"/>
    </row>
    <row r="65" spans="4:8" x14ac:dyDescent="0.2">
      <c r="D65" s="104"/>
      <c r="G65" s="103"/>
      <c r="H65" s="103"/>
    </row>
    <row r="66" spans="4:8" x14ac:dyDescent="0.2">
      <c r="D66" s="104"/>
      <c r="G66" s="103"/>
      <c r="H66" s="103"/>
    </row>
    <row r="67" spans="4:8" x14ac:dyDescent="0.2">
      <c r="D67" s="104"/>
      <c r="G67" s="103"/>
      <c r="H67" s="103"/>
    </row>
    <row r="68" spans="4:8" x14ac:dyDescent="0.2">
      <c r="D68" s="104"/>
      <c r="G68" s="103"/>
      <c r="H68" s="103"/>
    </row>
    <row r="69" spans="4:8" x14ac:dyDescent="0.2">
      <c r="D69" s="104"/>
      <c r="G69" s="103"/>
      <c r="H69" s="103"/>
    </row>
    <row r="70" spans="4:8" x14ac:dyDescent="0.2">
      <c r="D70" s="104"/>
      <c r="G70" s="103"/>
      <c r="H70" s="103"/>
    </row>
    <row r="71" spans="4:8" x14ac:dyDescent="0.2">
      <c r="D71" s="104"/>
      <c r="G71" s="103"/>
      <c r="H71" s="103"/>
    </row>
    <row r="72" spans="4:8" x14ac:dyDescent="0.2">
      <c r="D72" s="104"/>
      <c r="G72" s="103"/>
      <c r="H72" s="103"/>
    </row>
    <row r="73" spans="4:8" x14ac:dyDescent="0.2">
      <c r="D73" s="104"/>
      <c r="G73" s="103"/>
      <c r="H73" s="103"/>
    </row>
    <row r="74" spans="4:8" x14ac:dyDescent="0.2">
      <c r="D74" s="104"/>
      <c r="G74" s="103"/>
      <c r="H74" s="103"/>
    </row>
    <row r="75" spans="4:8" x14ac:dyDescent="0.2">
      <c r="D75" s="104"/>
      <c r="G75" s="103"/>
      <c r="H75" s="103"/>
    </row>
    <row r="76" spans="4:8" x14ac:dyDescent="0.2">
      <c r="D76" s="104"/>
      <c r="G76" s="103"/>
      <c r="H76" s="103"/>
    </row>
    <row r="77" spans="4:8" x14ac:dyDescent="0.2">
      <c r="D77" s="104"/>
      <c r="G77" s="103"/>
      <c r="H77" s="103"/>
    </row>
    <row r="78" spans="4:8" x14ac:dyDescent="0.2">
      <c r="D78" s="104"/>
      <c r="G78" s="103"/>
      <c r="H78" s="103"/>
    </row>
    <row r="79" spans="4:8" x14ac:dyDescent="0.2">
      <c r="D79" s="104"/>
      <c r="G79" s="103"/>
      <c r="H79" s="103"/>
    </row>
    <row r="80" spans="4:8" x14ac:dyDescent="0.2">
      <c r="D80" s="104"/>
      <c r="G80" s="103"/>
      <c r="H80" s="103"/>
    </row>
    <row r="81" spans="4:8" x14ac:dyDescent="0.2">
      <c r="D81" s="104"/>
      <c r="G81" s="103"/>
      <c r="H81" s="103"/>
    </row>
    <row r="82" spans="4:8" x14ac:dyDescent="0.2">
      <c r="D82" s="104"/>
      <c r="G82" s="103"/>
      <c r="H82" s="103"/>
    </row>
    <row r="83" spans="4:8" x14ac:dyDescent="0.2">
      <c r="D83" s="104"/>
      <c r="G83" s="103"/>
      <c r="H83" s="103"/>
    </row>
    <row r="84" spans="4:8" x14ac:dyDescent="0.2">
      <c r="D84" s="104"/>
      <c r="G84" s="103"/>
      <c r="H84" s="103"/>
    </row>
    <row r="85" spans="4:8" x14ac:dyDescent="0.2">
      <c r="D85" s="104"/>
      <c r="G85" s="103"/>
      <c r="H85" s="103"/>
    </row>
    <row r="86" spans="4:8" x14ac:dyDescent="0.2">
      <c r="D86" s="104"/>
      <c r="G86" s="103"/>
      <c r="H86" s="103"/>
    </row>
    <row r="87" spans="4:8" x14ac:dyDescent="0.2">
      <c r="D87" s="104"/>
      <c r="G87" s="103"/>
      <c r="H87" s="103"/>
    </row>
    <row r="88" spans="4:8" x14ac:dyDescent="0.2">
      <c r="D88" s="104"/>
      <c r="G88" s="103"/>
      <c r="H88" s="103"/>
    </row>
    <row r="89" spans="4:8" x14ac:dyDescent="0.2">
      <c r="D89" s="104"/>
      <c r="G89" s="103"/>
      <c r="H89" s="103"/>
    </row>
    <row r="90" spans="4:8" x14ac:dyDescent="0.2">
      <c r="D90" s="104"/>
      <c r="G90" s="103"/>
      <c r="H90" s="103"/>
    </row>
    <row r="91" spans="4:8" x14ac:dyDescent="0.2">
      <c r="D91" s="104"/>
      <c r="G91" s="103"/>
      <c r="H91" s="103"/>
    </row>
    <row r="92" spans="4:8" x14ac:dyDescent="0.2">
      <c r="D92" s="104"/>
      <c r="G92" s="103"/>
      <c r="H92" s="103"/>
    </row>
    <row r="93" spans="4:8" x14ac:dyDescent="0.2">
      <c r="D93" s="104"/>
      <c r="G93" s="103"/>
      <c r="H93" s="103"/>
    </row>
    <row r="94" spans="4:8" x14ac:dyDescent="0.2">
      <c r="D94" s="104"/>
      <c r="G94" s="103"/>
      <c r="H94" s="103"/>
    </row>
    <row r="95" spans="4:8" x14ac:dyDescent="0.2">
      <c r="D95" s="104"/>
      <c r="G95" s="103"/>
      <c r="H95" s="103"/>
    </row>
    <row r="96" spans="4:8" x14ac:dyDescent="0.2">
      <c r="D96" s="104"/>
      <c r="G96" s="103"/>
      <c r="H96" s="103"/>
    </row>
    <row r="97" spans="4:8" x14ac:dyDescent="0.2">
      <c r="D97" s="104"/>
      <c r="G97" s="103"/>
      <c r="H97" s="103"/>
    </row>
    <row r="98" spans="4:8" x14ac:dyDescent="0.2">
      <c r="D98" s="104"/>
      <c r="G98" s="103"/>
      <c r="H98" s="103"/>
    </row>
    <row r="99" spans="4:8" x14ac:dyDescent="0.2">
      <c r="D99" s="104"/>
      <c r="G99" s="103"/>
      <c r="H99" s="103"/>
    </row>
    <row r="100" spans="4:8" x14ac:dyDescent="0.2">
      <c r="D100" s="104"/>
      <c r="G100" s="103"/>
      <c r="H100" s="103"/>
    </row>
    <row r="101" spans="4:8" x14ac:dyDescent="0.2">
      <c r="D101" s="104"/>
      <c r="G101" s="103"/>
      <c r="H101" s="103"/>
    </row>
    <row r="102" spans="4:8" x14ac:dyDescent="0.2">
      <c r="D102" s="104"/>
      <c r="G102" s="103"/>
      <c r="H102" s="103"/>
    </row>
    <row r="103" spans="4:8" x14ac:dyDescent="0.2">
      <c r="D103" s="104"/>
      <c r="G103" s="103"/>
      <c r="H103" s="103"/>
    </row>
    <row r="104" spans="4:8" x14ac:dyDescent="0.2">
      <c r="D104" s="104"/>
      <c r="G104" s="103"/>
      <c r="H104" s="103"/>
    </row>
    <row r="105" spans="4:8" x14ac:dyDescent="0.2">
      <c r="D105" s="104"/>
      <c r="G105" s="103"/>
      <c r="H105" s="103"/>
    </row>
    <row r="106" spans="4:8" x14ac:dyDescent="0.2">
      <c r="D106" s="104"/>
      <c r="G106" s="103"/>
      <c r="H106" s="103"/>
    </row>
    <row r="107" spans="4:8" x14ac:dyDescent="0.2">
      <c r="D107" s="104"/>
      <c r="G107" s="103"/>
      <c r="H107" s="103"/>
    </row>
    <row r="108" spans="4:8" x14ac:dyDescent="0.2">
      <c r="D108" s="104"/>
      <c r="G108" s="103"/>
      <c r="H108" s="103"/>
    </row>
    <row r="109" spans="4:8" x14ac:dyDescent="0.2">
      <c r="D109" s="104"/>
      <c r="G109" s="103"/>
      <c r="H109" s="103"/>
    </row>
    <row r="110" spans="4:8" x14ac:dyDescent="0.2">
      <c r="D110" s="104"/>
      <c r="G110" s="103"/>
      <c r="H110" s="103"/>
    </row>
    <row r="111" spans="4:8" x14ac:dyDescent="0.2">
      <c r="D111" s="104"/>
      <c r="G111" s="103"/>
      <c r="H111" s="103"/>
    </row>
    <row r="112" spans="4:8" x14ac:dyDescent="0.2">
      <c r="D112" s="104"/>
      <c r="G112" s="103"/>
      <c r="H112" s="103"/>
    </row>
    <row r="113" spans="4:4" x14ac:dyDescent="0.2">
      <c r="D113" s="104">
        <f>SUM(D59:D112)</f>
        <v>0</v>
      </c>
    </row>
  </sheetData>
  <pageMargins left="0" right="0" top="0" bottom="0" header="0.5" footer="0"/>
  <pageSetup scale="60" fitToHeight="0" orientation="landscape" r:id="rId1"/>
  <headerFooter alignWithMargins="0">
    <oddHeader>&amp;R]</oddHeader>
    <oddFooter>&amp;L&amp;D&amp;T&amp;R&amp;Z&amp;F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L11" sqref="L11"/>
    </sheetView>
  </sheetViews>
  <sheetFormatPr defaultColWidth="13.28515625" defaultRowHeight="15" x14ac:dyDescent="0.25"/>
  <cols>
    <col min="1" max="1" width="19.85546875" style="72" customWidth="1"/>
    <col min="2" max="2" width="16.7109375" style="72" customWidth="1"/>
    <col min="3" max="3" width="11.5703125" style="72" bestFit="1" customWidth="1"/>
    <col min="4" max="4" width="14.140625" style="72" bestFit="1" customWidth="1"/>
    <col min="5" max="5" width="11.5703125" style="72" bestFit="1" customWidth="1"/>
    <col min="6" max="6" width="13.28515625" style="72" bestFit="1" customWidth="1"/>
    <col min="7" max="7" width="11.5703125" style="72" bestFit="1" customWidth="1"/>
    <col min="8" max="8" width="9.140625" style="72" bestFit="1" customWidth="1"/>
    <col min="9" max="9" width="13.28515625" style="72" bestFit="1" customWidth="1"/>
    <col min="10" max="10" width="13.85546875" style="72" bestFit="1" customWidth="1"/>
    <col min="11" max="11" width="13.28515625" style="72" bestFit="1" customWidth="1"/>
    <col min="12" max="16384" width="13.28515625" style="72"/>
  </cols>
  <sheetData>
    <row r="1" spans="1:12" x14ac:dyDescent="0.25">
      <c r="A1" s="71" t="s">
        <v>140</v>
      </c>
      <c r="B1" s="71" t="s">
        <v>37</v>
      </c>
    </row>
    <row r="2" spans="1:12" x14ac:dyDescent="0.25">
      <c r="A2" s="72" t="s">
        <v>139</v>
      </c>
    </row>
    <row r="3" spans="1:12" x14ac:dyDescent="0.25">
      <c r="A3" s="72" t="s">
        <v>141</v>
      </c>
      <c r="C3" s="71" t="s">
        <v>97</v>
      </c>
      <c r="D3" s="71" t="s">
        <v>96</v>
      </c>
      <c r="K3" s="169" t="s">
        <v>189</v>
      </c>
      <c r="L3" s="169"/>
    </row>
    <row r="4" spans="1:12" x14ac:dyDescent="0.25">
      <c r="C4" s="228" t="s">
        <v>92</v>
      </c>
      <c r="D4" s="228" t="s">
        <v>92</v>
      </c>
      <c r="E4" s="228" t="s">
        <v>92</v>
      </c>
      <c r="F4" s="228" t="s">
        <v>92</v>
      </c>
      <c r="G4" s="228" t="s">
        <v>92</v>
      </c>
      <c r="H4" s="228" t="s">
        <v>92</v>
      </c>
    </row>
    <row r="5" spans="1:12" ht="15.75" thickBot="1" x14ac:dyDescent="0.3">
      <c r="A5" s="71" t="s">
        <v>38</v>
      </c>
      <c r="B5" s="71" t="s">
        <v>39</v>
      </c>
      <c r="C5" s="111" t="s">
        <v>40</v>
      </c>
      <c r="D5" s="111" t="s">
        <v>104</v>
      </c>
      <c r="E5" s="111" t="s">
        <v>41</v>
      </c>
      <c r="F5" s="111" t="s">
        <v>42</v>
      </c>
      <c r="G5" s="111" t="s">
        <v>105</v>
      </c>
      <c r="H5" s="111" t="s">
        <v>43</v>
      </c>
      <c r="I5" s="82" t="s">
        <v>106</v>
      </c>
      <c r="J5" s="82" t="s">
        <v>107</v>
      </c>
      <c r="K5" s="82" t="s">
        <v>61</v>
      </c>
    </row>
    <row r="6" spans="1:12" ht="15.75" thickBot="1" x14ac:dyDescent="0.3">
      <c r="A6" s="80" t="s">
        <v>93</v>
      </c>
      <c r="B6" s="83" t="s">
        <v>94</v>
      </c>
      <c r="C6" s="84">
        <f>SUM(C7:C18)</f>
        <v>174105.83000000002</v>
      </c>
      <c r="D6" s="84">
        <f>SUM(D7:D18)</f>
        <v>4755.4800000000005</v>
      </c>
      <c r="E6" s="84">
        <f>SUM(E7:E18)</f>
        <v>179351.23</v>
      </c>
      <c r="F6" s="84">
        <f t="shared" ref="F6:J6" si="0">SUM(F7:F18)</f>
        <v>4244703.46</v>
      </c>
      <c r="G6" s="84">
        <f t="shared" si="0"/>
        <v>608016.50999999989</v>
      </c>
      <c r="H6" s="84">
        <f t="shared" si="0"/>
        <v>63.33</v>
      </c>
      <c r="I6" s="84">
        <f t="shared" si="0"/>
        <v>5210995.84</v>
      </c>
      <c r="J6" s="139">
        <f t="shared" si="0"/>
        <v>-51228.600000000006</v>
      </c>
      <c r="K6" s="85">
        <f>I6-J6</f>
        <v>5262224.4399999995</v>
      </c>
    </row>
    <row r="7" spans="1:12" ht="15.75" thickBot="1" x14ac:dyDescent="0.3">
      <c r="A7" s="229" t="s">
        <v>95</v>
      </c>
      <c r="B7" s="74" t="s">
        <v>127</v>
      </c>
      <c r="C7" s="86">
        <v>13717.88</v>
      </c>
      <c r="D7" s="86">
        <v>201.83</v>
      </c>
      <c r="E7" s="86">
        <v>24274.720000000001</v>
      </c>
      <c r="F7" s="86">
        <v>388202.66</v>
      </c>
      <c r="G7" s="86">
        <v>31111.03</v>
      </c>
      <c r="H7" s="86">
        <v>6.98</v>
      </c>
      <c r="I7" s="86">
        <v>457515.1</v>
      </c>
      <c r="J7" s="112">
        <v>-4253.18</v>
      </c>
      <c r="K7" s="87">
        <f t="shared" ref="K7:K18" si="1">I7-J7</f>
        <v>461768.27999999997</v>
      </c>
    </row>
    <row r="8" spans="1:12" ht="15.75" thickBot="1" x14ac:dyDescent="0.3">
      <c r="A8" s="229" t="s">
        <v>95</v>
      </c>
      <c r="B8" s="73" t="s">
        <v>128</v>
      </c>
      <c r="C8" s="88">
        <v>15280.09</v>
      </c>
      <c r="D8" s="88">
        <v>216.84</v>
      </c>
      <c r="E8" s="88">
        <v>13050.02</v>
      </c>
      <c r="F8" s="88">
        <v>395397.2</v>
      </c>
      <c r="G8" s="88">
        <v>33758.85</v>
      </c>
      <c r="H8" s="88">
        <v>6.63</v>
      </c>
      <c r="I8" s="88">
        <v>457709.63</v>
      </c>
      <c r="J8" s="113">
        <v>-4253.18</v>
      </c>
      <c r="K8" s="89">
        <f>I8-J8</f>
        <v>461962.81</v>
      </c>
    </row>
    <row r="9" spans="1:12" ht="15.75" thickBot="1" x14ac:dyDescent="0.3">
      <c r="A9" s="229" t="s">
        <v>95</v>
      </c>
      <c r="B9" s="74" t="s">
        <v>129</v>
      </c>
      <c r="C9" s="86">
        <v>15088.22</v>
      </c>
      <c r="D9" s="86">
        <v>250.66</v>
      </c>
      <c r="E9" s="86">
        <v>16577.849999999999</v>
      </c>
      <c r="F9" s="86">
        <v>401436.38</v>
      </c>
      <c r="G9" s="86">
        <v>36439.68</v>
      </c>
      <c r="H9" s="86">
        <v>5.85</v>
      </c>
      <c r="I9" s="86">
        <v>469798.64</v>
      </c>
      <c r="J9" s="112">
        <v>-4253.18</v>
      </c>
      <c r="K9" s="87">
        <f t="shared" si="1"/>
        <v>474051.82</v>
      </c>
    </row>
    <row r="10" spans="1:12" ht="15.75" thickBot="1" x14ac:dyDescent="0.3">
      <c r="A10" s="229" t="s">
        <v>95</v>
      </c>
      <c r="B10" s="73" t="s">
        <v>130</v>
      </c>
      <c r="C10" s="88">
        <v>13927.81</v>
      </c>
      <c r="D10" s="88">
        <v>243.49</v>
      </c>
      <c r="E10" s="88">
        <v>14592.72</v>
      </c>
      <c r="F10" s="88">
        <v>330485.21000000002</v>
      </c>
      <c r="G10" s="88">
        <v>40829.769999999997</v>
      </c>
      <c r="H10" s="88">
        <v>5.45</v>
      </c>
      <c r="I10" s="88">
        <v>400084.45</v>
      </c>
      <c r="J10" s="114">
        <v>-4253.18</v>
      </c>
      <c r="K10" s="90">
        <f t="shared" si="1"/>
        <v>404337.63</v>
      </c>
    </row>
    <row r="11" spans="1:12" ht="15.75" thickBot="1" x14ac:dyDescent="0.3">
      <c r="A11" s="229" t="s">
        <v>95</v>
      </c>
      <c r="B11" s="74" t="s">
        <v>131</v>
      </c>
      <c r="C11" s="86">
        <v>14681.91</v>
      </c>
      <c r="D11" s="86">
        <v>348.5</v>
      </c>
      <c r="E11" s="86">
        <v>20544.04</v>
      </c>
      <c r="F11" s="86">
        <v>310311.14</v>
      </c>
      <c r="G11" s="86">
        <v>44942.97</v>
      </c>
      <c r="H11" s="86">
        <v>4.6100000000000003</v>
      </c>
      <c r="I11" s="86">
        <v>390833.17</v>
      </c>
      <c r="J11" s="112">
        <v>-4253.18</v>
      </c>
      <c r="K11" s="87">
        <f t="shared" si="1"/>
        <v>395086.35</v>
      </c>
    </row>
    <row r="12" spans="1:12" ht="15.75" thickBot="1" x14ac:dyDescent="0.3">
      <c r="A12" s="229" t="s">
        <v>95</v>
      </c>
      <c r="B12" s="73" t="s">
        <v>132</v>
      </c>
      <c r="C12" s="88">
        <v>13380.56</v>
      </c>
      <c r="D12" s="88">
        <v>311.33</v>
      </c>
      <c r="E12" s="88">
        <v>17319.560000000001</v>
      </c>
      <c r="F12" s="88">
        <v>298856.21000000002</v>
      </c>
      <c r="G12" s="88">
        <v>48468.94</v>
      </c>
      <c r="H12" s="88">
        <v>3.99</v>
      </c>
      <c r="I12" s="88">
        <v>378340.59</v>
      </c>
      <c r="J12" s="114">
        <v>-4253.18</v>
      </c>
      <c r="K12" s="90">
        <f t="shared" si="1"/>
        <v>382593.77</v>
      </c>
    </row>
    <row r="13" spans="1:12" ht="15.75" thickBot="1" x14ac:dyDescent="0.3">
      <c r="A13" s="229" t="s">
        <v>95</v>
      </c>
      <c r="B13" s="74" t="s">
        <v>133</v>
      </c>
      <c r="C13" s="86">
        <v>15186.33</v>
      </c>
      <c r="D13" s="86">
        <v>403.67</v>
      </c>
      <c r="E13" s="86">
        <v>18410.09</v>
      </c>
      <c r="F13" s="86">
        <v>301138.05</v>
      </c>
      <c r="G13" s="86">
        <v>52505.98</v>
      </c>
      <c r="H13" s="86">
        <v>3.72</v>
      </c>
      <c r="I13" s="86">
        <v>387647.84</v>
      </c>
      <c r="J13" s="112">
        <v>-4253.18</v>
      </c>
      <c r="K13" s="87">
        <f t="shared" si="1"/>
        <v>391901.02</v>
      </c>
    </row>
    <row r="14" spans="1:12" ht="15.75" thickBot="1" x14ac:dyDescent="0.3">
      <c r="A14" s="229" t="s">
        <v>95</v>
      </c>
      <c r="B14" s="73" t="s">
        <v>134</v>
      </c>
      <c r="C14" s="88">
        <v>13774.69</v>
      </c>
      <c r="D14" s="88">
        <v>424.84</v>
      </c>
      <c r="E14" s="88">
        <v>11774.57</v>
      </c>
      <c r="F14" s="88">
        <v>313316.34999999998</v>
      </c>
      <c r="G14" s="88">
        <v>56963.62</v>
      </c>
      <c r="H14" s="88">
        <v>3.79</v>
      </c>
      <c r="I14" s="88">
        <v>396257.86</v>
      </c>
      <c r="J14" s="114">
        <v>-4253.18</v>
      </c>
      <c r="K14" s="90">
        <f t="shared" si="1"/>
        <v>400511.04</v>
      </c>
    </row>
    <row r="15" spans="1:12" ht="15.75" thickBot="1" x14ac:dyDescent="0.3">
      <c r="A15" s="229" t="s">
        <v>95</v>
      </c>
      <c r="B15" s="74" t="s">
        <v>135</v>
      </c>
      <c r="C15" s="86">
        <v>14838.21</v>
      </c>
      <c r="D15" s="86">
        <v>539.33000000000004</v>
      </c>
      <c r="E15" s="86">
        <v>6969.74</v>
      </c>
      <c r="F15" s="86">
        <v>322373.12</v>
      </c>
      <c r="G15" s="86">
        <v>60765.72</v>
      </c>
      <c r="H15" s="86">
        <v>4.46</v>
      </c>
      <c r="I15" s="86">
        <v>405490.58</v>
      </c>
      <c r="J15" s="112">
        <v>-4253.18</v>
      </c>
      <c r="K15" s="87">
        <f t="shared" si="1"/>
        <v>409743.76</v>
      </c>
    </row>
    <row r="16" spans="1:12" ht="15.75" thickBot="1" x14ac:dyDescent="0.3">
      <c r="A16" s="229" t="s">
        <v>95</v>
      </c>
      <c r="B16" s="73" t="s">
        <v>136</v>
      </c>
      <c r="C16" s="88">
        <v>14031.25</v>
      </c>
      <c r="D16" s="88">
        <v>538</v>
      </c>
      <c r="E16" s="88">
        <v>11325.94</v>
      </c>
      <c r="F16" s="88">
        <v>340277.17</v>
      </c>
      <c r="G16" s="88">
        <v>64539.47</v>
      </c>
      <c r="H16" s="88">
        <v>5.18</v>
      </c>
      <c r="I16" s="88">
        <v>430717.01</v>
      </c>
      <c r="J16" s="114">
        <v>-4316.66</v>
      </c>
      <c r="K16" s="90">
        <f t="shared" si="1"/>
        <v>435033.67</v>
      </c>
    </row>
    <row r="17" spans="1:11" ht="15.75" thickBot="1" x14ac:dyDescent="0.3">
      <c r="A17" s="229" t="s">
        <v>95</v>
      </c>
      <c r="B17" s="74" t="s">
        <v>137</v>
      </c>
      <c r="C17" s="86">
        <v>14111.16</v>
      </c>
      <c r="D17" s="86">
        <v>753.33</v>
      </c>
      <c r="E17" s="86">
        <v>10245.25</v>
      </c>
      <c r="F17" s="86">
        <v>369209.04</v>
      </c>
      <c r="G17" s="86">
        <v>63749.95</v>
      </c>
      <c r="H17" s="86">
        <v>5.69</v>
      </c>
      <c r="I17" s="86">
        <v>458074.42</v>
      </c>
      <c r="J17" s="112">
        <v>-4316.66</v>
      </c>
      <c r="K17" s="87">
        <f t="shared" si="1"/>
        <v>462391.07999999996</v>
      </c>
    </row>
    <row r="18" spans="1:11" x14ac:dyDescent="0.25">
      <c r="A18" s="229" t="s">
        <v>95</v>
      </c>
      <c r="B18" s="73" t="s">
        <v>138</v>
      </c>
      <c r="C18" s="88">
        <v>16087.72</v>
      </c>
      <c r="D18" s="88">
        <v>523.66</v>
      </c>
      <c r="E18" s="88">
        <v>14266.73</v>
      </c>
      <c r="F18" s="88">
        <v>473700.93</v>
      </c>
      <c r="G18" s="88">
        <v>73940.53</v>
      </c>
      <c r="H18" s="88">
        <v>6.98</v>
      </c>
      <c r="I18" s="88">
        <v>578526.55000000005</v>
      </c>
      <c r="J18" s="114">
        <v>-4316.66</v>
      </c>
      <c r="K18" s="90">
        <f t="shared" si="1"/>
        <v>582843.21000000008</v>
      </c>
    </row>
  </sheetData>
  <mergeCells count="2">
    <mergeCell ref="C4:H4"/>
    <mergeCell ref="A7:A1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7" sqref="B17"/>
    </sheetView>
  </sheetViews>
  <sheetFormatPr defaultRowHeight="15" x14ac:dyDescent="0.25"/>
  <cols>
    <col min="1" max="1" width="56.28515625" customWidth="1"/>
    <col min="2" max="2" width="15" bestFit="1" customWidth="1"/>
  </cols>
  <sheetData>
    <row r="1" spans="1:2" x14ac:dyDescent="0.25">
      <c r="A1" t="s">
        <v>125</v>
      </c>
    </row>
    <row r="2" spans="1:2" x14ac:dyDescent="0.25">
      <c r="A2" t="s">
        <v>142</v>
      </c>
    </row>
    <row r="3" spans="1:2" x14ac:dyDescent="0.25">
      <c r="A3" t="s">
        <v>70</v>
      </c>
    </row>
    <row r="6" spans="1:2" x14ac:dyDescent="0.25">
      <c r="A6" s="41" t="s">
        <v>103</v>
      </c>
      <c r="B6" s="140" t="s">
        <v>91</v>
      </c>
    </row>
    <row r="7" spans="1:2" x14ac:dyDescent="0.25">
      <c r="A7" t="s">
        <v>75</v>
      </c>
      <c r="B7" s="18">
        <v>80695343.090000004</v>
      </c>
    </row>
    <row r="8" spans="1:2" x14ac:dyDescent="0.25">
      <c r="A8" t="s">
        <v>73</v>
      </c>
      <c r="B8" s="18">
        <v>79796782.120000005</v>
      </c>
    </row>
    <row r="9" spans="1:2" x14ac:dyDescent="0.25">
      <c r="A9" t="s">
        <v>76</v>
      </c>
      <c r="B9" s="18">
        <v>17523342.190000001</v>
      </c>
    </row>
    <row r="10" spans="1:2" x14ac:dyDescent="0.25">
      <c r="A10" t="s">
        <v>77</v>
      </c>
      <c r="B10" s="18">
        <v>-79186637.340000004</v>
      </c>
    </row>
    <row r="11" spans="1:2" x14ac:dyDescent="0.25">
      <c r="A11" t="s">
        <v>71</v>
      </c>
      <c r="B11" s="18">
        <v>1600810.93</v>
      </c>
    </row>
    <row r="12" spans="1:2" x14ac:dyDescent="0.25">
      <c r="A12" t="s">
        <v>72</v>
      </c>
      <c r="B12" s="18">
        <v>-1207204.04</v>
      </c>
    </row>
    <row r="13" spans="1:2" x14ac:dyDescent="0.25">
      <c r="A13" t="s">
        <v>74</v>
      </c>
      <c r="B13" s="186">
        <v>-124967.45</v>
      </c>
    </row>
    <row r="14" spans="1:2" ht="17.25" x14ac:dyDescent="0.4">
      <c r="A14" s="190" t="s">
        <v>193</v>
      </c>
      <c r="B14" s="191">
        <v>-11023721.6</v>
      </c>
    </row>
    <row r="15" spans="1:2" ht="17.25" x14ac:dyDescent="0.4">
      <c r="A15" s="41" t="s">
        <v>61</v>
      </c>
      <c r="B15" s="123">
        <f>SUM(B7:B14)</f>
        <v>88073747.900000006</v>
      </c>
    </row>
    <row r="17" spans="1:2" x14ac:dyDescent="0.25">
      <c r="A17" t="s">
        <v>195</v>
      </c>
      <c r="B17" s="189">
        <v>0.95111500000000004</v>
      </c>
    </row>
    <row r="18" spans="1:2" x14ac:dyDescent="0.25">
      <c r="A18" s="190" t="s">
        <v>194</v>
      </c>
      <c r="B18" s="192">
        <f>B14/B17</f>
        <v>-11590314.105024103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63"/>
  <sheetViews>
    <sheetView topLeftCell="C35" workbookViewId="0">
      <selection activeCell="I42" sqref="I42"/>
    </sheetView>
  </sheetViews>
  <sheetFormatPr defaultRowHeight="15" x14ac:dyDescent="0.25"/>
  <cols>
    <col min="2" max="2" width="15.7109375" bestFit="1" customWidth="1"/>
    <col min="3" max="3" width="24.28515625" customWidth="1"/>
    <col min="4" max="4" width="16.42578125" customWidth="1"/>
    <col min="5" max="5" width="9.28515625" bestFit="1" customWidth="1"/>
    <col min="6" max="6" width="38.28515625" bestFit="1" customWidth="1"/>
    <col min="7" max="7" width="8.7109375" bestFit="1" customWidth="1"/>
    <col min="8" max="8" width="24.42578125" bestFit="1" customWidth="1"/>
    <col min="9" max="9" width="23.5703125" bestFit="1" customWidth="1"/>
    <col min="10" max="10" width="8.7109375" bestFit="1" customWidth="1"/>
    <col min="11" max="11" width="39.28515625" bestFit="1" customWidth="1"/>
    <col min="12" max="13" width="8.7109375" bestFit="1" customWidth="1"/>
    <col min="14" max="14" width="11.5703125" style="170" bestFit="1" customWidth="1"/>
    <col min="15" max="17" width="8.7109375" bestFit="1" customWidth="1"/>
    <col min="18" max="18" width="14.140625" bestFit="1" customWidth="1"/>
  </cols>
  <sheetData>
    <row r="1" spans="3:4" x14ac:dyDescent="0.25">
      <c r="C1" t="s">
        <v>148</v>
      </c>
      <c r="D1" t="s">
        <v>149</v>
      </c>
    </row>
    <row r="2" spans="3:4" x14ac:dyDescent="0.25">
      <c r="C2" t="s">
        <v>150</v>
      </c>
      <c r="D2" t="s">
        <v>151</v>
      </c>
    </row>
    <row r="3" spans="3:4" x14ac:dyDescent="0.25">
      <c r="C3" t="s">
        <v>152</v>
      </c>
      <c r="D3" t="s">
        <v>153</v>
      </c>
    </row>
    <row r="4" spans="3:4" x14ac:dyDescent="0.25">
      <c r="C4" t="s">
        <v>154</v>
      </c>
      <c r="D4" t="s">
        <v>155</v>
      </c>
    </row>
    <row r="5" spans="3:4" x14ac:dyDescent="0.25">
      <c r="C5" t="s">
        <v>156</v>
      </c>
      <c r="D5" t="s">
        <v>157</v>
      </c>
    </row>
    <row r="6" spans="3:4" x14ac:dyDescent="0.25">
      <c r="C6" t="s">
        <v>158</v>
      </c>
      <c r="D6" t="s">
        <v>159</v>
      </c>
    </row>
    <row r="7" spans="3:4" x14ac:dyDescent="0.25">
      <c r="C7" t="s">
        <v>39</v>
      </c>
      <c r="D7" t="s">
        <v>151</v>
      </c>
    </row>
    <row r="8" spans="3:4" x14ac:dyDescent="0.25">
      <c r="C8" t="s">
        <v>160</v>
      </c>
      <c r="D8" t="s">
        <v>161</v>
      </c>
    </row>
    <row r="9" spans="3:4" x14ac:dyDescent="0.25">
      <c r="C9" t="s">
        <v>162</v>
      </c>
      <c r="D9" t="s">
        <v>153</v>
      </c>
    </row>
    <row r="11" spans="3:4" x14ac:dyDescent="0.25">
      <c r="C11" s="119" t="s">
        <v>108</v>
      </c>
      <c r="D11" s="120" t="s">
        <v>109</v>
      </c>
    </row>
    <row r="12" spans="3:4" x14ac:dyDescent="0.25">
      <c r="C12" s="115" t="s">
        <v>123</v>
      </c>
      <c r="D12" s="91">
        <v>810477.89</v>
      </c>
    </row>
    <row r="13" spans="3:4" x14ac:dyDescent="0.25">
      <c r="C13" s="17" t="s">
        <v>111</v>
      </c>
      <c r="D13" s="116">
        <f>-I29</f>
        <v>-14133.08</v>
      </c>
    </row>
    <row r="14" spans="3:4" x14ac:dyDescent="0.25">
      <c r="C14" s="17" t="s">
        <v>112</v>
      </c>
      <c r="D14" s="117">
        <f>-J29</f>
        <v>-48014.47</v>
      </c>
    </row>
    <row r="15" spans="3:4" x14ac:dyDescent="0.25">
      <c r="C15" s="17"/>
      <c r="D15" s="91">
        <f>SUM(D12:D14)</f>
        <v>748330.34000000008</v>
      </c>
    </row>
    <row r="17" spans="3:14" x14ac:dyDescent="0.25">
      <c r="C17" s="149" t="s">
        <v>37</v>
      </c>
      <c r="D17" s="149" t="s">
        <v>37</v>
      </c>
      <c r="E17" s="149" t="s">
        <v>37</v>
      </c>
      <c r="F17" s="149" t="s">
        <v>37</v>
      </c>
      <c r="G17" s="149" t="s">
        <v>37</v>
      </c>
      <c r="H17" s="150" t="s">
        <v>163</v>
      </c>
      <c r="I17" s="151"/>
      <c r="J17" s="151"/>
      <c r="K17" s="151"/>
      <c r="N17"/>
    </row>
    <row r="18" spans="3:14" x14ac:dyDescent="0.25">
      <c r="C18" s="149" t="s">
        <v>37</v>
      </c>
      <c r="D18" s="152" t="s">
        <v>37</v>
      </c>
      <c r="E18" s="152" t="s">
        <v>37</v>
      </c>
      <c r="F18" s="152" t="s">
        <v>37</v>
      </c>
      <c r="G18" s="149" t="s">
        <v>156</v>
      </c>
      <c r="H18" s="153" t="s">
        <v>157</v>
      </c>
      <c r="I18" s="154" t="s">
        <v>164</v>
      </c>
      <c r="J18" s="154" t="s">
        <v>165</v>
      </c>
      <c r="K18" s="155" t="s">
        <v>166</v>
      </c>
      <c r="N18"/>
    </row>
    <row r="19" spans="3:14" x14ac:dyDescent="0.25">
      <c r="C19" s="149" t="s">
        <v>162</v>
      </c>
      <c r="D19" s="156"/>
      <c r="E19" s="149" t="s">
        <v>167</v>
      </c>
      <c r="F19" s="156"/>
      <c r="G19" s="149" t="s">
        <v>168</v>
      </c>
      <c r="H19" s="157" t="s">
        <v>169</v>
      </c>
      <c r="I19" s="157" t="s">
        <v>169</v>
      </c>
      <c r="J19" s="157" t="s">
        <v>169</v>
      </c>
      <c r="K19" s="157" t="s">
        <v>169</v>
      </c>
      <c r="N19"/>
    </row>
    <row r="20" spans="3:14" x14ac:dyDescent="0.25">
      <c r="C20" s="150" t="s">
        <v>153</v>
      </c>
      <c r="D20" s="158" t="s">
        <v>170</v>
      </c>
      <c r="E20" s="158" t="s">
        <v>171</v>
      </c>
      <c r="F20" s="158" t="s">
        <v>172</v>
      </c>
      <c r="G20" s="150" t="s">
        <v>173</v>
      </c>
      <c r="H20" s="159">
        <v>-1108151.5900000001</v>
      </c>
      <c r="I20" s="159"/>
      <c r="J20" s="159"/>
      <c r="K20" s="160">
        <v>-1108151.5900000001</v>
      </c>
      <c r="N20"/>
    </row>
    <row r="21" spans="3:14" x14ac:dyDescent="0.25">
      <c r="C21" s="151"/>
      <c r="D21" s="161"/>
      <c r="E21" s="158" t="s">
        <v>174</v>
      </c>
      <c r="F21" s="158" t="s">
        <v>175</v>
      </c>
      <c r="G21" s="150" t="s">
        <v>173</v>
      </c>
      <c r="H21" s="159">
        <v>858.58</v>
      </c>
      <c r="I21" s="159"/>
      <c r="J21" s="159"/>
      <c r="K21" s="160">
        <v>858.58</v>
      </c>
      <c r="N21"/>
    </row>
    <row r="22" spans="3:14" x14ac:dyDescent="0.25">
      <c r="C22" s="151"/>
      <c r="D22" s="161"/>
      <c r="E22" s="158" t="s">
        <v>176</v>
      </c>
      <c r="F22" s="158" t="s">
        <v>177</v>
      </c>
      <c r="G22" s="150" t="s">
        <v>173</v>
      </c>
      <c r="H22" s="159">
        <v>433531.27</v>
      </c>
      <c r="I22" s="159">
        <v>13702.03</v>
      </c>
      <c r="J22" s="159">
        <v>46321.56</v>
      </c>
      <c r="K22" s="160">
        <v>373507.68</v>
      </c>
      <c r="N22"/>
    </row>
    <row r="23" spans="3:14" x14ac:dyDescent="0.25">
      <c r="C23" s="151"/>
      <c r="D23" s="161"/>
      <c r="E23" s="158" t="s">
        <v>178</v>
      </c>
      <c r="F23" s="158" t="s">
        <v>179</v>
      </c>
      <c r="G23" s="150" t="s">
        <v>173</v>
      </c>
      <c r="H23" s="159">
        <v>259928.22</v>
      </c>
      <c r="I23" s="159"/>
      <c r="J23" s="159"/>
      <c r="K23" s="160">
        <v>259928.22</v>
      </c>
      <c r="N23"/>
    </row>
    <row r="24" spans="3:14" x14ac:dyDescent="0.25">
      <c r="C24" s="194"/>
      <c r="D24" s="195"/>
      <c r="E24" s="196" t="s">
        <v>180</v>
      </c>
      <c r="F24" s="196" t="s">
        <v>181</v>
      </c>
      <c r="G24" s="197" t="s">
        <v>182</v>
      </c>
      <c r="H24" s="198">
        <v>8905.39</v>
      </c>
      <c r="I24" s="198">
        <v>443.36</v>
      </c>
      <c r="J24" s="198">
        <v>1634.44</v>
      </c>
      <c r="K24" s="160">
        <v>6827.59</v>
      </c>
      <c r="N24"/>
    </row>
    <row r="25" spans="3:14" x14ac:dyDescent="0.25">
      <c r="C25" s="151"/>
      <c r="D25" s="161"/>
      <c r="E25" s="158" t="s">
        <v>183</v>
      </c>
      <c r="F25" s="158" t="s">
        <v>184</v>
      </c>
      <c r="G25" s="150" t="s">
        <v>173</v>
      </c>
      <c r="H25" s="159">
        <v>1186656.02</v>
      </c>
      <c r="I25" s="159">
        <v>431.05</v>
      </c>
      <c r="J25" s="159">
        <v>1692.91</v>
      </c>
      <c r="K25" s="160">
        <v>1184532.06</v>
      </c>
      <c r="N25"/>
    </row>
    <row r="26" spans="3:14" x14ac:dyDescent="0.25">
      <c r="C26" s="194"/>
      <c r="D26" s="195"/>
      <c r="E26" s="196" t="s">
        <v>185</v>
      </c>
      <c r="F26" s="196" t="s">
        <v>186</v>
      </c>
      <c r="G26" s="197" t="s">
        <v>182</v>
      </c>
      <c r="H26" s="198">
        <v>28750</v>
      </c>
      <c r="I26" s="198"/>
      <c r="J26" s="198"/>
      <c r="K26" s="160">
        <v>28750</v>
      </c>
      <c r="N26"/>
    </row>
    <row r="27" spans="3:14" x14ac:dyDescent="0.25">
      <c r="C27" s="151"/>
      <c r="D27" s="151"/>
      <c r="E27" s="162" t="s">
        <v>94</v>
      </c>
      <c r="F27" s="163"/>
      <c r="G27" s="164"/>
      <c r="H27" s="165">
        <v>810477.89</v>
      </c>
      <c r="I27" s="165">
        <v>14576.44</v>
      </c>
      <c r="J27" s="165">
        <v>49648.91</v>
      </c>
      <c r="K27" s="166">
        <v>746252.54</v>
      </c>
      <c r="N27"/>
    </row>
    <row r="28" spans="3:14" x14ac:dyDescent="0.25">
      <c r="F28" t="s">
        <v>188</v>
      </c>
      <c r="I28" s="167">
        <f>-I24-I26</f>
        <v>-443.36</v>
      </c>
      <c r="J28" s="167">
        <f>-J24-J26</f>
        <v>-1634.44</v>
      </c>
      <c r="N28"/>
    </row>
    <row r="29" spans="3:14" ht="15.75" thickBot="1" x14ac:dyDescent="0.3">
      <c r="F29" t="s">
        <v>187</v>
      </c>
      <c r="I29" s="168">
        <f>I27+I28</f>
        <v>14133.08</v>
      </c>
      <c r="J29" s="168">
        <f>J27+J28</f>
        <v>48014.47</v>
      </c>
      <c r="N29"/>
    </row>
    <row r="30" spans="3:14" ht="15.75" thickTop="1" x14ac:dyDescent="0.25"/>
    <row r="33" spans="5:9" x14ac:dyDescent="0.25">
      <c r="F33" s="215"/>
    </row>
    <row r="34" spans="5:9" x14ac:dyDescent="0.25">
      <c r="E34" s="200"/>
      <c r="F34" s="209" t="s">
        <v>205</v>
      </c>
      <c r="G34" s="201"/>
      <c r="H34" s="201"/>
      <c r="I34" s="202"/>
    </row>
    <row r="35" spans="5:9" x14ac:dyDescent="0.25">
      <c r="E35" s="203">
        <v>12</v>
      </c>
      <c r="F35" s="204" t="s">
        <v>200</v>
      </c>
      <c r="G35" s="204"/>
      <c r="H35" s="204"/>
      <c r="I35" s="217">
        <v>1600810.93</v>
      </c>
    </row>
    <row r="36" spans="5:9" x14ac:dyDescent="0.25">
      <c r="E36" s="205"/>
      <c r="F36" s="204"/>
      <c r="G36" s="204"/>
      <c r="H36" s="204"/>
      <c r="I36" s="218"/>
    </row>
    <row r="37" spans="5:9" x14ac:dyDescent="0.25">
      <c r="E37" s="205"/>
      <c r="F37" s="204" t="s">
        <v>201</v>
      </c>
      <c r="G37" s="204"/>
      <c r="H37" s="204"/>
      <c r="I37" s="218">
        <v>1504681.43</v>
      </c>
    </row>
    <row r="38" spans="5:9" x14ac:dyDescent="0.25">
      <c r="E38" s="203">
        <v>29</v>
      </c>
      <c r="F38" s="204" t="s">
        <v>202</v>
      </c>
      <c r="G38" s="204"/>
      <c r="H38" s="204"/>
      <c r="I38" s="219">
        <v>1273180.1000000001</v>
      </c>
    </row>
    <row r="39" spans="5:9" x14ac:dyDescent="0.25">
      <c r="E39" s="205"/>
      <c r="F39" s="204"/>
      <c r="G39" s="204"/>
      <c r="H39" s="204"/>
      <c r="I39" s="217">
        <f>SUM(I37:I38)</f>
        <v>2777861.5300000003</v>
      </c>
    </row>
    <row r="40" spans="5:9" x14ac:dyDescent="0.25">
      <c r="E40" s="205"/>
      <c r="F40" s="204"/>
      <c r="G40" s="204"/>
      <c r="H40" s="204"/>
      <c r="I40" s="220"/>
    </row>
    <row r="41" spans="5:9" x14ac:dyDescent="0.25">
      <c r="E41" s="205"/>
      <c r="F41" s="204" t="s">
        <v>196</v>
      </c>
      <c r="G41" s="204"/>
      <c r="H41" s="204"/>
      <c r="I41" s="206">
        <v>373507.68</v>
      </c>
    </row>
    <row r="42" spans="5:9" x14ac:dyDescent="0.25">
      <c r="E42" s="205"/>
      <c r="F42" s="204" t="s">
        <v>197</v>
      </c>
      <c r="G42" s="204"/>
      <c r="H42" s="204"/>
      <c r="I42" s="206">
        <v>259928.22</v>
      </c>
    </row>
    <row r="43" spans="5:9" x14ac:dyDescent="0.25">
      <c r="E43" s="205"/>
      <c r="F43" s="204" t="s">
        <v>198</v>
      </c>
      <c r="G43" s="204"/>
      <c r="H43" s="204"/>
      <c r="I43" s="207">
        <v>1184532.06</v>
      </c>
    </row>
    <row r="44" spans="5:9" x14ac:dyDescent="0.25">
      <c r="E44" s="203">
        <v>30</v>
      </c>
      <c r="F44" s="204" t="s">
        <v>199</v>
      </c>
      <c r="G44" s="204"/>
      <c r="H44" s="204"/>
      <c r="I44" s="222">
        <f>SUM(I41:I43)</f>
        <v>1817967.96</v>
      </c>
    </row>
    <row r="45" spans="5:9" x14ac:dyDescent="0.25">
      <c r="E45" s="205"/>
      <c r="F45" s="204"/>
      <c r="G45" s="204"/>
      <c r="H45" s="204"/>
      <c r="I45" s="208"/>
    </row>
    <row r="46" spans="5:9" x14ac:dyDescent="0.25">
      <c r="E46" s="205"/>
      <c r="F46" s="204" t="s">
        <v>196</v>
      </c>
      <c r="G46" s="204"/>
      <c r="H46" s="204"/>
      <c r="I46" s="206">
        <v>46321.56</v>
      </c>
    </row>
    <row r="47" spans="5:9" x14ac:dyDescent="0.25">
      <c r="E47" s="205"/>
      <c r="F47" s="204" t="s">
        <v>198</v>
      </c>
      <c r="G47" s="204"/>
      <c r="H47" s="204"/>
      <c r="I47" s="207">
        <v>1692.91</v>
      </c>
    </row>
    <row r="48" spans="5:9" x14ac:dyDescent="0.25">
      <c r="E48" s="203">
        <v>31</v>
      </c>
      <c r="F48" s="204" t="s">
        <v>203</v>
      </c>
      <c r="G48" s="204"/>
      <c r="H48" s="204"/>
      <c r="I48" s="221">
        <f>SUM(I46:I47)</f>
        <v>48014.47</v>
      </c>
    </row>
    <row r="49" spans="5:9" x14ac:dyDescent="0.25">
      <c r="E49" s="205"/>
      <c r="F49" s="204"/>
      <c r="G49" s="204"/>
      <c r="H49" s="204"/>
      <c r="I49" s="220"/>
    </row>
    <row r="50" spans="5:9" x14ac:dyDescent="0.25">
      <c r="E50" s="205"/>
      <c r="F50" s="204" t="s">
        <v>196</v>
      </c>
      <c r="G50" s="204"/>
      <c r="H50" s="204"/>
      <c r="I50" s="218">
        <v>13702.03</v>
      </c>
    </row>
    <row r="51" spans="5:9" x14ac:dyDescent="0.25">
      <c r="E51" s="205"/>
      <c r="F51" s="204" t="s">
        <v>198</v>
      </c>
      <c r="G51" s="204"/>
      <c r="H51" s="204"/>
      <c r="I51" s="219">
        <v>431.05</v>
      </c>
    </row>
    <row r="52" spans="5:9" x14ac:dyDescent="0.25">
      <c r="E52" s="203">
        <v>32</v>
      </c>
      <c r="F52" s="204" t="s">
        <v>204</v>
      </c>
      <c r="G52" s="204"/>
      <c r="H52" s="204"/>
      <c r="I52" s="221">
        <f>SUM(I50:I51)</f>
        <v>14133.08</v>
      </c>
    </row>
    <row r="53" spans="5:9" x14ac:dyDescent="0.25">
      <c r="E53" s="205"/>
      <c r="F53" s="204"/>
      <c r="G53" s="204"/>
      <c r="H53" s="204"/>
      <c r="I53" s="208"/>
    </row>
    <row r="54" spans="5:9" x14ac:dyDescent="0.25">
      <c r="E54" s="205"/>
      <c r="F54" s="204"/>
      <c r="G54" s="204"/>
      <c r="H54" s="204"/>
      <c r="I54" s="208"/>
    </row>
    <row r="55" spans="5:9" x14ac:dyDescent="0.25">
      <c r="E55" s="205"/>
      <c r="F55" s="209" t="s">
        <v>206</v>
      </c>
      <c r="G55" s="204"/>
      <c r="H55" s="204"/>
      <c r="I55" s="210" t="s">
        <v>91</v>
      </c>
    </row>
    <row r="56" spans="5:9" x14ac:dyDescent="0.25">
      <c r="E56" s="205"/>
      <c r="F56" s="204" t="s">
        <v>200</v>
      </c>
      <c r="G56" s="204"/>
      <c r="H56" s="204"/>
      <c r="I56" s="211">
        <v>1600810.93</v>
      </c>
    </row>
    <row r="57" spans="5:9" x14ac:dyDescent="0.25">
      <c r="E57" s="205"/>
      <c r="F57" s="204" t="s">
        <v>201</v>
      </c>
      <c r="G57" s="204"/>
      <c r="H57" s="204"/>
      <c r="I57" s="211">
        <v>1504681.43</v>
      </c>
    </row>
    <row r="58" spans="5:9" x14ac:dyDescent="0.25">
      <c r="E58" s="205"/>
      <c r="F58" s="204" t="s">
        <v>202</v>
      </c>
      <c r="G58" s="204"/>
      <c r="H58" s="204"/>
      <c r="I58" s="211">
        <v>1273180.1000000001</v>
      </c>
    </row>
    <row r="59" spans="5:9" x14ac:dyDescent="0.25">
      <c r="E59" s="205"/>
      <c r="F59" s="204" t="s">
        <v>196</v>
      </c>
      <c r="G59" s="204"/>
      <c r="H59" s="204"/>
      <c r="I59" s="211">
        <v>433531.27</v>
      </c>
    </row>
    <row r="60" spans="5:9" x14ac:dyDescent="0.25">
      <c r="E60" s="205"/>
      <c r="F60" s="204" t="s">
        <v>197</v>
      </c>
      <c r="G60" s="204"/>
      <c r="H60" s="204"/>
      <c r="I60" s="211">
        <v>259928.22</v>
      </c>
    </row>
    <row r="61" spans="5:9" x14ac:dyDescent="0.25">
      <c r="E61" s="205"/>
      <c r="F61" s="204" t="s">
        <v>198</v>
      </c>
      <c r="G61" s="204"/>
      <c r="H61" s="204"/>
      <c r="I61" s="212">
        <v>1186656.02</v>
      </c>
    </row>
    <row r="62" spans="5:9" x14ac:dyDescent="0.25">
      <c r="E62" s="205"/>
      <c r="F62" s="204"/>
      <c r="G62" s="204"/>
      <c r="H62" s="204"/>
      <c r="I62" s="213">
        <f>SUM(I56:I61)</f>
        <v>6258787.9700000007</v>
      </c>
    </row>
    <row r="63" spans="5:9" x14ac:dyDescent="0.25">
      <c r="E63" s="214"/>
      <c r="F63" s="215"/>
      <c r="G63" s="215"/>
      <c r="H63" s="215"/>
      <c r="I63" s="216"/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4" workbookViewId="0">
      <selection activeCell="K15" sqref="K15"/>
    </sheetView>
  </sheetViews>
  <sheetFormatPr defaultRowHeight="15" x14ac:dyDescent="0.25"/>
  <cols>
    <col min="1" max="1" width="51.5703125" bestFit="1" customWidth="1"/>
    <col min="2" max="2" width="13.140625" bestFit="1" customWidth="1"/>
  </cols>
  <sheetData>
    <row r="1" spans="1:2" x14ac:dyDescent="0.25">
      <c r="A1" t="s">
        <v>125</v>
      </c>
    </row>
    <row r="2" spans="1:2" x14ac:dyDescent="0.25">
      <c r="A2" t="s">
        <v>191</v>
      </c>
    </row>
    <row r="6" spans="1:2" x14ac:dyDescent="0.25">
      <c r="A6" s="41" t="s">
        <v>103</v>
      </c>
      <c r="B6" s="41" t="s">
        <v>91</v>
      </c>
    </row>
    <row r="7" spans="1:2" x14ac:dyDescent="0.25">
      <c r="A7" t="s">
        <v>78</v>
      </c>
      <c r="B7" s="183">
        <v>1273180.1000000001</v>
      </c>
    </row>
    <row r="8" spans="1:2" ht="17.25" x14ac:dyDescent="0.4">
      <c r="A8" t="s">
        <v>190</v>
      </c>
      <c r="B8" s="122">
        <v>1504681</v>
      </c>
    </row>
    <row r="9" spans="1:2" x14ac:dyDescent="0.25">
      <c r="A9" s="41" t="s">
        <v>61</v>
      </c>
      <c r="B9" s="79">
        <f>SUM(B7:B8)</f>
        <v>2777861.1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D7166A-4C1D-4A05-9E5C-CD699FE26E4E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0D4A87C-8743-44AC-B0EB-99F08C7753BF}"/>
</file>

<file path=customXml/itemProps3.xml><?xml version="1.0" encoding="utf-8"?>
<ds:datastoreItem xmlns:ds="http://schemas.openxmlformats.org/officeDocument/2006/customXml" ds:itemID="{EC7E3783-6376-4786-8563-F7CA4D61EB81}"/>
</file>

<file path=customXml/itemProps4.xml><?xml version="1.0" encoding="utf-8"?>
<ds:datastoreItem xmlns:ds="http://schemas.openxmlformats.org/officeDocument/2006/customXml" ds:itemID="{DB819BC3-5545-461A-B1CD-6BBF67EB92DA}"/>
</file>

<file path=customXml/itemProps5.xml><?xml version="1.0" encoding="utf-8"?>
<ds:datastoreItem xmlns:ds="http://schemas.openxmlformats.org/officeDocument/2006/customXml" ds:itemID="{E33F3E28-13A6-4CFB-90CA-28F642F9D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Sheet</vt:lpstr>
      <vt:lpstr>SOE 12ME 12-2019</vt:lpstr>
      <vt:lpstr>ZO12 SCh142 </vt:lpstr>
      <vt:lpstr>SCH 140 Prop Tax</vt:lpstr>
      <vt:lpstr>SOGE Green Pwer</vt:lpstr>
      <vt:lpstr>ZO12 Exp Orders </vt:lpstr>
      <vt:lpstr>c.99999.03.37.01 Green Pwr</vt:lpstr>
      <vt:lpstr>ZO12 Ord 55700200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Puget Sound Energy</cp:lastModifiedBy>
  <cp:lastPrinted>2018-03-08T21:25:45Z</cp:lastPrinted>
  <dcterms:created xsi:type="dcterms:W3CDTF">2015-01-07T17:59:05Z</dcterms:created>
  <dcterms:modified xsi:type="dcterms:W3CDTF">2020-03-25T22:38:26Z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0x0101006E56B4D1795A2E4DB2F0B01679ED314A001B5C7E7D61FC92429EE0C796A4E4EC6C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