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23DATA\Skyline USF Petition\2019 USF Petition\"/>
    </mc:Choice>
  </mc:AlternateContent>
  <xr:revisionPtr revIDLastSave="0" documentId="8_{226E63AA-F9D7-4568-9C58-9782364E374F}" xr6:coauthVersionLast="43" xr6:coauthVersionMax="43" xr10:uidLastSave="{00000000-0000-0000-0000-000000000000}"/>
  <bookViews>
    <workbookView xWindow="28680" yWindow="-120" windowWidth="29040" windowHeight="15840" firstSheet="5" activeTab="10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81029" iterate="1" iterateCount="135" iterateDelta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3" l="1"/>
  <c r="E12" i="3"/>
  <c r="E16" i="3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<sst xmlns="http://schemas.openxmlformats.org/spreadsheetml/2006/main" count="645" uniqueCount="281">
  <si>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</si>
  <si>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</si>
  <si>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</si>
  <si>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</si>
  <si>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</si>
  <si>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</si>
  <si>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</si>
  <si>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</si>
  <si>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</si>
  <si>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</si>
  <si>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</si>
  <si>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</si>
  <si>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</si>
  <si>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</si>
  <si>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</si>
  <si>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</si>
  <si>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</si>
  <si>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</si>
  <si>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</si>
  <si>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</si>
  <si>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</si>
  <si>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</si>
  <si>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</si>
  <si>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</si>
  <si>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</si>
  <si>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</si>
  <si>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</si>
  <si>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</si>
  <si>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</si>
  <si>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</si>
  <si>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</si>
  <si>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</si>
  <si>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</si>
  <si>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</si>
  <si>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</si>
  <si>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</si>
  <si>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</si>
  <si>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</si>
  <si>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</si>
  <si>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</si>
  <si>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</si>
  <si>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</si>
  <si>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</si>
  <si>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</si>
  <si>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</si>
  <si>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</si>
  <si>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</si>
  <si>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</si>
  <si>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</si>
  <si>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</si>
  <si>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</si>
  <si>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</si>
  <si>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</si>
  <si>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</si>
  <si>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</si>
  <si>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</si>
  <si>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</si>
  <si>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</si>
  <si>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</si>
  <si>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</si>
  <si>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</si>
  <si>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</si>
  <si>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</si>
  <si>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</si>
  <si>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</si>
  <si>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</si>
  <si>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</si>
  <si>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</si>
  <si>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</si>
  <si>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</si>
  <si>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</si>
  <si>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</si>
  <si>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</si>
  <si>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</si>
  <si>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</si>
  <si>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</si>
  <si>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</si>
  <si>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</si>
  <si>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</si>
  <si>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</si>
  <si>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</si>
  <si>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</si>
  <si>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</si>
  <si>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</si>
  <si>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</si>
  <si>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</si>
  <si>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</si>
  <si>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</si>
  <si>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</si>
  <si>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</si>
  <si>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</si>
  <si>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</si>
  <si>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</si>
  <si>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</si>
  <si>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</si>
  <si>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</si>
  <si>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</si>
  <si>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</si>
  <si>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</si>
  <si>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</si>
  <si>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</si>
  <si>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</si>
  <si>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</si>
  <si>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</si>
  <si>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</si>
  <si>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</si>
  <si>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</si>
  <si>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</si>
  <si>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</si>
  <si>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</si>
  <si>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</si>
  <si>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</si>
  <si>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</si>
  <si>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</si>
  <si>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</si>
  <si>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</si>
  <si>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</si>
  <si>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</si>
  <si>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</si>
  <si>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</si>
  <si>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</si>
  <si>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</si>
  <si>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</si>
  <si>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</si>
  <si>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</si>
  <si>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</si>
  <si>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</si>
  <si>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</si>
  <si>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</si>
  <si>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</si>
  <si>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</si>
  <si>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</si>
  <si>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</si>
  <si>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</si>
  <si>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</si>
  <si>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</si>
  <si>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</si>
  <si>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</si>
  <si>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</si>
  <si>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</si>
  <si>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</si>
  <si>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</si>
  <si>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</si>
  <si>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</si>
  <si>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</si>
  <si>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</si>
  <si>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</si>
  <si>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</si>
  <si>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</si>
  <si>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</si>
  <si>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</si>
  <si>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</si>
  <si>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</si>
  <si>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</si>
  <si>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</si>
  <si>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</si>
  <si>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</si>
  <si>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</si>
  <si>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</si>
  <si>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</si>
  <si>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</si>
  <si>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</si>
  <si>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</si>
  <si>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</si>
  <si>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</si>
  <si>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</si>
  <si>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</si>
  <si>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</si>
  <si>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</si>
  <si>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</si>
  <si>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</si>
  <si>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</si>
  <si>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</si>
  <si>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</si>
  <si>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</si>
  <si>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</si>
  <si>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</si>
  <si>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</si>
  <si>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</si>
  <si>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</si>
  <si>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</si>
  <si>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</si>
  <si>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</si>
  <si>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</si>
  <si>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</si>
  <si>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</si>
  <si>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</si>
  <si>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</si>
  <si>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</si>
  <si>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</si>
  <si>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</si>
  <si>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</si>
  <si>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</si>
  <si>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</si>
  <si>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</si>
  <si>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</si>
  <si>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</si>
  <si>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</si>
  <si>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</si>
  <si>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</si>
  <si>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</si>
  <si>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</si>
  <si>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</si>
  <si>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</si>
  <si>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</si>
  <si>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</si>
  <si>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</si>
  <si>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</si>
  <si>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</si>
  <si>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</si>
  <si>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</si>
  <si>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</si>
  <si>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</si>
  <si>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</si>
  <si>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</si>
  <si>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</si>
  <si>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</si>
  <si>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</si>
  <si>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</si>
  <si>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</si>
  <si>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</si>
  <si>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</si>
  <si>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</si>
  <si>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</si>
  <si>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</si>
  <si>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</si>
  <si>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</si>
  <si>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</si>
  <si>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</si>
  <si>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</si>
  <si>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</si>
  <si>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</si>
  <si>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</si>
  <si>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</si>
  <si>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</si>
  <si>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</si>
  <si>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</si>
  <si>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</si>
  <si>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</si>
  <si>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</si>
  <si>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</si>
  <si>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</si>
  <si>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</si>
  <si>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</si>
  <si>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</si>
  <si>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</si>
  <si>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</si>
  <si>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</si>
  <si>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</si>
  <si>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</si>
  <si>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</si>
  <si>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</si>
  <si>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</si>
  <si>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</si>
  <si>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</si>
  <si>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</si>
  <si>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</si>
  <si>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</si>
  <si>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</si>
  <si>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</si>
  <si>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</si>
  <si>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</si>
  <si>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</si>
  <si>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</si>
  <si>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</si>
  <si>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</si>
  <si>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</si>
  <si>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</si>
  <si>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</si>
  <si>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</si>
  <si>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</si>
  <si>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</si>
  <si>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Skyline Telecom Inc</t>
  </si>
  <si>
    <t>EXHIBIT 4</t>
  </si>
  <si>
    <t xml:space="preserve">*The earned regulated rate of return dramatically increased over prior year ROR.  Prior Year ROR was 8.94%.  The increase is </t>
  </si>
  <si>
    <t>related to the USF funds received December 2018.  If these funds had not been received the ROR would have been</t>
  </si>
  <si>
    <t xml:space="preserve">15.17%.  If Non-reg income were to be included in the ROR, it would decrease the ROR to15.38%.  </t>
  </si>
  <si>
    <t>Considering both factors would produce an ROR of -2.01%.</t>
  </si>
  <si>
    <t>Budget Control Mechanism</t>
  </si>
  <si>
    <t>OOP</t>
  </si>
  <si>
    <t xml:space="preserve">  (reported as network access revenue on the current year income statement)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</si>
</sst>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E17"/>
  <sheetViews>
    <sheetView zoomScaleNormal="100" workbookViewId="0">
      <selection activeCell="A11" sqref="A11"/>
    </sheetView>
  </sheetViews>
  <sheetFormatPr defaultRowHeight="15" x14ac:dyDescent="0.25"/>
  <cols>
    <col min="1" max="1" width="118.7109375" customWidth="1"/>
  </cols>
  <sheetData>
    <row r="11" spans="1:5" ht="23.25" x14ac:dyDescent="0.35">
      <c r="A11" s="105" t="s">
        <v>273</v>
      </c>
    </row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E11" sqref="E11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Skyline Telecom Inc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10536</v>
      </c>
      <c r="E9" s="55">
        <f>7587+2340+6416</f>
        <v>16343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4762</v>
      </c>
      <c r="E11" s="52">
        <v>6160</v>
      </c>
    </row>
    <row r="12" spans="1:5" x14ac:dyDescent="0.25">
      <c r="A12" s="10" t="s">
        <v>176</v>
      </c>
      <c r="B12" s="17" t="s">
        <v>200</v>
      </c>
      <c r="C12" s="10"/>
      <c r="D12" s="52">
        <v>305113</v>
      </c>
      <c r="E12" s="52">
        <f>126251+9918+212206+10678+4501</f>
        <v>363554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/>
      <c r="E14" s="52"/>
    </row>
    <row r="15" spans="1:5" x14ac:dyDescent="0.25">
      <c r="A15" s="10" t="s">
        <v>178</v>
      </c>
      <c r="B15" s="17" t="s">
        <v>142</v>
      </c>
      <c r="C15" s="10"/>
      <c r="D15" s="52">
        <v>47080</v>
      </c>
      <c r="E15" s="52">
        <v>63178</v>
      </c>
    </row>
    <row r="16" spans="1:5" x14ac:dyDescent="0.25">
      <c r="A16" s="10">
        <v>4</v>
      </c>
      <c r="B16" s="17" t="s">
        <v>263</v>
      </c>
      <c r="C16" s="10" t="s">
        <v>144</v>
      </c>
      <c r="D16" s="52">
        <v>235533</v>
      </c>
      <c r="E16" s="52">
        <f>189053+33685</f>
        <v>222738</v>
      </c>
    </row>
    <row r="17" spans="1:5" x14ac:dyDescent="0.25">
      <c r="A17" s="10">
        <v>5</v>
      </c>
      <c r="B17" s="17" t="s">
        <v>262</v>
      </c>
      <c r="C17" s="10" t="s">
        <v>144</v>
      </c>
      <c r="D17" s="52"/>
      <c r="E17" s="52"/>
    </row>
    <row r="18" spans="1:5" x14ac:dyDescent="0.25">
      <c r="A18" s="10">
        <v>6</v>
      </c>
      <c r="B18" s="17" t="s">
        <v>190</v>
      </c>
      <c r="C18" s="10" t="s">
        <v>144</v>
      </c>
      <c r="D18" s="52"/>
      <c r="E18" s="52">
        <v>104869</v>
      </c>
    </row>
    <row r="19" spans="1:5" x14ac:dyDescent="0.25">
      <c r="A19" s="10">
        <v>7</v>
      </c>
      <c r="B19" s="17" t="s">
        <v>163</v>
      </c>
      <c r="C19" s="11"/>
      <c r="D19" s="53">
        <v>12188</v>
      </c>
      <c r="E19" s="53">
        <v>13838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615212</v>
      </c>
      <c r="E20" s="35">
        <f>E9+E11+E12+E14+E15+E16++E17+E18+E19</f>
        <v>790680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615212</v>
      </c>
      <c r="E21" s="37">
        <f>IncomeStmtSummary!D10</f>
        <v>790680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tabSelected="1" zoomScaleNormal="100" workbookViewId="0">
      <selection activeCell="A12" sqref="A12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Skyline Telecom Inc</v>
      </c>
      <c r="B3" s="66"/>
    </row>
    <row r="6" spans="1:5" x14ac:dyDescent="0.25">
      <c r="A6" s="9" t="s">
        <v>271</v>
      </c>
      <c r="B6" s="9" t="s">
        <v>212</v>
      </c>
      <c r="C6" s="6"/>
      <c r="D6" s="124" t="s">
        <v>186</v>
      </c>
      <c r="E6" s="125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 t="s">
        <v>278</v>
      </c>
      <c r="B10" s="17">
        <v>2018</v>
      </c>
      <c r="C10" s="17" t="s">
        <v>279</v>
      </c>
      <c r="D10" s="114"/>
      <c r="E10" s="114">
        <v>33685</v>
      </c>
    </row>
    <row r="11" spans="1:5" x14ac:dyDescent="0.25">
      <c r="A11" s="17" t="s">
        <v>280</v>
      </c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B28" sqref="B28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Skyline Telecom Inc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252</v>
      </c>
      <c r="D7" s="121" t="s">
        <v>253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679131</v>
      </c>
      <c r="D10" s="81">
        <f>C10</f>
        <v>679131</v>
      </c>
    </row>
    <row r="11" spans="1:4" x14ac:dyDescent="0.25">
      <c r="A11" s="74">
        <v>2</v>
      </c>
      <c r="B11" s="78" t="s">
        <v>170</v>
      </c>
      <c r="C11" s="93">
        <f>'RateBase '!E15</f>
        <v>526254</v>
      </c>
      <c r="D11" s="93">
        <f>C11</f>
        <v>526254</v>
      </c>
    </row>
    <row r="12" spans="1:4" x14ac:dyDescent="0.25">
      <c r="A12" s="74">
        <v>3</v>
      </c>
      <c r="B12" s="89" t="s">
        <v>171</v>
      </c>
      <c r="C12" s="79">
        <f>(C10+C11)/2</f>
        <v>602692.5</v>
      </c>
      <c r="D12" s="79">
        <f>(D10+D11)/2</f>
        <v>602692.5</v>
      </c>
    </row>
    <row r="13" spans="1:4" x14ac:dyDescent="0.25">
      <c r="A13" s="74">
        <v>4</v>
      </c>
      <c r="B13" s="78" t="s">
        <v>172</v>
      </c>
      <c r="C13" s="58">
        <f>IncomeStmtSummary!D29</f>
        <v>196300</v>
      </c>
      <c r="D13" s="58">
        <f>C13</f>
        <v>196300</v>
      </c>
    </row>
    <row r="14" spans="1:4" x14ac:dyDescent="0.25">
      <c r="A14" s="74">
        <v>5</v>
      </c>
      <c r="B14" s="78" t="s">
        <v>254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196300</v>
      </c>
      <c r="D15" s="79">
        <f>D13+D14</f>
        <v>196300</v>
      </c>
    </row>
    <row r="16" spans="1:4" x14ac:dyDescent="0.25">
      <c r="A16" s="74">
        <v>7</v>
      </c>
      <c r="B16" s="89" t="s">
        <v>173</v>
      </c>
      <c r="C16" s="80">
        <f>C15/C12</f>
        <v>0.32570506518664161</v>
      </c>
      <c r="D16" s="80">
        <f>D15/D12</f>
        <v>0.32570506518664161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 t="s">
        <v>274</v>
      </c>
      <c r="C24" s="65"/>
      <c r="D24" s="65"/>
      <c r="E24" s="65"/>
      <c r="F24" s="65"/>
      <c r="G24" s="65"/>
    </row>
    <row r="25" spans="1:7" x14ac:dyDescent="0.25">
      <c r="A25" s="65"/>
      <c r="B25" s="65" t="s">
        <v>275</v>
      </c>
      <c r="C25" s="65"/>
      <c r="D25" s="65"/>
      <c r="E25" s="65"/>
      <c r="F25" s="65"/>
      <c r="G25" s="65"/>
    </row>
    <row r="26" spans="1:7" x14ac:dyDescent="0.25">
      <c r="A26" s="65"/>
      <c r="B26" s="65" t="s">
        <v>276</v>
      </c>
      <c r="C26" s="65"/>
      <c r="D26" s="65"/>
      <c r="E26" s="65"/>
      <c r="F26" s="65"/>
      <c r="G26" s="65"/>
    </row>
    <row r="27" spans="1:7" x14ac:dyDescent="0.25">
      <c r="A27" s="65"/>
      <c r="B27" s="65" t="s">
        <v>277</v>
      </c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topLeftCell="A16" zoomScaleNormal="100" workbookViewId="0">
      <selection activeCell="G51" sqref="G5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350852</v>
      </c>
      <c r="C10" s="54"/>
      <c r="D10" s="58">
        <f>SUM(B10:C10)</f>
        <v>350852</v>
      </c>
      <c r="E10" s="17"/>
      <c r="F10" s="17" t="s">
        <v>77</v>
      </c>
      <c r="G10" s="52">
        <v>46742</v>
      </c>
      <c r="H10" s="54"/>
      <c r="I10" s="58">
        <f>SUM(G10:H10)</f>
        <v>46742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>
        <v>51074</v>
      </c>
      <c r="C13" s="54"/>
      <c r="D13" s="58">
        <f>SUM(B13:C13)</f>
        <v>51074</v>
      </c>
      <c r="E13" s="17"/>
      <c r="F13" s="17" t="s">
        <v>81</v>
      </c>
      <c r="G13" s="52">
        <v>525</v>
      </c>
      <c r="H13" s="54"/>
      <c r="I13" s="58">
        <f t="shared" si="0"/>
        <v>525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127162</v>
      </c>
      <c r="H14" s="54"/>
      <c r="I14" s="58">
        <f t="shared" si="0"/>
        <v>127162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/>
      <c r="H19" s="111"/>
      <c r="I19" s="59">
        <f t="shared" si="0"/>
        <v>0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174429</v>
      </c>
      <c r="H20" s="58">
        <f>SUM(H10:H19)</f>
        <v>0</v>
      </c>
      <c r="I20" s="58">
        <f t="shared" ref="I20" si="3">SUM(I10:I19)</f>
        <v>174429</v>
      </c>
    </row>
    <row r="21" spans="1:9" x14ac:dyDescent="0.25">
      <c r="A21" s="17" t="s">
        <v>48</v>
      </c>
      <c r="B21" s="52">
        <v>555</v>
      </c>
      <c r="C21" s="54"/>
      <c r="D21" s="58">
        <f t="shared" si="2"/>
        <v>555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0</v>
      </c>
      <c r="C22" s="54"/>
      <c r="D22" s="58">
        <f t="shared" si="2"/>
        <v>0</v>
      </c>
      <c r="E22" s="17"/>
      <c r="F22" s="17" t="s">
        <v>90</v>
      </c>
      <c r="G22" s="52">
        <v>173525</v>
      </c>
      <c r="H22" s="54"/>
      <c r="I22" s="58">
        <f>SUM(G22:H22)</f>
        <v>173525</v>
      </c>
    </row>
    <row r="23" spans="1:9" x14ac:dyDescent="0.25">
      <c r="A23" s="17" t="s">
        <v>50</v>
      </c>
      <c r="B23" s="52">
        <v>8700</v>
      </c>
      <c r="C23" s="54"/>
      <c r="D23" s="58">
        <f t="shared" si="2"/>
        <v>8700</v>
      </c>
      <c r="E23" s="17"/>
      <c r="F23" s="17" t="s">
        <v>91</v>
      </c>
      <c r="G23" s="52">
        <v>107310</v>
      </c>
      <c r="H23" s="54"/>
      <c r="I23" s="58">
        <f t="shared" ref="I23:I25" si="4">SUM(G23:H23)</f>
        <v>107310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411181</v>
      </c>
      <c r="C25" s="58">
        <f>C10+C11+C13+C14+C15+C17+C18+C19+C20+C21+C22+C23+C24</f>
        <v>0</v>
      </c>
      <c r="D25" s="58">
        <f t="shared" ref="D25" si="5">D10+D11+D13+D14+D15+D17+D18+D19+D20+D21+D22+D23+D24</f>
        <v>411181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280835</v>
      </c>
      <c r="H32" s="119">
        <f>SUM(H22:H31)</f>
        <v>0</v>
      </c>
      <c r="I32" s="119">
        <f>SUM(I22:I31)</f>
        <v>280835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216</v>
      </c>
      <c r="G35" s="52">
        <v>33423</v>
      </c>
      <c r="H35" s="52"/>
      <c r="I35" s="58">
        <f>SUM(G35:H35)</f>
        <v>33423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234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11266</v>
      </c>
      <c r="C37" s="54"/>
      <c r="D37" s="58">
        <f t="shared" si="7"/>
        <v>11266</v>
      </c>
      <c r="E37" s="17"/>
      <c r="F37" s="17" t="s">
        <v>255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33423</v>
      </c>
      <c r="H38" s="58">
        <f>SUM(H34:H37)</f>
        <v>0</v>
      </c>
      <c r="I38" s="58">
        <f>SUM(I34:I37)</f>
        <v>33423</v>
      </c>
    </row>
    <row r="39" spans="1:9" x14ac:dyDescent="0.25">
      <c r="A39" s="17" t="s">
        <v>64</v>
      </c>
      <c r="B39" s="58">
        <f>B30+B31+B33+B34+B35+B36+B37+B38</f>
        <v>11266</v>
      </c>
      <c r="C39" s="58">
        <f>C30+C31+C33+C34+C35+C36+C37+C38</f>
        <v>0</v>
      </c>
      <c r="D39" s="58">
        <f>D30+D31+D33+D34+D35+D36+D37+D38</f>
        <v>11266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262582</v>
      </c>
      <c r="H40" s="22"/>
      <c r="I40" s="58">
        <f>SUM(G40:H40)</f>
        <v>262582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3134406</v>
      </c>
      <c r="C42" s="52"/>
      <c r="D42" s="58">
        <f>SUM(B42:C42)</f>
        <v>3134406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/>
      <c r="C44" s="52"/>
      <c r="D44" s="58">
        <f t="shared" si="10"/>
        <v>0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-2422407</v>
      </c>
      <c r="C46" s="53"/>
      <c r="D46" s="59">
        <f t="shared" si="10"/>
        <v>-2422407</v>
      </c>
      <c r="E46" s="17"/>
      <c r="F46" s="17" t="s">
        <v>223</v>
      </c>
      <c r="G46" s="53">
        <v>383177</v>
      </c>
      <c r="H46" s="94">
        <f>-1*(H20+H32+H38)</f>
        <v>0</v>
      </c>
      <c r="I46" s="59">
        <f t="shared" si="9"/>
        <v>383177</v>
      </c>
    </row>
    <row r="47" spans="1:9" x14ac:dyDescent="0.25">
      <c r="A47" s="17" t="s">
        <v>70</v>
      </c>
      <c r="B47" s="58">
        <f>B42+B43+B44+B45+B46</f>
        <v>711999</v>
      </c>
      <c r="C47" s="58">
        <f t="shared" ref="C47:D47" si="11">C42+C43+C44+C45+C46</f>
        <v>0</v>
      </c>
      <c r="D47" s="58">
        <f t="shared" si="11"/>
        <v>711999</v>
      </c>
      <c r="E47" s="17"/>
      <c r="F47" s="17" t="s">
        <v>224</v>
      </c>
      <c r="G47" s="58">
        <f>SUM(G40:G46)</f>
        <v>645759</v>
      </c>
      <c r="H47" s="61">
        <f t="shared" ref="H47:I47" si="12">SUM(H40:H46)</f>
        <v>0</v>
      </c>
      <c r="I47" s="58">
        <f t="shared" si="12"/>
        <v>645759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1134446</v>
      </c>
      <c r="C49" s="60">
        <f>C25+C39+C47</f>
        <v>0</v>
      </c>
      <c r="D49" s="60">
        <f>D25+D39+D47</f>
        <v>1134446</v>
      </c>
      <c r="E49" s="19"/>
      <c r="F49" s="82" t="s">
        <v>228</v>
      </c>
      <c r="G49" s="60">
        <f>G20+G32+G38+G47</f>
        <v>1134446</v>
      </c>
      <c r="H49" s="60">
        <f>H20+H32+H38+H47</f>
        <v>0</v>
      </c>
      <c r="I49" s="60">
        <f>I20+I32+I38+I47</f>
        <v>1134446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16" zoomScaleNormal="100" workbookViewId="0">
      <selection activeCell="G51" sqref="G5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Skyline Telecom Inc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433391</v>
      </c>
      <c r="C10" s="54"/>
      <c r="D10" s="58">
        <f>SUM(B10:C10)</f>
        <v>433391</v>
      </c>
      <c r="E10" s="17"/>
      <c r="F10" s="17" t="s">
        <v>77</v>
      </c>
      <c r="G10" s="52">
        <v>41320</v>
      </c>
      <c r="H10" s="54"/>
      <c r="I10" s="58">
        <f>SUM(G10:H10)</f>
        <v>41320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>
        <v>82255</v>
      </c>
      <c r="C13" s="54"/>
      <c r="D13" s="58">
        <f>SUM(B13:C13)</f>
        <v>82255</v>
      </c>
      <c r="E13" s="17"/>
      <c r="F13" s="17" t="s">
        <v>81</v>
      </c>
      <c r="G13" s="52">
        <v>300</v>
      </c>
      <c r="H13" s="54"/>
      <c r="I13" s="58">
        <f t="shared" si="0"/>
        <v>300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134739</v>
      </c>
      <c r="H14" s="54"/>
      <c r="I14" s="58">
        <f t="shared" si="0"/>
        <v>134739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>
        <v>8992</v>
      </c>
      <c r="H17" s="54"/>
      <c r="I17" s="58">
        <f t="shared" si="0"/>
        <v>8992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/>
      <c r="H19" s="111"/>
      <c r="I19" s="59">
        <f t="shared" si="0"/>
        <v>0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185351</v>
      </c>
      <c r="H20" s="58">
        <f>SUM(H10:H19)</f>
        <v>0</v>
      </c>
      <c r="I20" s="58">
        <f t="shared" ref="I20" si="3">SUM(I10:I19)</f>
        <v>185351</v>
      </c>
    </row>
    <row r="21" spans="1:9" x14ac:dyDescent="0.25">
      <c r="A21" s="17" t="s">
        <v>48</v>
      </c>
      <c r="B21" s="52">
        <v>384</v>
      </c>
      <c r="C21" s="54"/>
      <c r="D21" s="58">
        <f t="shared" si="2"/>
        <v>384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>
        <v>89365</v>
      </c>
      <c r="H22" s="54"/>
      <c r="I22" s="58">
        <f>SUM(G22:H22)</f>
        <v>89365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>
        <v>56743</v>
      </c>
      <c r="H23" s="54"/>
      <c r="I23" s="58">
        <f t="shared" ref="I23:I25" si="4">SUM(G23:H23)</f>
        <v>56743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516030</v>
      </c>
      <c r="C25" s="58">
        <f>C10+C11+C13+C14+C15+C17+C18+C19+C20+C21+C22+C23+C24</f>
        <v>0</v>
      </c>
      <c r="D25" s="58">
        <f t="shared" ref="D25" si="5">D10+D11+D13+D14+D15+D17+D18+D19+D20+D21+D22+D23+D24</f>
        <v>516030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146108</v>
      </c>
      <c r="H32" s="81">
        <f>SUM(H22:H31)</f>
        <v>0</v>
      </c>
      <c r="I32" s="58">
        <f>SUM(I22:I31)</f>
        <v>146108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216</v>
      </c>
      <c r="G35" s="52">
        <v>35919</v>
      </c>
      <c r="H35" s="52"/>
      <c r="I35" s="58">
        <f>SUM(G35:H35)</f>
        <v>35919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234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11266</v>
      </c>
      <c r="C37" s="54"/>
      <c r="D37" s="58">
        <f t="shared" si="7"/>
        <v>11266</v>
      </c>
      <c r="E37" s="17"/>
      <c r="F37" s="17" t="s">
        <v>255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35919</v>
      </c>
      <c r="H38" s="58">
        <f>SUM(H34:H37)</f>
        <v>0</v>
      </c>
      <c r="I38" s="58">
        <f>SUM(I34:I37)</f>
        <v>35919</v>
      </c>
    </row>
    <row r="39" spans="1:11" x14ac:dyDescent="0.25">
      <c r="A39" s="17" t="s">
        <v>64</v>
      </c>
      <c r="B39" s="58">
        <f>B30+B31+B33+B34+B35+B36+B37+B38</f>
        <v>11266</v>
      </c>
      <c r="C39" s="58">
        <f>C30+C31+C33+C34+C35+C36+C37+C38</f>
        <v>0</v>
      </c>
      <c r="D39" s="58">
        <f t="shared" ref="D39" si="9">D30+D31+D33+D34+D35+D36+D37+D38</f>
        <v>11266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262582</v>
      </c>
      <c r="H40" s="22"/>
      <c r="I40" s="58">
        <f>SUM(G40:H40)</f>
        <v>262582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3083009</v>
      </c>
      <c r="C42" s="52"/>
      <c r="D42" s="58">
        <f>SUM(B42:C42)</f>
        <v>3083009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/>
      <c r="C44" s="52"/>
      <c r="D44" s="58">
        <f t="shared" si="11"/>
        <v>0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-2521220</v>
      </c>
      <c r="C46" s="53"/>
      <c r="D46" s="59">
        <f t="shared" si="11"/>
        <v>-2521220</v>
      </c>
      <c r="E46" s="17"/>
      <c r="F46" s="17" t="s">
        <v>223</v>
      </c>
      <c r="G46" s="53">
        <v>459125</v>
      </c>
      <c r="H46" s="94">
        <f>-1*(H20+H32+H38)</f>
        <v>0</v>
      </c>
      <c r="I46" s="59">
        <f t="shared" si="10"/>
        <v>459125</v>
      </c>
    </row>
    <row r="47" spans="1:11" x14ac:dyDescent="0.25">
      <c r="A47" s="17" t="s">
        <v>70</v>
      </c>
      <c r="B47" s="58">
        <f>B42+B43+B44+B45+B46</f>
        <v>561789</v>
      </c>
      <c r="C47" s="58">
        <f t="shared" ref="C47:D47" si="12">C42+C43+C44+C45+C46</f>
        <v>0</v>
      </c>
      <c r="D47" s="58">
        <f t="shared" si="12"/>
        <v>561789</v>
      </c>
      <c r="E47" s="17"/>
      <c r="F47" s="17" t="s">
        <v>224</v>
      </c>
      <c r="G47" s="58">
        <f>SUM(G40:G46)</f>
        <v>721707</v>
      </c>
      <c r="H47" s="61">
        <f t="shared" ref="H47:I47" si="13">SUM(H40:H46)</f>
        <v>0</v>
      </c>
      <c r="I47" s="58">
        <f t="shared" si="13"/>
        <v>721707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1089085</v>
      </c>
      <c r="C49" s="60">
        <f t="shared" ref="C49:D49" si="14">C25+C39+C47</f>
        <v>0</v>
      </c>
      <c r="D49" s="60">
        <f t="shared" si="14"/>
        <v>1089085</v>
      </c>
      <c r="E49" s="19"/>
      <c r="F49" s="82" t="s">
        <v>227</v>
      </c>
      <c r="G49" s="60">
        <f>G20+G32+G38+G47</f>
        <v>1089085</v>
      </c>
      <c r="H49" s="60">
        <f>H20+H32+H38+H47</f>
        <v>0</v>
      </c>
      <c r="I49" s="60">
        <f>I20+I32+I38+I47</f>
        <v>1089085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topLeftCell="A16" zoomScaleNormal="100" workbookViewId="0">
      <selection activeCell="B51" sqref="B5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Skyline Telecom Inc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350852</v>
      </c>
      <c r="C10" s="32">
        <f>'CurrentYearBalanceSheet '!D10</f>
        <v>433391</v>
      </c>
      <c r="D10" s="17"/>
      <c r="E10" s="17" t="s">
        <v>77</v>
      </c>
      <c r="F10" s="32">
        <f>PriorYearBalanceSheet!I10</f>
        <v>46742</v>
      </c>
      <c r="G10" s="32">
        <f>'CurrentYearBalanceSheet '!I10</f>
        <v>41320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51074</v>
      </c>
      <c r="C13" s="32">
        <f>'CurrentYearBalanceSheet '!D13</f>
        <v>82255</v>
      </c>
      <c r="D13" s="17"/>
      <c r="E13" s="17" t="s">
        <v>81</v>
      </c>
      <c r="F13" s="32">
        <f>PriorYearBalanceSheet!I13</f>
        <v>525</v>
      </c>
      <c r="G13" s="32">
        <f>'CurrentYearBalanceSheet '!I13</f>
        <v>300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127162</v>
      </c>
      <c r="G14" s="32">
        <f>'CurrentYearBalanceSheet '!I14</f>
        <v>134739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0</v>
      </c>
      <c r="C17" s="32">
        <f>'CurrentYearBalanceSheet '!D17</f>
        <v>0</v>
      </c>
      <c r="D17" s="17"/>
      <c r="E17" s="17" t="s">
        <v>85</v>
      </c>
      <c r="F17" s="32">
        <f>PriorYearBalanceSheet!I17</f>
        <v>0</v>
      </c>
      <c r="G17" s="32">
        <f>'CurrentYearBalanceSheet '!I17</f>
        <v>8992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0</v>
      </c>
      <c r="G18" s="32">
        <f>'CurrentYearBalanceSheet '!I18</f>
        <v>0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0</v>
      </c>
      <c r="G19" s="32">
        <f>'CurrentYearBalanceSheet '!I19</f>
        <v>0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174429</v>
      </c>
      <c r="G20" s="35">
        <f>SUM(G10:G19)</f>
        <v>185351</v>
      </c>
    </row>
    <row r="21" spans="1:7" x14ac:dyDescent="0.25">
      <c r="A21" s="17" t="s">
        <v>48</v>
      </c>
      <c r="B21" s="32">
        <f>PriorYearBalanceSheet!D21</f>
        <v>555</v>
      </c>
      <c r="C21" s="32">
        <f>'CurrentYearBalanceSheet '!D21</f>
        <v>384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173525</v>
      </c>
      <c r="G22" s="32">
        <f>'CurrentYearBalanceSheet '!I22</f>
        <v>89365</v>
      </c>
    </row>
    <row r="23" spans="1:7" x14ac:dyDescent="0.25">
      <c r="A23" s="17" t="s">
        <v>50</v>
      </c>
      <c r="B23" s="32">
        <f>PriorYearBalanceSheet!D23</f>
        <v>8700</v>
      </c>
      <c r="C23" s="32">
        <f>'CurrentYearBalanceSheet '!D23</f>
        <v>0</v>
      </c>
      <c r="D23" s="17"/>
      <c r="E23" s="17" t="s">
        <v>91</v>
      </c>
      <c r="F23" s="32">
        <f>PriorYearBalanceSheet!I23</f>
        <v>107310</v>
      </c>
      <c r="G23" s="32">
        <f>'CurrentYearBalanceSheet '!I23</f>
        <v>56743</v>
      </c>
    </row>
    <row r="24" spans="1:7" x14ac:dyDescent="0.25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411181</v>
      </c>
      <c r="C25" s="32">
        <f>C10+C11+C13+C14+C15+C17+C18+C19+C20+C21+C22+C23+C24</f>
        <v>516030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280835</v>
      </c>
      <c r="G32" s="32">
        <f>SUM(G22:G31)</f>
        <v>146108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0</v>
      </c>
      <c r="C35" s="32">
        <f>'CurrentYearBalanceSheet '!D35</f>
        <v>0</v>
      </c>
      <c r="D35" s="17"/>
      <c r="E35" s="18" t="s">
        <v>216</v>
      </c>
      <c r="F35" s="32">
        <f>PriorYearBalanceSheet!I35</f>
        <v>33423</v>
      </c>
      <c r="G35" s="32">
        <f>'CurrentYearBalanceSheet '!I35</f>
        <v>35919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229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11266</v>
      </c>
      <c r="C37" s="32">
        <f>'CurrentYearBalanceSheet '!D37</f>
        <v>11266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33423</v>
      </c>
      <c r="G38" s="32">
        <f>SUM(G34:G37)</f>
        <v>35919</v>
      </c>
    </row>
    <row r="39" spans="1:7" x14ac:dyDescent="0.25">
      <c r="A39" s="17" t="s">
        <v>64</v>
      </c>
      <c r="B39" s="32">
        <f>B30+B31+B33+B34+B35+B36+B37+B38</f>
        <v>11266</v>
      </c>
      <c r="C39" s="32">
        <f>C30+C31+C33+C34+C35+C36+C37+C38</f>
        <v>11266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262582</v>
      </c>
      <c r="G40" s="32">
        <f>'CurrentYearBalanceSheet '!I40</f>
        <v>262582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3134406</v>
      </c>
      <c r="C42" s="32">
        <f>'CurrentYearBalanceSheet '!D42</f>
        <v>3083009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0</v>
      </c>
      <c r="C44" s="32">
        <f>'CurrentYearBalanceSheet '!D44</f>
        <v>0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-2422407</v>
      </c>
      <c r="C46" s="33">
        <f>'CurrentYearBalanceSheet '!D46</f>
        <v>-2521220</v>
      </c>
      <c r="D46" s="17"/>
      <c r="E46" s="17" t="s">
        <v>230</v>
      </c>
      <c r="F46" s="33">
        <f>PriorYearBalanceSheet!I46</f>
        <v>383177</v>
      </c>
      <c r="G46" s="33">
        <f>'CurrentYearBalanceSheet '!I46</f>
        <v>459125</v>
      </c>
    </row>
    <row r="47" spans="1:7" x14ac:dyDescent="0.25">
      <c r="A47" s="17" t="s">
        <v>70</v>
      </c>
      <c r="B47" s="32">
        <f>SUM(B42:B46)</f>
        <v>711999</v>
      </c>
      <c r="C47" s="32">
        <f>SUM(C42:C46)</f>
        <v>561789</v>
      </c>
      <c r="D47" s="17"/>
      <c r="E47" s="17" t="s">
        <v>224</v>
      </c>
      <c r="F47" s="32">
        <f>SUM(F40:F46)</f>
        <v>645759</v>
      </c>
      <c r="G47" s="32">
        <f>SUM(G40:G46)</f>
        <v>721707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1134446</v>
      </c>
      <c r="C49" s="34">
        <f>C25+C39+C47</f>
        <v>1089085</v>
      </c>
      <c r="D49" s="17"/>
      <c r="E49" s="21" t="s">
        <v>225</v>
      </c>
      <c r="F49" s="34">
        <f>F20+F32+F38+F47</f>
        <v>1134446</v>
      </c>
      <c r="G49" s="34">
        <f>G20+G32+G38+G47</f>
        <v>1089085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256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E16" sqref="E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257</v>
      </c>
      <c r="C10" s="10">
        <v>18</v>
      </c>
      <c r="D10" s="58">
        <f>'BalanceSheet(Summary)'!B42</f>
        <v>3134406</v>
      </c>
      <c r="E10" s="58">
        <f>'BalanceSheet(Summary)'!C42</f>
        <v>3083009</v>
      </c>
      <c r="F10" s="58">
        <f>(D10+E10)/2</f>
        <v>3108707.5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-2422407</v>
      </c>
      <c r="E12" s="58">
        <f>'BalanceSheet(Summary)'!C46</f>
        <v>-2521220</v>
      </c>
      <c r="F12" s="58">
        <f t="shared" ref="F12:F15" si="0">(D12+E12)/2</f>
        <v>-2471813.5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555</v>
      </c>
      <c r="E13" s="58">
        <f>'BalanceSheet(Summary)'!C21</f>
        <v>384</v>
      </c>
      <c r="F13" s="58">
        <f t="shared" si="0"/>
        <v>469.5</v>
      </c>
    </row>
    <row r="14" spans="1:6" x14ac:dyDescent="0.25">
      <c r="A14" s="10">
        <v>5</v>
      </c>
      <c r="B14" s="17" t="s">
        <v>250</v>
      </c>
      <c r="C14" s="11"/>
      <c r="D14" s="52">
        <v>-33423</v>
      </c>
      <c r="E14" s="52">
        <v>-35919</v>
      </c>
      <c r="F14" s="58">
        <f t="shared" si="0"/>
        <v>-34671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679131</v>
      </c>
      <c r="E15" s="62">
        <f>SUM(E10:E14)</f>
        <v>526254</v>
      </c>
      <c r="F15" s="63">
        <f t="shared" si="0"/>
        <v>602692.5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243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25">
      <c r="B21" t="s">
        <v>246</v>
      </c>
      <c r="C21" s="65"/>
      <c r="D21" s="65"/>
      <c r="E21" s="65"/>
      <c r="F21" s="65"/>
    </row>
    <row r="22" spans="1:6" x14ac:dyDescent="0.25">
      <c r="B22" t="s">
        <v>247</v>
      </c>
      <c r="C22" s="65"/>
      <c r="D22" s="65"/>
      <c r="E22" s="65"/>
      <c r="F22" s="65"/>
    </row>
    <row r="23" spans="1:6" x14ac:dyDescent="0.25">
      <c r="B23" t="s">
        <v>245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89</v>
      </c>
      <c r="D10" s="52">
        <v>87</v>
      </c>
      <c r="E10" s="32">
        <f>D10-C10</f>
        <v>-2</v>
      </c>
      <c r="F10" s="38">
        <f>E10/C10</f>
        <v>-2.247191011235955E-2</v>
      </c>
    </row>
    <row r="11" spans="1:6" x14ac:dyDescent="0.25">
      <c r="A11" s="10">
        <v>2</v>
      </c>
      <c r="B11" s="19" t="s">
        <v>122</v>
      </c>
      <c r="C11" s="52">
        <v>12</v>
      </c>
      <c r="D11" s="52">
        <v>15</v>
      </c>
      <c r="E11" s="32">
        <f>D11-C11</f>
        <v>3</v>
      </c>
      <c r="F11" s="38">
        <f t="shared" ref="F11:F12" si="0">E11/C11</f>
        <v>0.25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101</v>
      </c>
      <c r="D12" s="34">
        <f t="shared" ref="D12:E12" si="1">SUM(D10:D11)</f>
        <v>102</v>
      </c>
      <c r="E12" s="34">
        <f t="shared" si="1"/>
        <v>1</v>
      </c>
      <c r="F12" s="39">
        <f t="shared" si="0"/>
        <v>9.9009900990099011E-3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zoomScaleNormal="100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25">
      <c r="A9" s="9">
        <v>1</v>
      </c>
      <c r="B9" s="3" t="s">
        <v>1</v>
      </c>
      <c r="C9" s="55">
        <v>25934</v>
      </c>
      <c r="D9" s="52"/>
      <c r="E9" s="58">
        <f>SUM(C9:D9)</f>
        <v>25934</v>
      </c>
    </row>
    <row r="10" spans="1:6" x14ac:dyDescent="0.25">
      <c r="A10" s="10">
        <v>2</v>
      </c>
      <c r="B10" s="14" t="s">
        <v>2</v>
      </c>
      <c r="C10" s="52">
        <v>615212</v>
      </c>
      <c r="D10" s="52"/>
      <c r="E10" s="58">
        <f t="shared" ref="E10:E14" si="0">SUM(C10:D10)</f>
        <v>615212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/>
      <c r="D13" s="52"/>
      <c r="E13" s="58">
        <f t="shared" si="0"/>
        <v>0</v>
      </c>
    </row>
    <row r="14" spans="1:6" x14ac:dyDescent="0.25">
      <c r="A14" s="10">
        <v>6</v>
      </c>
      <c r="B14" s="14" t="s">
        <v>133</v>
      </c>
      <c r="C14" s="52">
        <v>145</v>
      </c>
      <c r="D14" s="52"/>
      <c r="E14" s="58">
        <f t="shared" si="0"/>
        <v>145</v>
      </c>
    </row>
    <row r="15" spans="1:6" x14ac:dyDescent="0.25">
      <c r="A15" s="10">
        <v>7</v>
      </c>
      <c r="B15" s="88" t="s">
        <v>132</v>
      </c>
      <c r="C15" s="96">
        <f>SUM(C9:C14)</f>
        <v>641291</v>
      </c>
      <c r="D15" s="96">
        <f t="shared" ref="D15:E15" si="1">SUM(D9:D14)</f>
        <v>0</v>
      </c>
      <c r="E15" s="96">
        <f t="shared" si="1"/>
        <v>641291</v>
      </c>
      <c r="F15" s="1"/>
    </row>
    <row r="16" spans="1:6" x14ac:dyDescent="0.25">
      <c r="A16" s="10">
        <v>8</v>
      </c>
      <c r="B16" s="14" t="s">
        <v>6</v>
      </c>
      <c r="C16" s="52">
        <v>177194</v>
      </c>
      <c r="D16" s="52"/>
      <c r="E16" s="41">
        <f>SUM(C16:D16)</f>
        <v>177194</v>
      </c>
    </row>
    <row r="17" spans="1:6" x14ac:dyDescent="0.25">
      <c r="A17" s="10">
        <v>9</v>
      </c>
      <c r="B17" s="14" t="s">
        <v>39</v>
      </c>
      <c r="C17" s="52">
        <v>6117</v>
      </c>
      <c r="D17" s="52"/>
      <c r="E17" s="41">
        <f t="shared" ref="E17:E21" si="2">SUM(C17:D17)</f>
        <v>6117</v>
      </c>
    </row>
    <row r="18" spans="1:6" x14ac:dyDescent="0.25">
      <c r="A18" s="10">
        <v>10</v>
      </c>
      <c r="B18" s="14" t="s">
        <v>7</v>
      </c>
      <c r="C18" s="52">
        <v>165685</v>
      </c>
      <c r="D18" s="52"/>
      <c r="E18" s="41">
        <f t="shared" si="2"/>
        <v>165685</v>
      </c>
    </row>
    <row r="19" spans="1:6" x14ac:dyDescent="0.25">
      <c r="A19" s="10">
        <v>11</v>
      </c>
      <c r="B19" s="14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4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4" t="s">
        <v>10</v>
      </c>
      <c r="C21" s="52">
        <v>237268</v>
      </c>
      <c r="D21" s="52"/>
      <c r="E21" s="41">
        <f t="shared" si="2"/>
        <v>237268</v>
      </c>
    </row>
    <row r="22" spans="1:6" x14ac:dyDescent="0.25">
      <c r="A22" s="10">
        <v>14</v>
      </c>
      <c r="B22" s="83" t="s">
        <v>231</v>
      </c>
      <c r="C22" s="96">
        <f>C16+C17+C18+C19+C20+C21</f>
        <v>587804</v>
      </c>
      <c r="D22" s="96">
        <f>D16+D17+D18+D19+D20+D21</f>
        <v>0</v>
      </c>
      <c r="E22" s="97">
        <f>E16+E17+E18+E19+E20+E21</f>
        <v>587804</v>
      </c>
      <c r="F22" s="1"/>
    </row>
    <row r="23" spans="1:6" x14ac:dyDescent="0.25">
      <c r="A23" s="10">
        <v>15</v>
      </c>
      <c r="B23" s="14" t="s">
        <v>14</v>
      </c>
      <c r="C23" s="58">
        <f>C15-C22</f>
        <v>53487</v>
      </c>
      <c r="D23" s="58">
        <f>D15-D22</f>
        <v>0</v>
      </c>
      <c r="E23" s="58">
        <f>E15-E22</f>
        <v>53487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2"/>
      <c r="E25" s="58">
        <f t="shared" ref="E25:E27" si="3">SUM(C25:D25)</f>
        <v>0</v>
      </c>
    </row>
    <row r="26" spans="1:6" x14ac:dyDescent="0.25">
      <c r="A26" s="10">
        <v>18</v>
      </c>
      <c r="B26" s="14" t="s">
        <v>191</v>
      </c>
      <c r="C26" s="52">
        <v>-23280</v>
      </c>
      <c r="D26" s="54"/>
      <c r="E26" s="58">
        <f t="shared" si="3"/>
        <v>-23280</v>
      </c>
    </row>
    <row r="27" spans="1:6" x14ac:dyDescent="0.25">
      <c r="A27" s="10">
        <v>19</v>
      </c>
      <c r="B27" s="14" t="s">
        <v>13</v>
      </c>
      <c r="C27" s="52">
        <v>5612</v>
      </c>
      <c r="D27" s="112"/>
      <c r="E27" s="58">
        <f t="shared" si="3"/>
        <v>5612</v>
      </c>
    </row>
    <row r="28" spans="1:6" x14ac:dyDescent="0.25">
      <c r="A28" s="10">
        <v>20</v>
      </c>
      <c r="B28" s="88" t="s">
        <v>12</v>
      </c>
      <c r="C28" s="79">
        <f>SUM(C25:C27)</f>
        <v>-17668</v>
      </c>
      <c r="D28" s="79">
        <f t="shared" ref="D28:E28" si="4">SUM(D25:D27)</f>
        <v>0</v>
      </c>
      <c r="E28" s="98">
        <f t="shared" si="4"/>
        <v>-17668</v>
      </c>
    </row>
    <row r="29" spans="1:6" x14ac:dyDescent="0.25">
      <c r="A29" s="10">
        <v>21</v>
      </c>
      <c r="B29" s="88" t="s">
        <v>22</v>
      </c>
      <c r="C29" s="79">
        <f>C23+C24-C28</f>
        <v>71155</v>
      </c>
      <c r="D29" s="79">
        <f>D23+D24-D28</f>
        <v>0</v>
      </c>
      <c r="E29" s="98">
        <f>E23+E24-E28</f>
        <v>71155</v>
      </c>
    </row>
    <row r="30" spans="1:6" x14ac:dyDescent="0.25">
      <c r="A30" s="10">
        <v>22</v>
      </c>
      <c r="B30" s="14" t="s">
        <v>15</v>
      </c>
      <c r="C30" s="52">
        <v>22601</v>
      </c>
      <c r="D30" s="54"/>
      <c r="E30" s="58">
        <f>SUM(C30:D30)</f>
        <v>22601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260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259</v>
      </c>
      <c r="C34" s="79">
        <f>SUM(C30:C33)</f>
        <v>22601</v>
      </c>
      <c r="D34" s="99">
        <f t="shared" ref="D34" si="6">SUM(D30:D33)</f>
        <v>0</v>
      </c>
      <c r="E34" s="79">
        <f>SUM(E30:E33)</f>
        <v>22601</v>
      </c>
    </row>
    <row r="35" spans="1:10" x14ac:dyDescent="0.25">
      <c r="A35" s="10">
        <v>27</v>
      </c>
      <c r="B35" s="14" t="s">
        <v>18</v>
      </c>
      <c r="C35" s="52">
        <v>18159</v>
      </c>
      <c r="D35" s="54"/>
      <c r="E35" s="32">
        <f>SUM(C35:D35)</f>
        <v>18159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-86125</v>
      </c>
      <c r="D38" s="69">
        <f>-1*(D29-D34)</f>
        <v>0</v>
      </c>
      <c r="E38" s="32">
        <f t="shared" si="7"/>
        <v>-86125</v>
      </c>
    </row>
    <row r="39" spans="1:10" x14ac:dyDescent="0.25">
      <c r="A39" s="10">
        <v>31</v>
      </c>
      <c r="B39" s="88" t="s">
        <v>21</v>
      </c>
      <c r="C39" s="79">
        <f>C29-C34+C35+C36+C37+C38</f>
        <v>-19412</v>
      </c>
      <c r="D39" s="79">
        <f t="shared" ref="D39:E39" si="8">D29-D34+D35+D36+D37+D38</f>
        <v>0</v>
      </c>
      <c r="E39" s="79">
        <f t="shared" si="8"/>
        <v>-19412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402589</v>
      </c>
      <c r="D41" s="54"/>
      <c r="E41" s="58">
        <f t="shared" ref="E41:E46" si="9">SUM(C41:D41)</f>
        <v>402589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383177</v>
      </c>
      <c r="D47" s="99">
        <f t="shared" ref="D47:E47" si="10">(D39+D41+D42)-(D43+D44+D45+D46)</f>
        <v>0</v>
      </c>
      <c r="E47" s="98">
        <f t="shared" si="10"/>
        <v>383177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145521</v>
      </c>
      <c r="D52" s="101"/>
      <c r="E52" s="32">
        <f>C52</f>
        <v>145521</v>
      </c>
    </row>
    <row r="53" spans="1:7" x14ac:dyDescent="0.25">
      <c r="A53" s="10">
        <v>45</v>
      </c>
      <c r="B53" s="14" t="s">
        <v>35</v>
      </c>
      <c r="C53" s="102">
        <f>((C22+C28-C18-C19)/C15)</f>
        <v>0.62828107676546219</v>
      </c>
      <c r="D53" s="102" t="e">
        <f>((D22+D28-D18-D19)/D15)</f>
        <v>#DIV/0!</v>
      </c>
      <c r="E53" s="102">
        <f>((E22+E28-E18-E19)/E15)</f>
        <v>0.62828107676546219</v>
      </c>
    </row>
    <row r="54" spans="1:7" x14ac:dyDescent="0.25">
      <c r="A54" s="10">
        <v>46</v>
      </c>
      <c r="B54" s="14" t="s">
        <v>36</v>
      </c>
      <c r="C54" s="102">
        <f>((C22+C28+C34)/C15)</f>
        <v>0.92428710211121001</v>
      </c>
      <c r="D54" s="102" t="e">
        <f>((D22+D28+D34)/D15)</f>
        <v>#DIV/0!</v>
      </c>
      <c r="E54" s="102">
        <f>((E22+E28+E34)/E15)</f>
        <v>0.92428710211121001</v>
      </c>
    </row>
    <row r="55" spans="1:7" x14ac:dyDescent="0.25">
      <c r="A55" s="10">
        <v>47</v>
      </c>
      <c r="B55" s="14" t="s">
        <v>37</v>
      </c>
      <c r="C55" s="102">
        <f>((C39+C34)/C34)</f>
        <v>0.14109995132958719</v>
      </c>
      <c r="D55" s="102" t="e">
        <f t="shared" ref="D55:E55" si="13">((D39+D34)/D34)</f>
        <v>#DIV/0!</v>
      </c>
      <c r="E55" s="102">
        <f t="shared" si="13"/>
        <v>0.14109995132958719</v>
      </c>
    </row>
    <row r="56" spans="1:7" x14ac:dyDescent="0.25">
      <c r="A56" s="10">
        <v>48</v>
      </c>
      <c r="B56" s="14" t="s">
        <v>38</v>
      </c>
      <c r="C56" s="102">
        <f>(C39+C34+C18+C19)/C52</f>
        <v>1.1710612214044709</v>
      </c>
      <c r="D56" s="102" t="e">
        <f>(D39+D34+D18+D19)/D52</f>
        <v>#DIV/0!</v>
      </c>
      <c r="E56" s="102">
        <f>(E39+E34+E18+E19)/E52</f>
        <v>1.1710612214044709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zoomScaleNormal="100" workbookViewId="0">
      <selection activeCell="C11" sqref="C1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25">
      <c r="A9" s="9">
        <v>1</v>
      </c>
      <c r="B9" s="6" t="s">
        <v>1</v>
      </c>
      <c r="C9" s="55">
        <v>24291</v>
      </c>
      <c r="D9" s="52"/>
      <c r="E9" s="32">
        <f>SUM(C9:D9)</f>
        <v>24291</v>
      </c>
    </row>
    <row r="10" spans="1:6" x14ac:dyDescent="0.25">
      <c r="A10" s="10">
        <v>2</v>
      </c>
      <c r="B10" s="17" t="s">
        <v>2</v>
      </c>
      <c r="C10" s="52">
        <v>790680</v>
      </c>
      <c r="D10" s="52"/>
      <c r="E10" s="32">
        <f t="shared" ref="E10:E14" si="0">SUM(C10:D10)</f>
        <v>790680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5</v>
      </c>
      <c r="D12" s="52"/>
      <c r="E12" s="32">
        <f t="shared" si="0"/>
        <v>5</v>
      </c>
    </row>
    <row r="13" spans="1:6" x14ac:dyDescent="0.25">
      <c r="A13" s="10">
        <v>5</v>
      </c>
      <c r="B13" s="17" t="s">
        <v>5</v>
      </c>
      <c r="C13" s="52"/>
      <c r="D13" s="52"/>
      <c r="E13" s="32">
        <f t="shared" si="0"/>
        <v>0</v>
      </c>
    </row>
    <row r="14" spans="1:6" x14ac:dyDescent="0.25">
      <c r="A14" s="10">
        <v>6</v>
      </c>
      <c r="B14" s="17" t="s">
        <v>133</v>
      </c>
      <c r="C14" s="52">
        <v>-30</v>
      </c>
      <c r="D14" s="52"/>
      <c r="E14" s="32">
        <f t="shared" si="0"/>
        <v>-30</v>
      </c>
    </row>
    <row r="15" spans="1:6" x14ac:dyDescent="0.25">
      <c r="A15" s="10">
        <v>7</v>
      </c>
      <c r="B15" s="83" t="s">
        <v>132</v>
      </c>
      <c r="C15" s="40">
        <f>SUM(C9:C14)</f>
        <v>814946</v>
      </c>
      <c r="D15" s="40">
        <f t="shared" ref="D15:E15" si="1">SUM(D9:D14)</f>
        <v>0</v>
      </c>
      <c r="E15" s="40">
        <f t="shared" si="1"/>
        <v>814946</v>
      </c>
      <c r="F15" s="1"/>
    </row>
    <row r="16" spans="1:6" x14ac:dyDescent="0.25">
      <c r="A16" s="10">
        <v>8</v>
      </c>
      <c r="B16" s="17" t="s">
        <v>6</v>
      </c>
      <c r="C16" s="52">
        <v>157727</v>
      </c>
      <c r="D16" s="52"/>
      <c r="E16" s="41">
        <f>SUM(C16:D16)</f>
        <v>157727</v>
      </c>
    </row>
    <row r="17" spans="1:6" x14ac:dyDescent="0.25">
      <c r="A17" s="10">
        <v>9</v>
      </c>
      <c r="B17" s="17" t="s">
        <v>39</v>
      </c>
      <c r="C17" s="52">
        <v>39968</v>
      </c>
      <c r="D17" s="52"/>
      <c r="E17" s="41">
        <f t="shared" ref="E17:E21" si="2">SUM(C17:D17)</f>
        <v>39968</v>
      </c>
    </row>
    <row r="18" spans="1:6" x14ac:dyDescent="0.25">
      <c r="A18" s="10">
        <v>10</v>
      </c>
      <c r="B18" s="17" t="s">
        <v>7</v>
      </c>
      <c r="C18" s="52">
        <v>170634</v>
      </c>
      <c r="D18" s="52"/>
      <c r="E18" s="41">
        <f t="shared" si="2"/>
        <v>170634</v>
      </c>
    </row>
    <row r="19" spans="1:6" x14ac:dyDescent="0.25">
      <c r="A19" s="10">
        <v>11</v>
      </c>
      <c r="B19" s="17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7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7" t="s">
        <v>10</v>
      </c>
      <c r="C21" s="52">
        <v>222707</v>
      </c>
      <c r="D21" s="52"/>
      <c r="E21" s="41">
        <f t="shared" si="2"/>
        <v>222707</v>
      </c>
    </row>
    <row r="22" spans="1:6" x14ac:dyDescent="0.25">
      <c r="A22" s="10">
        <v>14</v>
      </c>
      <c r="B22" s="83" t="s">
        <v>231</v>
      </c>
      <c r="C22" s="40">
        <f>C16+C17+C18+C19+C20+C21</f>
        <v>592576</v>
      </c>
      <c r="D22" s="40">
        <f>D16+D17+D18+D19+D20+D21</f>
        <v>0</v>
      </c>
      <c r="E22" s="42">
        <f>E16+E17+E18+E19+E20+E21</f>
        <v>592576</v>
      </c>
      <c r="F22" s="1"/>
    </row>
    <row r="23" spans="1:6" x14ac:dyDescent="0.25">
      <c r="A23" s="10">
        <v>15</v>
      </c>
      <c r="B23" s="17" t="s">
        <v>14</v>
      </c>
      <c r="C23" s="32">
        <f>C15-C22</f>
        <v>222370</v>
      </c>
      <c r="D23" s="32">
        <f>D15-D22</f>
        <v>0</v>
      </c>
      <c r="E23" s="32">
        <f>E15-E22</f>
        <v>222370</v>
      </c>
    </row>
    <row r="24" spans="1:6" x14ac:dyDescent="0.25">
      <c r="A24" s="10">
        <v>16</v>
      </c>
      <c r="B24" s="17" t="s">
        <v>134</v>
      </c>
      <c r="C24" s="52">
        <v>99</v>
      </c>
      <c r="D24" s="54"/>
      <c r="E24" s="32">
        <f>SUM(C24:D24)</f>
        <v>99</v>
      </c>
    </row>
    <row r="25" spans="1:6" x14ac:dyDescent="0.25">
      <c r="A25" s="10">
        <v>17</v>
      </c>
      <c r="B25" s="17" t="s">
        <v>11</v>
      </c>
      <c r="C25" s="52"/>
      <c r="D25" s="112"/>
      <c r="E25" s="32">
        <f t="shared" ref="E25:E27" si="3">SUM(C25:D25)</f>
        <v>0</v>
      </c>
    </row>
    <row r="26" spans="1:6" x14ac:dyDescent="0.25">
      <c r="A26" s="10">
        <v>18</v>
      </c>
      <c r="B26" s="17" t="s">
        <v>191</v>
      </c>
      <c r="C26" s="52">
        <v>20168</v>
      </c>
      <c r="D26" s="54"/>
      <c r="E26" s="32">
        <f t="shared" si="3"/>
        <v>20168</v>
      </c>
    </row>
    <row r="27" spans="1:6" x14ac:dyDescent="0.25">
      <c r="A27" s="10">
        <v>19</v>
      </c>
      <c r="B27" s="17" t="s">
        <v>13</v>
      </c>
      <c r="C27" s="52">
        <v>6001</v>
      </c>
      <c r="D27" s="112"/>
      <c r="E27" s="32">
        <f t="shared" si="3"/>
        <v>6001</v>
      </c>
    </row>
    <row r="28" spans="1:6" x14ac:dyDescent="0.25">
      <c r="A28" s="10">
        <v>20</v>
      </c>
      <c r="B28" s="83" t="s">
        <v>12</v>
      </c>
      <c r="C28" s="37">
        <f>SUM(C25:C27)</f>
        <v>26169</v>
      </c>
      <c r="D28" s="37">
        <f t="shared" ref="D28:E28" si="4">SUM(D25:D27)</f>
        <v>0</v>
      </c>
      <c r="E28" s="43">
        <f t="shared" si="4"/>
        <v>26169</v>
      </c>
    </row>
    <row r="29" spans="1:6" x14ac:dyDescent="0.25">
      <c r="A29" s="10">
        <v>21</v>
      </c>
      <c r="B29" s="83" t="s">
        <v>22</v>
      </c>
      <c r="C29" s="37">
        <f>C23+C24-C28</f>
        <v>196300</v>
      </c>
      <c r="D29" s="37">
        <f>D23+D24-D28</f>
        <v>0</v>
      </c>
      <c r="E29" s="43">
        <f>E23+E24-E28</f>
        <v>196300</v>
      </c>
    </row>
    <row r="30" spans="1:6" x14ac:dyDescent="0.25">
      <c r="A30" s="10">
        <v>22</v>
      </c>
      <c r="B30" s="17" t="s">
        <v>15</v>
      </c>
      <c r="C30" s="52">
        <v>16838</v>
      </c>
      <c r="D30" s="54"/>
      <c r="E30" s="32">
        <f>SUM(C30:D30)</f>
        <v>16838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260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259</v>
      </c>
      <c r="C34" s="37">
        <f>SUM(C30:C33)</f>
        <v>16838</v>
      </c>
      <c r="D34" s="64">
        <f t="shared" ref="D34" si="6">SUM(D30:D33)</f>
        <v>0</v>
      </c>
      <c r="E34" s="37">
        <f>SUM(E30:E33)</f>
        <v>16838</v>
      </c>
    </row>
    <row r="35" spans="1:5" x14ac:dyDescent="0.25">
      <c r="A35" s="10">
        <v>27</v>
      </c>
      <c r="B35" s="17" t="s">
        <v>18</v>
      </c>
      <c r="C35" s="52">
        <v>79</v>
      </c>
      <c r="D35" s="54"/>
      <c r="E35" s="32">
        <f>SUM(C35:D35)</f>
        <v>79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-103593</v>
      </c>
      <c r="D38" s="69">
        <f>-1*(D29-D34)</f>
        <v>0</v>
      </c>
      <c r="E38" s="32">
        <f t="shared" si="7"/>
        <v>-103593</v>
      </c>
    </row>
    <row r="39" spans="1:5" x14ac:dyDescent="0.25">
      <c r="A39" s="10">
        <v>31</v>
      </c>
      <c r="B39" s="83" t="s">
        <v>21</v>
      </c>
      <c r="C39" s="37">
        <f>C29-C34+C35+C36+C37+C38</f>
        <v>75948</v>
      </c>
      <c r="D39" s="37">
        <f t="shared" ref="D39:E39" si="8">D29-D34+D35+D36+D37+D38</f>
        <v>0</v>
      </c>
      <c r="E39" s="37">
        <f t="shared" si="8"/>
        <v>75948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383177</v>
      </c>
      <c r="D41" s="54"/>
      <c r="E41" s="32">
        <f t="shared" ref="E41:E46" si="9">SUM(C41:D41)</f>
        <v>383177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459125</v>
      </c>
      <c r="D47" s="64">
        <f t="shared" ref="D47:E47" si="10">(D39+D41+D42)-(D43+D44+D45+D46)</f>
        <v>0</v>
      </c>
      <c r="E47" s="43">
        <f t="shared" si="10"/>
        <v>459125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145521</v>
      </c>
      <c r="D52" s="95"/>
      <c r="E52" s="32">
        <f>C52</f>
        <v>145521</v>
      </c>
    </row>
    <row r="53" spans="1:7" x14ac:dyDescent="0.25">
      <c r="A53" s="10">
        <v>45</v>
      </c>
      <c r="B53" s="17" t="s">
        <v>35</v>
      </c>
      <c r="C53" s="46">
        <f>((C22+C28-C18-C19)/C15)</f>
        <v>0.54797618492513611</v>
      </c>
      <c r="D53" s="46" t="e">
        <f>((D22+D28-D18-D19)/D15)</f>
        <v>#DIV/0!</v>
      </c>
      <c r="E53" s="46">
        <f>((E22+E28-E18-E19)/E15)</f>
        <v>0.54797618492513611</v>
      </c>
    </row>
    <row r="54" spans="1:7" x14ac:dyDescent="0.25">
      <c r="A54" s="10">
        <v>46</v>
      </c>
      <c r="B54" s="17" t="s">
        <v>36</v>
      </c>
      <c r="C54" s="46">
        <f>((C22+C28+C34)/C15)</f>
        <v>0.77990811661140735</v>
      </c>
      <c r="D54" s="46" t="e">
        <f>((D22+D28+D34)/D15)</f>
        <v>#DIV/0!</v>
      </c>
      <c r="E54" s="46">
        <f>((E22+E28+E34)/E15)</f>
        <v>0.77990811661140735</v>
      </c>
    </row>
    <row r="55" spans="1:7" x14ac:dyDescent="0.25">
      <c r="A55" s="10">
        <v>47</v>
      </c>
      <c r="B55" s="17" t="s">
        <v>37</v>
      </c>
      <c r="C55" s="46">
        <f>((C39+C34)/C34)</f>
        <v>5.5105119372847131</v>
      </c>
      <c r="D55" s="46" t="e">
        <f t="shared" ref="D55:E55" si="13">((D39+D34)/D34)</f>
        <v>#DIV/0!</v>
      </c>
      <c r="E55" s="46">
        <f t="shared" si="13"/>
        <v>5.5105119372847131</v>
      </c>
    </row>
    <row r="56" spans="1:7" x14ac:dyDescent="0.25">
      <c r="A56" s="10">
        <v>48</v>
      </c>
      <c r="B56" s="17" t="s">
        <v>38</v>
      </c>
      <c r="C56" s="46">
        <f>(C39+C34+C18+C19)/C52</f>
        <v>1.8207681365576103</v>
      </c>
      <c r="D56" s="46" t="e">
        <f>(D39+D34+D18+D19)/D52</f>
        <v>#DIV/0!</v>
      </c>
      <c r="E56" s="46">
        <f>(E39+E34+E18+E19)/E52</f>
        <v>1.8207681365576103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zoomScaleNormal="100" workbookViewId="0">
      <selection activeCell="D64" sqref="D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Skyline Telecom Inc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25934</v>
      </c>
      <c r="D9" s="41">
        <f>'CurrentYearIncomeStmt '!E9</f>
        <v>24291</v>
      </c>
    </row>
    <row r="10" spans="1:5" x14ac:dyDescent="0.25">
      <c r="A10" s="10">
        <v>2</v>
      </c>
      <c r="B10" s="17" t="s">
        <v>2</v>
      </c>
      <c r="C10" s="32">
        <f>PriorYearIncomeStmt!E10</f>
        <v>615212</v>
      </c>
      <c r="D10" s="41">
        <f>'CurrentYearIncomeStmt '!E10</f>
        <v>790680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5</v>
      </c>
    </row>
    <row r="13" spans="1:5" x14ac:dyDescent="0.25">
      <c r="A13" s="10">
        <v>5</v>
      </c>
      <c r="B13" s="17" t="s">
        <v>5</v>
      </c>
      <c r="C13" s="32">
        <f>PriorYearIncomeStmt!E13</f>
        <v>0</v>
      </c>
      <c r="D13" s="41">
        <f>'CurrentYearIncomeStmt '!E13</f>
        <v>0</v>
      </c>
    </row>
    <row r="14" spans="1:5" x14ac:dyDescent="0.25">
      <c r="A14" s="10">
        <v>6</v>
      </c>
      <c r="B14" s="17" t="s">
        <v>133</v>
      </c>
      <c r="C14" s="32">
        <f>PriorYearIncomeStmt!E14</f>
        <v>145</v>
      </c>
      <c r="D14" s="41">
        <f>'CurrentYearIncomeStmt '!E14</f>
        <v>-30</v>
      </c>
    </row>
    <row r="15" spans="1:5" x14ac:dyDescent="0.25">
      <c r="A15" s="10">
        <v>7</v>
      </c>
      <c r="B15" s="83" t="s">
        <v>132</v>
      </c>
      <c r="C15" s="40">
        <f>SUM(C9:C14)</f>
        <v>641291</v>
      </c>
      <c r="D15" s="42">
        <f t="shared" ref="D15" si="0">SUM(D9:D14)</f>
        <v>814946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177194</v>
      </c>
      <c r="D16" s="41">
        <f>'CurrentYearIncomeStmt '!E16</f>
        <v>157727</v>
      </c>
    </row>
    <row r="17" spans="1:5" x14ac:dyDescent="0.25">
      <c r="A17" s="10">
        <v>9</v>
      </c>
      <c r="B17" s="17" t="s">
        <v>39</v>
      </c>
      <c r="C17" s="32">
        <f>PriorYearIncomeStmt!E17</f>
        <v>6117</v>
      </c>
      <c r="D17" s="41">
        <f>'CurrentYearIncomeStmt '!E17</f>
        <v>39968</v>
      </c>
    </row>
    <row r="18" spans="1:5" x14ac:dyDescent="0.25">
      <c r="A18" s="10">
        <v>10</v>
      </c>
      <c r="B18" s="17" t="s">
        <v>7</v>
      </c>
      <c r="C18" s="32">
        <f>PriorYearIncomeStmt!E18</f>
        <v>165685</v>
      </c>
      <c r="D18" s="41">
        <f>'CurrentYearIncomeStmt '!E18</f>
        <v>170634</v>
      </c>
    </row>
    <row r="19" spans="1:5" x14ac:dyDescent="0.25">
      <c r="A19" s="10">
        <v>11</v>
      </c>
      <c r="B19" s="17" t="s">
        <v>8</v>
      </c>
      <c r="C19" s="32">
        <f>PriorYearIncomeStmt!E19</f>
        <v>1540</v>
      </c>
      <c r="D19" s="41">
        <f>'CurrentYearIncomeStmt '!E19</f>
        <v>1540</v>
      </c>
    </row>
    <row r="20" spans="1:5" x14ac:dyDescent="0.25">
      <c r="A20" s="10">
        <v>12</v>
      </c>
      <c r="B20" s="17" t="s">
        <v>9</v>
      </c>
      <c r="C20" s="32">
        <f>PriorYearIncomeStmt!E20</f>
        <v>0</v>
      </c>
      <c r="D20" s="41">
        <f>'CurrentYearIncomeStmt '!E20</f>
        <v>0</v>
      </c>
    </row>
    <row r="21" spans="1:5" x14ac:dyDescent="0.25">
      <c r="A21" s="10">
        <v>13</v>
      </c>
      <c r="B21" s="17" t="s">
        <v>10</v>
      </c>
      <c r="C21" s="32">
        <f>PriorYearIncomeStmt!E21</f>
        <v>237268</v>
      </c>
      <c r="D21" s="41">
        <f>'CurrentYearIncomeStmt '!E21</f>
        <v>222707</v>
      </c>
    </row>
    <row r="22" spans="1:5" x14ac:dyDescent="0.25">
      <c r="A22" s="10">
        <v>14</v>
      </c>
      <c r="B22" s="83" t="s">
        <v>231</v>
      </c>
      <c r="C22" s="40">
        <f>C16+C17+C18+C19+C20+C21</f>
        <v>587804</v>
      </c>
      <c r="D22" s="42">
        <f>D16+D17+D18+D19+D20+D21</f>
        <v>592576</v>
      </c>
      <c r="E22" s="1"/>
    </row>
    <row r="23" spans="1:5" x14ac:dyDescent="0.25">
      <c r="A23" s="10">
        <v>15</v>
      </c>
      <c r="B23" s="17" t="s">
        <v>14</v>
      </c>
      <c r="C23" s="32">
        <f>C15-C22</f>
        <v>53487</v>
      </c>
      <c r="D23" s="41">
        <f>D15-D22</f>
        <v>222370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99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181</v>
      </c>
      <c r="C26" s="32">
        <f>PriorYearIncomeStmt!E26</f>
        <v>-23280</v>
      </c>
      <c r="D26" s="41">
        <f>'CurrentYearIncomeStmt '!E26</f>
        <v>20168</v>
      </c>
    </row>
    <row r="27" spans="1:5" x14ac:dyDescent="0.25">
      <c r="A27" s="10">
        <v>19</v>
      </c>
      <c r="B27" s="17" t="s">
        <v>13</v>
      </c>
      <c r="C27" s="32">
        <f>PriorYearIncomeStmt!E27</f>
        <v>5612</v>
      </c>
      <c r="D27" s="41">
        <f>'CurrentYearIncomeStmt '!E27</f>
        <v>6001</v>
      </c>
    </row>
    <row r="28" spans="1:5" x14ac:dyDescent="0.25">
      <c r="A28" s="10">
        <v>20</v>
      </c>
      <c r="B28" s="83" t="s">
        <v>12</v>
      </c>
      <c r="C28" s="37">
        <f>SUM(C25:C27)</f>
        <v>-17668</v>
      </c>
      <c r="D28" s="43">
        <f t="shared" ref="D28" si="1">SUM(D25:D27)</f>
        <v>26169</v>
      </c>
    </row>
    <row r="29" spans="1:5" x14ac:dyDescent="0.25">
      <c r="A29" s="10">
        <v>21</v>
      </c>
      <c r="B29" s="83" t="s">
        <v>22</v>
      </c>
      <c r="C29" s="37">
        <f>C23+C24-C28</f>
        <v>71155</v>
      </c>
      <c r="D29" s="43">
        <f>D23+D24-D28</f>
        <v>196300</v>
      </c>
    </row>
    <row r="30" spans="1:5" x14ac:dyDescent="0.25">
      <c r="A30" s="10">
        <v>22</v>
      </c>
      <c r="B30" s="17" t="s">
        <v>15</v>
      </c>
      <c r="C30" s="32">
        <f>PriorYearIncomeStmt!E30</f>
        <v>22601</v>
      </c>
      <c r="D30" s="41">
        <f>'CurrentYearIncomeStmt '!E30</f>
        <v>16838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261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259</v>
      </c>
      <c r="C34" s="37">
        <f>SUM(C30:C33)</f>
        <v>22601</v>
      </c>
      <c r="D34" s="43">
        <f t="shared" ref="D34" si="2">SUM(D30:D33)</f>
        <v>16838</v>
      </c>
    </row>
    <row r="35" spans="1:4" x14ac:dyDescent="0.25">
      <c r="A35" s="10">
        <v>27</v>
      </c>
      <c r="B35" s="17" t="s">
        <v>18</v>
      </c>
      <c r="C35" s="32">
        <f>PriorYearIncomeStmt!E35</f>
        <v>18159</v>
      </c>
      <c r="D35" s="41">
        <f>'CurrentYearIncomeStmt '!E35</f>
        <v>79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-86125</v>
      </c>
      <c r="D38" s="41">
        <f>'CurrentYearIncomeStmt '!E38</f>
        <v>-103593</v>
      </c>
    </row>
    <row r="39" spans="1:4" x14ac:dyDescent="0.25">
      <c r="A39" s="10">
        <v>31</v>
      </c>
      <c r="B39" s="83" t="s">
        <v>21</v>
      </c>
      <c r="C39" s="37">
        <f>C29-C34+C35+C36+C37+C38</f>
        <v>-19412</v>
      </c>
      <c r="D39" s="43">
        <f t="shared" ref="D39" si="3">D29-D34+D35+D36+D37+D38</f>
        <v>75948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402589</v>
      </c>
      <c r="D41" s="41">
        <f>'CurrentYearIncomeStmt '!E41</f>
        <v>383177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383177</v>
      </c>
      <c r="D47" s="43">
        <f t="shared" ref="D47" si="4">(D39+D41+D42)-(D43+D44+D45+D46)</f>
        <v>459125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145521</v>
      </c>
      <c r="D52" s="41">
        <f>'CurrentYearIncomeStmt '!E52</f>
        <v>145521</v>
      </c>
    </row>
    <row r="53" spans="1:8" x14ac:dyDescent="0.25">
      <c r="A53" s="10">
        <v>45</v>
      </c>
      <c r="B53" s="17" t="s">
        <v>35</v>
      </c>
      <c r="C53" s="49">
        <f>((C22+C28-C18-C19)/C15)</f>
        <v>0.62828107676546219</v>
      </c>
      <c r="D53" s="49">
        <f>((D22+D28-D18-D19)/D15)</f>
        <v>0.54797618492513611</v>
      </c>
    </row>
    <row r="54" spans="1:8" x14ac:dyDescent="0.25">
      <c r="A54" s="10">
        <v>46</v>
      </c>
      <c r="B54" s="17" t="s">
        <v>36</v>
      </c>
      <c r="C54" s="49">
        <f>((C22+C28+C34)/C15)</f>
        <v>0.92428710211121001</v>
      </c>
      <c r="D54" s="49">
        <f>((D22+D28+D34)/D15)</f>
        <v>0.77990811661140735</v>
      </c>
    </row>
    <row r="55" spans="1:8" x14ac:dyDescent="0.25">
      <c r="A55" s="10">
        <v>47</v>
      </c>
      <c r="B55" s="17" t="s">
        <v>37</v>
      </c>
      <c r="C55" s="49">
        <f>((C39+C34)/C34)</f>
        <v>0.14109995132958719</v>
      </c>
      <c r="D55" s="49">
        <f t="shared" ref="D55" si="6">((D39+D34)/D34)</f>
        <v>5.5105119372847131</v>
      </c>
    </row>
    <row r="56" spans="1:8" x14ac:dyDescent="0.25">
      <c r="A56" s="10">
        <v>48</v>
      </c>
      <c r="B56" s="17" t="s">
        <v>38</v>
      </c>
      <c r="C56" s="45">
        <f>(C39+C34+C18+C19)/C52</f>
        <v>1.1710612214044709</v>
      </c>
      <c r="D56" s="49">
        <f>(D39+D34+D18+D19)/D52</f>
        <v>1.8207681365576103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251</v>
      </c>
      <c r="D59" s="48" t="s">
        <v>270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0D50F0AA9AF847A7EDC832ACF08997" ma:contentTypeVersion="48" ma:contentTypeDescription="" ma:contentTypeScope="" ma:versionID="b29dd7390d2d8328663daf011f5671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2019-07-31T07:00:00+00:00</OpenedDate>
    <SignificantOrder xmlns="dc463f71-b30c-4ab2-9473-d307f9d35888">false</SignificantOrder>
    <Date1 xmlns="dc463f71-b30c-4ab2-9473-d307f9d35888">2019-07-31T07:00:00+00:00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Skyline Telecom, Inc.</CaseCompanyNames>
    <Nickname xmlns="http://schemas.microsoft.com/sharepoint/v3" xsi:nil="true"/>
    <DocketNumber xmlns="dc463f71-b30c-4ab2-9473-d307f9d35888">190641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F86764-A5A5-4F86-9949-7CB4BF5DA09A}"/>
</file>

<file path=customXml/itemProps2.xml><?xml version="1.0" encoding="utf-8"?>
<ds:datastoreItem xmlns:ds="http://schemas.openxmlformats.org/officeDocument/2006/customXml" ds:itemID="{827D16A5-EDCF-475C-BC4D-CE34DC02CC70}"/>
</file>

<file path=customXml/itemProps3.xml><?xml version="1.0" encoding="utf-8"?>
<ds:datastoreItem xmlns:ds="http://schemas.openxmlformats.org/officeDocument/2006/customXml" ds:itemID="{1601F493-3348-49CF-8877-BB73C27767D4}"/>
</file>

<file path=customXml/itemProps4.xml><?xml version="1.0" encoding="utf-8"?>
<ds:datastoreItem xmlns:ds="http://schemas.openxmlformats.org/officeDocument/2006/customXml" ds:itemID="{5677114D-433B-4F8D-B0B8-99C2ADD98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DeeDee Kluser</cp:lastModifiedBy>
  <cp:lastPrinted>2019-07-24T15:58:12Z</cp:lastPrinted>
  <dcterms:created xsi:type="dcterms:W3CDTF">2014-05-21T17:51:51Z</dcterms:created>
  <dcterms:modified xsi:type="dcterms:W3CDTF">2019-07-31T17:52:51Z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0x0101006E56B4D1795A2E4DB2F0B01679ED314A00FB0D50F0AA9AF847A7EDC832ACF08997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