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H:\WUTC\WAC 480-123-110 State USF Application due July 31st\2019 USF Application\"/>
    </mc:Choice>
  </mc:AlternateContent>
  <xr:revisionPtr revIDLastSave="0" documentId="8_{CBCBBBC0-C9E8-4D9F-9A15-A541F52E8B03}" xr6:coauthVersionLast="41" xr6:coauthVersionMax="41" xr10:uidLastSave="{00000000-0000-0000-0000-000000000000}"/>
  <bookViews>
    <workbookView xWindow="-120" yWindow="-120" windowWidth="25440" windowHeight="15390" activeTab="3" xr2:uid="{00000000-000D-0000-FFFF-FFFF00000000}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6" l="1"/>
  <c r="D17" i="17"/>
  <c r="E18" i="3"/>
  <c r="E11" i="3"/>
  <c r="E17" i="3"/>
  <c r="E20" i="3"/>
  <c r="D20" i="3"/>
  <c r="F14" i="18"/>
  <c r="D10" i="2"/>
  <c r="D14" i="2"/>
  <c r="A3" i="5"/>
  <c r="I35" i="12"/>
  <c r="G35" i="5"/>
  <c r="I35" i="2"/>
  <c r="F35" i="5"/>
  <c r="E16" i="13"/>
  <c r="D16" i="10"/>
  <c r="E17" i="13"/>
  <c r="D17" i="10"/>
  <c r="E18" i="13"/>
  <c r="D18" i="10"/>
  <c r="E19" i="13"/>
  <c r="D19" i="10"/>
  <c r="E20" i="13"/>
  <c r="D20" i="10"/>
  <c r="E21" i="13"/>
  <c r="D21" i="10"/>
  <c r="D22" i="10"/>
  <c r="E16" i="1"/>
  <c r="C16" i="10"/>
  <c r="E17" i="1"/>
  <c r="C17" i="10"/>
  <c r="E18" i="1"/>
  <c r="C18" i="10"/>
  <c r="E19" i="1"/>
  <c r="C19" i="10"/>
  <c r="E20" i="1"/>
  <c r="C20" i="10"/>
  <c r="E21" i="1"/>
  <c r="C21" i="10"/>
  <c r="C22" i="10"/>
  <c r="D22" i="13"/>
  <c r="C22" i="13"/>
  <c r="E22" i="1"/>
  <c r="D22" i="1"/>
  <c r="C22" i="1"/>
  <c r="B4" i="16"/>
  <c r="A3" i="17"/>
  <c r="B3" i="3"/>
  <c r="B3" i="10"/>
  <c r="B3" i="13"/>
  <c r="B3" i="1"/>
  <c r="B3" i="8"/>
  <c r="B3" i="18"/>
  <c r="A3" i="12"/>
  <c r="E52" i="13"/>
  <c r="D52" i="10"/>
  <c r="D51" i="13"/>
  <c r="C51" i="13"/>
  <c r="E50" i="13"/>
  <c r="D50" i="10"/>
  <c r="E49" i="13"/>
  <c r="D49" i="10"/>
  <c r="E48" i="13"/>
  <c r="D48" i="10"/>
  <c r="E46" i="13"/>
  <c r="D46" i="10"/>
  <c r="E45" i="13"/>
  <c r="D45" i="10"/>
  <c r="E44" i="13"/>
  <c r="D44" i="10"/>
  <c r="E43" i="13"/>
  <c r="D43" i="10"/>
  <c r="E42" i="13"/>
  <c r="D42" i="10"/>
  <c r="E41" i="13"/>
  <c r="D41" i="10"/>
  <c r="E37" i="13"/>
  <c r="D37" i="10"/>
  <c r="E36" i="13"/>
  <c r="D36" i="10"/>
  <c r="E35" i="13"/>
  <c r="D35" i="10"/>
  <c r="D34" i="13"/>
  <c r="C34" i="13"/>
  <c r="E33" i="13"/>
  <c r="D33" i="10"/>
  <c r="E32" i="13"/>
  <c r="D32" i="10"/>
  <c r="E31" i="13"/>
  <c r="D31" i="10"/>
  <c r="E30" i="13"/>
  <c r="C28" i="13"/>
  <c r="E27" i="13"/>
  <c r="D27" i="10"/>
  <c r="E25" i="13"/>
  <c r="D25" i="10"/>
  <c r="E24" i="13"/>
  <c r="D24" i="10"/>
  <c r="D15" i="13"/>
  <c r="C15" i="13"/>
  <c r="C23" i="13"/>
  <c r="E14" i="13"/>
  <c r="D14" i="10"/>
  <c r="E13" i="13"/>
  <c r="D13" i="10"/>
  <c r="E12" i="13"/>
  <c r="D12" i="10"/>
  <c r="E11" i="13"/>
  <c r="D11" i="10"/>
  <c r="E10" i="13"/>
  <c r="D10" i="10"/>
  <c r="E21" i="3"/>
  <c r="E9" i="13"/>
  <c r="E22" i="13"/>
  <c r="E51" i="13"/>
  <c r="E34" i="13"/>
  <c r="D23" i="13"/>
  <c r="D30" i="10"/>
  <c r="E15" i="13"/>
  <c r="D9" i="10"/>
  <c r="C29" i="13"/>
  <c r="C39" i="13"/>
  <c r="C54" i="13"/>
  <c r="C53" i="13"/>
  <c r="E23" i="13"/>
  <c r="D28" i="13"/>
  <c r="E26" i="13"/>
  <c r="C55" i="13"/>
  <c r="C47" i="13"/>
  <c r="C56" i="13"/>
  <c r="I43" i="12"/>
  <c r="G43" i="5"/>
  <c r="I23" i="12"/>
  <c r="G23" i="5"/>
  <c r="G47" i="12"/>
  <c r="C47" i="12"/>
  <c r="B47" i="12"/>
  <c r="D46" i="12"/>
  <c r="C46" i="5"/>
  <c r="E12" i="18"/>
  <c r="I45" i="12"/>
  <c r="G45" i="5"/>
  <c r="D45" i="12"/>
  <c r="C45" i="5"/>
  <c r="I44" i="12"/>
  <c r="G44" i="5"/>
  <c r="D44" i="12"/>
  <c r="C44" i="5"/>
  <c r="D43" i="12"/>
  <c r="C43" i="5"/>
  <c r="E11" i="18"/>
  <c r="I42" i="12"/>
  <c r="G42" i="5"/>
  <c r="D42" i="12"/>
  <c r="C42" i="5"/>
  <c r="E10" i="18"/>
  <c r="I41" i="12"/>
  <c r="G41" i="5"/>
  <c r="I40" i="12"/>
  <c r="G40" i="5"/>
  <c r="B39" i="12"/>
  <c r="H38" i="12"/>
  <c r="G38" i="12"/>
  <c r="D38" i="12"/>
  <c r="C38" i="5"/>
  <c r="I37" i="12"/>
  <c r="G37" i="5"/>
  <c r="D37" i="12"/>
  <c r="C37" i="5"/>
  <c r="I36" i="12"/>
  <c r="G36" i="5"/>
  <c r="D36" i="12"/>
  <c r="C36" i="5"/>
  <c r="I34" i="12"/>
  <c r="D34" i="12"/>
  <c r="C34" i="5"/>
  <c r="H32" i="12"/>
  <c r="G32" i="12"/>
  <c r="D33" i="12"/>
  <c r="C33" i="5"/>
  <c r="I31" i="12"/>
  <c r="G31" i="5"/>
  <c r="I30" i="12"/>
  <c r="G30" i="5"/>
  <c r="D31" i="12"/>
  <c r="C31" i="5"/>
  <c r="I29" i="12"/>
  <c r="G29" i="5"/>
  <c r="D30" i="12"/>
  <c r="C30" i="5"/>
  <c r="I28" i="12"/>
  <c r="G28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D22" i="12"/>
  <c r="C22" i="5"/>
  <c r="D21" i="12"/>
  <c r="C21" i="5"/>
  <c r="E13" i="18"/>
  <c r="H20" i="12"/>
  <c r="G20" i="12"/>
  <c r="D20" i="12"/>
  <c r="C20" i="5"/>
  <c r="I19" i="12"/>
  <c r="G19" i="5"/>
  <c r="D19" i="12"/>
  <c r="C19" i="5"/>
  <c r="I18" i="12"/>
  <c r="G18" i="5"/>
  <c r="D18" i="12"/>
  <c r="C18" i="5"/>
  <c r="I17" i="12"/>
  <c r="G17" i="5"/>
  <c r="D17" i="12"/>
  <c r="C17" i="5"/>
  <c r="I16" i="12"/>
  <c r="G16" i="5"/>
  <c r="I15" i="12"/>
  <c r="G15" i="5"/>
  <c r="D15" i="12"/>
  <c r="C15" i="5"/>
  <c r="I14" i="12"/>
  <c r="G14" i="5"/>
  <c r="D14" i="12"/>
  <c r="C14" i="5"/>
  <c r="I13" i="12"/>
  <c r="G13" i="5"/>
  <c r="D13" i="12"/>
  <c r="C13" i="5"/>
  <c r="I12" i="12"/>
  <c r="G12" i="5"/>
  <c r="I11" i="12"/>
  <c r="G11" i="5"/>
  <c r="D11" i="12"/>
  <c r="C11" i="5"/>
  <c r="I10" i="12"/>
  <c r="D10" i="12"/>
  <c r="C10" i="5"/>
  <c r="H32" i="2"/>
  <c r="H20" i="2"/>
  <c r="C25" i="2"/>
  <c r="E15" i="18"/>
  <c r="C11" i="16"/>
  <c r="D11" i="16"/>
  <c r="I32" i="12"/>
  <c r="I38" i="12"/>
  <c r="E28" i="13"/>
  <c r="E29" i="13"/>
  <c r="D26" i="10"/>
  <c r="D53" i="13"/>
  <c r="D54" i="13"/>
  <c r="D29" i="13"/>
  <c r="D38" i="13"/>
  <c r="G22" i="5"/>
  <c r="B49" i="12"/>
  <c r="G49" i="12"/>
  <c r="I20" i="12"/>
  <c r="G10" i="5"/>
  <c r="G34" i="5"/>
  <c r="D47" i="12"/>
  <c r="D25" i="12"/>
  <c r="C35" i="12"/>
  <c r="H46" i="12"/>
  <c r="E11" i="8"/>
  <c r="E10" i="8"/>
  <c r="E54" i="13"/>
  <c r="E53" i="13"/>
  <c r="E38" i="13"/>
  <c r="E39" i="13"/>
  <c r="D39" i="13"/>
  <c r="I46" i="12"/>
  <c r="H47" i="12"/>
  <c r="H49" i="12"/>
  <c r="D35" i="12"/>
  <c r="C39" i="12"/>
  <c r="C49" i="12"/>
  <c r="D11" i="2"/>
  <c r="E56" i="13"/>
  <c r="D38" i="10"/>
  <c r="D55" i="13"/>
  <c r="D47" i="13"/>
  <c r="D56" i="13"/>
  <c r="I47" i="12"/>
  <c r="I49" i="12"/>
  <c r="G46" i="5"/>
  <c r="D39" i="12"/>
  <c r="D49" i="12"/>
  <c r="C35" i="5"/>
  <c r="D34" i="2"/>
  <c r="B39" i="2"/>
  <c r="E47" i="13"/>
  <c r="E55" i="13"/>
  <c r="E52" i="1"/>
  <c r="C51" i="1"/>
  <c r="E30" i="1"/>
  <c r="E31" i="1"/>
  <c r="C52" i="10"/>
  <c r="E50" i="1"/>
  <c r="C50" i="10"/>
  <c r="E49" i="1"/>
  <c r="C49" i="10"/>
  <c r="E48" i="1"/>
  <c r="C48" i="10"/>
  <c r="E41" i="1"/>
  <c r="C41" i="10"/>
  <c r="E42" i="1"/>
  <c r="C42" i="10"/>
  <c r="E43" i="1"/>
  <c r="C43" i="10"/>
  <c r="E44" i="1"/>
  <c r="C44" i="10"/>
  <c r="E45" i="1"/>
  <c r="C45" i="10"/>
  <c r="E46" i="1"/>
  <c r="C46" i="10"/>
  <c r="E36" i="1"/>
  <c r="C36" i="10"/>
  <c r="E37" i="1"/>
  <c r="C37" i="10"/>
  <c r="E35" i="1"/>
  <c r="C31" i="10"/>
  <c r="E32" i="1"/>
  <c r="E33" i="1"/>
  <c r="C33" i="10"/>
  <c r="C30" i="10"/>
  <c r="E25" i="1"/>
  <c r="E27" i="1"/>
  <c r="C27" i="10"/>
  <c r="E24" i="1"/>
  <c r="C24" i="10"/>
  <c r="E10" i="1"/>
  <c r="E11" i="1"/>
  <c r="C11" i="10"/>
  <c r="E12" i="1"/>
  <c r="C12" i="10"/>
  <c r="E13" i="1"/>
  <c r="C13" i="10"/>
  <c r="E14" i="1"/>
  <c r="C14" i="10"/>
  <c r="E9" i="1"/>
  <c r="C9" i="10"/>
  <c r="D51" i="1"/>
  <c r="D34" i="1"/>
  <c r="C34" i="1"/>
  <c r="C28" i="1"/>
  <c r="D15" i="1"/>
  <c r="C15" i="1"/>
  <c r="C35" i="10"/>
  <c r="E34" i="1"/>
  <c r="D15" i="10"/>
  <c r="E22" i="3"/>
  <c r="C10" i="10"/>
  <c r="C53" i="1"/>
  <c r="C54" i="1"/>
  <c r="D51" i="10"/>
  <c r="D34" i="10"/>
  <c r="D23" i="1"/>
  <c r="C51" i="10"/>
  <c r="C25" i="10"/>
  <c r="C23" i="1"/>
  <c r="D28" i="10"/>
  <c r="C32" i="10"/>
  <c r="C34" i="10"/>
  <c r="E51" i="1"/>
  <c r="E15" i="1"/>
  <c r="I41" i="2"/>
  <c r="F41" i="5"/>
  <c r="I42" i="2"/>
  <c r="F42" i="5"/>
  <c r="I43" i="2"/>
  <c r="F43" i="5"/>
  <c r="I44" i="2"/>
  <c r="F44" i="5"/>
  <c r="I45" i="2"/>
  <c r="F45" i="5"/>
  <c r="I40" i="2"/>
  <c r="F40" i="5"/>
  <c r="I36" i="2"/>
  <c r="F36" i="5"/>
  <c r="I37" i="2"/>
  <c r="F37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3" i="2"/>
  <c r="D44" i="2"/>
  <c r="D45" i="2"/>
  <c r="D46" i="2"/>
  <c r="D42" i="2"/>
  <c r="B42" i="5"/>
  <c r="D10" i="18"/>
  <c r="F10" i="18"/>
  <c r="D36" i="2"/>
  <c r="D37" i="2"/>
  <c r="D38" i="2"/>
  <c r="D33" i="2"/>
  <c r="D31" i="2"/>
  <c r="D30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5" i="2"/>
  <c r="D13" i="2"/>
  <c r="B10" i="5"/>
  <c r="D12" i="8"/>
  <c r="C12" i="8"/>
  <c r="F10" i="8"/>
  <c r="E23" i="1"/>
  <c r="C15" i="10"/>
  <c r="C23" i="10"/>
  <c r="D21" i="3"/>
  <c r="D22" i="3"/>
  <c r="C29" i="1"/>
  <c r="C39" i="1"/>
  <c r="G47" i="5"/>
  <c r="C39" i="5"/>
  <c r="D54" i="10"/>
  <c r="D53" i="10"/>
  <c r="E12" i="8"/>
  <c r="F12" i="8"/>
  <c r="D23" i="10"/>
  <c r="D29" i="10"/>
  <c r="C13" i="16"/>
  <c r="G38" i="5"/>
  <c r="G32" i="5"/>
  <c r="G20" i="5"/>
  <c r="C47" i="5"/>
  <c r="F38" i="5"/>
  <c r="F32" i="5"/>
  <c r="F20" i="5"/>
  <c r="F11" i="8"/>
  <c r="B43" i="5"/>
  <c r="D11" i="18"/>
  <c r="B44" i="5"/>
  <c r="B45" i="5"/>
  <c r="B46" i="5"/>
  <c r="D12" i="18"/>
  <c r="F12" i="18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/>
  <c r="C39" i="2"/>
  <c r="D47" i="2"/>
  <c r="B47" i="2"/>
  <c r="D25" i="2"/>
  <c r="B25" i="2"/>
  <c r="C15" i="16"/>
  <c r="D13" i="16"/>
  <c r="D15" i="16"/>
  <c r="F11" i="18"/>
  <c r="D15" i="18"/>
  <c r="C10" i="16"/>
  <c r="D10" i="16"/>
  <c r="D12" i="16"/>
  <c r="E26" i="1"/>
  <c r="D28" i="1"/>
  <c r="H46" i="2"/>
  <c r="I46" i="2"/>
  <c r="F46" i="5"/>
  <c r="F47" i="5"/>
  <c r="F49" i="5"/>
  <c r="C47" i="1"/>
  <c r="C56" i="1"/>
  <c r="C55" i="1"/>
  <c r="H47" i="2"/>
  <c r="H49" i="2"/>
  <c r="D35" i="2"/>
  <c r="D39" i="10"/>
  <c r="D47" i="10"/>
  <c r="G49" i="2"/>
  <c r="B49" i="2"/>
  <c r="B47" i="5"/>
  <c r="G49" i="5"/>
  <c r="B25" i="5"/>
  <c r="C49" i="5"/>
  <c r="D16" i="16"/>
  <c r="F15" i="18"/>
  <c r="D54" i="1"/>
  <c r="D53" i="1"/>
  <c r="D29" i="1"/>
  <c r="D38" i="1"/>
  <c r="C26" i="10"/>
  <c r="C28" i="10"/>
  <c r="E28" i="1"/>
  <c r="I47" i="2"/>
  <c r="I49" i="2"/>
  <c r="D55" i="10"/>
  <c r="C49" i="2"/>
  <c r="D56" i="10"/>
  <c r="E54" i="1"/>
  <c r="E53" i="1"/>
  <c r="E29" i="1"/>
  <c r="C54" i="10"/>
  <c r="C53" i="10"/>
  <c r="C29" i="10"/>
  <c r="E38" i="1"/>
  <c r="D39" i="2"/>
  <c r="D49" i="2"/>
  <c r="B35" i="5"/>
  <c r="B39" i="5"/>
  <c r="B49" i="5"/>
  <c r="E39" i="1"/>
  <c r="C12" i="16"/>
  <c r="C16" i="16"/>
  <c r="D39" i="1"/>
  <c r="D55" i="1"/>
  <c r="C38" i="10"/>
  <c r="C39" i="10"/>
  <c r="D56" i="1"/>
  <c r="D47" i="1"/>
  <c r="C56" i="10"/>
  <c r="C55" i="10"/>
  <c r="C47" i="10"/>
  <c r="E47" i="1"/>
  <c r="E55" i="1"/>
  <c r="E56" i="1"/>
  <c r="D26" i="17"/>
</calcChain>
</file>

<file path=xl/sharedStrings.xml><?xml version="1.0" encoding="utf-8"?>
<sst xmlns="http://schemas.openxmlformats.org/spreadsheetml/2006/main" count="655" uniqueCount="284">
  <si>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</si>
  <si>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</si>
  <si>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</si>
  <si>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</si>
  <si>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</si>
  <si>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</si>
  <si>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</si>
  <si>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</si>
  <si>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</si>
  <si>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</si>
  <si>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</si>
  <si>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</si>
  <si>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</si>
  <si>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</si>
  <si>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</si>
  <si>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</si>
  <si>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</si>
  <si>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</si>
  <si>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</si>
  <si>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</si>
  <si>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</si>
  <si>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</si>
  <si>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</si>
  <si>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</si>
  <si>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</si>
  <si>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</si>
  <si>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</si>
  <si>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</si>
  <si>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</si>
  <si>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</si>
  <si>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</si>
  <si>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</si>
  <si>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</si>
  <si>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</si>
  <si>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</si>
  <si>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</si>
  <si>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</si>
  <si>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</si>
  <si>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</si>
  <si>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</si>
  <si>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</si>
  <si>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</si>
  <si>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</si>
  <si>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</si>
  <si>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</si>
  <si>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</si>
  <si>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</si>
  <si>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</si>
  <si>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</si>
  <si>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</si>
  <si>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</si>
  <si>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</si>
  <si>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</si>
  <si>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</si>
  <si>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</si>
  <si>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</si>
  <si>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</si>
  <si>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</si>
  <si>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</si>
  <si>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</si>
  <si>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</si>
  <si>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</si>
  <si>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</si>
  <si>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</si>
  <si>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</si>
  <si>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</si>
  <si>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</si>
  <si>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</si>
  <si>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</si>
  <si>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</si>
  <si>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</si>
  <si>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</si>
  <si>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</si>
  <si>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</si>
  <si>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</si>
  <si>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</si>
  <si>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</si>
  <si>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</si>
  <si>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</si>
  <si>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</si>
  <si>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</si>
  <si>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</si>
  <si>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</si>
  <si>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</si>
  <si>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</si>
  <si>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</si>
  <si>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</si>
  <si>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</si>
  <si>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</si>
  <si>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</si>
  <si>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</si>
  <si>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</si>
  <si>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</si>
  <si>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</si>
  <si>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</si>
  <si>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</si>
  <si>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</si>
  <si>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</si>
  <si>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</si>
  <si>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</si>
  <si>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</si>
  <si>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</si>
  <si>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</si>
  <si>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</si>
  <si>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</si>
  <si>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</si>
  <si>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</si>
  <si>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</si>
  <si>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</si>
  <si>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</si>
  <si>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</si>
  <si>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</si>
  <si>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</si>
  <si>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</si>
  <si>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</si>
  <si>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</si>
  <si>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</si>
  <si>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</si>
  <si>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</si>
  <si>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</si>
  <si>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</si>
  <si>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</si>
  <si>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</si>
  <si>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</si>
  <si>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</si>
  <si>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</si>
  <si>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</si>
  <si>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</si>
  <si>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</si>
  <si>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</si>
  <si>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</si>
  <si>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</si>
  <si>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</si>
  <si>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</si>
  <si>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</si>
  <si>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</si>
  <si>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</si>
  <si>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</si>
  <si>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</si>
  <si>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</si>
  <si>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</si>
  <si>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</si>
  <si>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</si>
  <si>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</si>
  <si>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</si>
  <si>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</si>
  <si>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</si>
  <si>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</si>
  <si>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</si>
  <si>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</si>
  <si>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</si>
  <si>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</si>
  <si>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</si>
  <si>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</si>
  <si>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</si>
  <si>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</si>
  <si>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</si>
  <si>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</si>
  <si>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</si>
  <si>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</si>
  <si>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</si>
  <si>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</si>
  <si>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</si>
  <si>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</si>
  <si>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</si>
  <si>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</si>
  <si>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</si>
  <si>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</si>
  <si>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</si>
  <si>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</si>
  <si>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Rate Base (Dec 31)</t>
  </si>
  <si>
    <t>Average Rate Base</t>
  </si>
  <si>
    <t>Net Operating Income</t>
  </si>
  <si>
    <t>Earned Regulated Rate of Return</t>
  </si>
  <si>
    <t>Adjusted Net Operating Income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</si>
  <si>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</si>
  <si>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</si>
  <si>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</si>
  <si>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</si>
  <si>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</si>
  <si>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</si>
  <si>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</si>
  <si>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</si>
  <si>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</si>
  <si>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</si>
  <si>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</si>
  <si>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</si>
  <si>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</si>
  <si>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</si>
  <si>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</si>
  <si>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</si>
  <si>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</si>
  <si>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</si>
  <si>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</si>
  <si>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</si>
  <si>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</si>
  <si>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</si>
  <si>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</si>
  <si>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</si>
  <si>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</si>
  <si>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 Interstate (includes CAF)</t>
  </si>
  <si>
    <t>STATE USF FILING</t>
  </si>
  <si>
    <t>FINANCIAL TEMPLATE</t>
  </si>
  <si>
    <t>NON-"S CORP" COMPANIES</t>
  </si>
  <si>
    <t xml:space="preserve">Rate Base (Jan. 1) </t>
  </si>
  <si>
    <t>explain.</t>
  </si>
  <si>
    <t>OOP or PF?</t>
  </si>
  <si>
    <t>Pro Forma (PF)Adjustment for Current Year Petition or Reversing from Prior Year</t>
  </si>
  <si>
    <t>Column A to be completed by Company,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</si>
  <si>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</si>
  <si>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</si>
  <si>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</si>
  <si>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</si>
  <si>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</si>
  <si>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 xml:space="preserve">Column B should equal Column A, but may </t>
  </si>
  <si>
    <t>include any Staff Adjustments</t>
  </si>
  <si>
    <t>48. Deferred Income Taxes</t>
  </si>
  <si>
    <t>51. Total Other Liab. &amp; Def. Credits (47 thru 50)</t>
  </si>
  <si>
    <t>52.  Cap. Stock Outstanding &amp; Subscribed</t>
  </si>
  <si>
    <t>53.  Additional Paid-in-Capital</t>
  </si>
  <si>
    <t>54. Treasury Stock</t>
  </si>
  <si>
    <t>56. Other Capital</t>
  </si>
  <si>
    <t>57. Patronage Capital Credits</t>
  </si>
  <si>
    <t>58. Retained Earnings or Margins (B2)</t>
  </si>
  <si>
    <t>59. Total Equity (52 thru 58)</t>
  </si>
  <si>
    <t>59.  TOTAL LIABILITIES AND EQUITY (35+46+51+59)</t>
  </si>
  <si>
    <t>55. Membership and Capital Certificates</t>
  </si>
  <si>
    <t>60.  TOTAL LIABILITIES AND EQUITY (35+46+51+59)</t>
  </si>
  <si>
    <t>60. TOTAL LIABILITIES AND EQUITY (35+46+51+59)</t>
  </si>
  <si>
    <t xml:space="preserve">49. Other Deferred Credits </t>
  </si>
  <si>
    <t>58. Retained Earnings or Margins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</si>
  <si>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</si>
  <si>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</si>
  <si>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</si>
  <si>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</si>
  <si>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</si>
  <si>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</si>
  <si>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(C)</t>
  </si>
  <si>
    <t>Adjusted balance after Part 64 adjustments</t>
  </si>
  <si>
    <t>2017 (A)</t>
  </si>
  <si>
    <t>2017 (B)</t>
  </si>
  <si>
    <t>2017 (C)</t>
  </si>
  <si>
    <t>Balance 2017</t>
  </si>
  <si>
    <t>1. Normal balance of deferred operating income taxes and</t>
  </si>
  <si>
    <t xml:space="preserve">2. Deferred Income Taxes (Line 5) may not equal the  </t>
  </si>
  <si>
    <t>3. Adjusted balance includes Part 64 adjustments</t>
  </si>
  <si>
    <t xml:space="preserve">Balance Sheet Deferred Income Taxes (Line 48) if the later </t>
  </si>
  <si>
    <t>includes non-operating.</t>
  </si>
  <si>
    <t>Balance - 2017</t>
  </si>
  <si>
    <t>*</t>
  </si>
  <si>
    <t>Deferred Income Taxes (CR) * - Manually input</t>
  </si>
  <si>
    <t>2017</t>
  </si>
  <si>
    <t>Company</t>
  </si>
  <si>
    <t>Staff</t>
  </si>
  <si>
    <t xml:space="preserve">Out-of-Period Adjustments Net of FIT </t>
  </si>
  <si>
    <t>50. Other Jurisdictional Differences</t>
  </si>
  <si>
    <t>after Part 64 adjustments.</t>
  </si>
  <si>
    <t>Total Regulated Adjusted Telecom Plant-In-Service</t>
  </si>
  <si>
    <t xml:space="preserve">S Corps provide effective tax rate from Cost study on Page 9, Income Statement  </t>
  </si>
  <si>
    <t>Total Fixed Charges (22+23+24+25)</t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</si>
  <si>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</t>
    </r>
    <r>
      <rPr>
        <sz val="11"/>
        <color theme="1"/>
        <rFont val="Calibri"/>
        <family val="2"/>
        <scheme val="minor"/>
      </rPr>
      <t>)</t>
    </r>
  </si>
  <si>
    <r>
      <t>Allowance for Funds Used During Construction (</t>
    </r>
    <r>
      <rPr>
        <b/>
        <sz val="11"/>
        <color theme="1"/>
        <rFont val="Calibri"/>
        <family val="2"/>
        <scheme val="minor"/>
      </rPr>
      <t>Record as a Credit)</t>
    </r>
  </si>
  <si>
    <t>Federal USF (ACAM or BLS)</t>
  </si>
  <si>
    <t>Federal USF (except CAF and ACAM/BLS)</t>
  </si>
  <si>
    <t>2018 (A)</t>
  </si>
  <si>
    <t>2018 (B)</t>
  </si>
  <si>
    <t>2018 (C)</t>
  </si>
  <si>
    <t>Balance 2018</t>
  </si>
  <si>
    <t>Balance - 2018</t>
  </si>
  <si>
    <t>If 2017 does not equal last year's petition and template,</t>
  </si>
  <si>
    <t>2018</t>
  </si>
  <si>
    <r>
      <t xml:space="preserve">Description of Out-of-Period (OOP) - 2018 (As Recorded) </t>
    </r>
    <r>
      <rPr>
        <b/>
        <sz val="11"/>
        <color theme="1"/>
        <rFont val="Calibri"/>
        <family val="2"/>
        <scheme val="minor"/>
      </rPr>
      <t>OR</t>
    </r>
  </si>
  <si>
    <t>MASHELL TELECOM, INC.</t>
  </si>
  <si>
    <t>BCM accrual was $166,314 in 2018, but actual amount received in 2019 was $196,671.</t>
  </si>
  <si>
    <t>PF</t>
  </si>
  <si>
    <t>Reversal of overearnings accrual for 2017 Cost Study estimates</t>
  </si>
  <si>
    <t>Earnings adjustment actual per final Cost Study filed in 07.2018 to date</t>
  </si>
  <si>
    <t>OOP</t>
  </si>
  <si>
    <t>Reversal of 2017 earnings recorded as revenue in 2019</t>
  </si>
  <si>
    <t xml:space="preserve">Reversal of 2017 earnings recorded as revenue in 2018 </t>
  </si>
  <si>
    <t>Reversal of 2016 earnings recorded to revenue in 2017</t>
  </si>
  <si>
    <t>Earnings adjustment actual per final Cost Study filed in 07.2019 to date</t>
  </si>
  <si>
    <t>Reversal of 2018 earnings recorded as revenue in 2019</t>
  </si>
  <si>
    <t>Reversal of 2016 earnings recorded as revenue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</si>
</sst>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0" fontId="0" fillId="0" borderId="10" xfId="0" applyBorder="1" applyProtection="1"/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165" fontId="0" fillId="0" borderId="7" xfId="1" applyNumberFormat="1" applyFont="1" applyFill="1" applyBorder="1" applyProtection="1">
      <protection locked="0"/>
    </xf>
    <xf numFmtId="165" fontId="0" fillId="0" borderId="7" xfId="1" applyNumberFormat="1" applyFont="1" applyBorder="1" applyProtection="1">
      <protection locked="0"/>
    </xf>
    <xf numFmtId="165" fontId="0" fillId="0" borderId="8" xfId="1" applyNumberFormat="1" applyFont="1" applyFill="1" applyBorder="1" applyProtection="1">
      <protection locked="0"/>
    </xf>
    <xf numFmtId="37" fontId="0" fillId="0" borderId="9" xfId="0" applyNumberFormat="1" applyBorder="1" applyProtection="1"/>
    <xf numFmtId="0" fontId="0" fillId="0" borderId="11" xfId="0" applyBorder="1" applyAlignment="1" applyProtection="1">
      <alignment horizontal="left" indent="1"/>
    </xf>
    <xf numFmtId="0" fontId="0" fillId="0" borderId="5" xfId="0" applyBorder="1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/>
      <protection locked="0"/>
    </xf>
    <xf numFmtId="37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6">
    <cellStyle name="Comma" xfId="1" builtinId="3"/>
    <cellStyle name="Comma 12 2 2" xfId="3" xr:uid="{00000000-0005-0000-0000-000001000000}"/>
    <cellStyle name="Comma 2" xfId="4" xr:uid="{00000000-0005-0000-0000-000002000000}"/>
    <cellStyle name="Currency" xfId="5" builtinId="4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E17"/>
  <sheetViews>
    <sheetView workbookViewId="0">
      <selection activeCell="A21" sqref="A21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05" t="s">
        <v>201</v>
      </c>
      <c r="B13" s="47"/>
      <c r="C13" s="47"/>
      <c r="D13" s="47"/>
      <c r="E13" s="47"/>
    </row>
    <row r="14" spans="1:5" x14ac:dyDescent="0.25">
      <c r="A14" s="47"/>
      <c r="B14" s="47"/>
      <c r="C14" s="47"/>
      <c r="D14" s="47"/>
      <c r="E14" s="47"/>
    </row>
    <row r="15" spans="1:5" ht="23.25" x14ac:dyDescent="0.35">
      <c r="A15" s="105" t="s">
        <v>202</v>
      </c>
      <c r="B15" s="47"/>
      <c r="C15" s="47"/>
      <c r="D15" s="47"/>
      <c r="E15" s="47"/>
    </row>
    <row r="16" spans="1:5" x14ac:dyDescent="0.25">
      <c r="A16" s="47"/>
      <c r="B16" s="47"/>
      <c r="C16" s="47"/>
      <c r="D16" s="47"/>
      <c r="E16" s="47"/>
    </row>
    <row r="17" spans="1:5" ht="23.25" x14ac:dyDescent="0.35">
      <c r="A17" s="105" t="s">
        <v>203</v>
      </c>
      <c r="B17" s="47"/>
      <c r="C17" s="47"/>
      <c r="D17" s="47"/>
      <c r="E17" s="47"/>
    </row>
  </sheetData>
  <pageMargins left="0.7" right="0.7" top="0.75" bottom="0.75" header="0.3" footer="0.3"/>
  <pageSetup orientation="portrait"/>
  <headerFooter>
    <oddFooter>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61"/>
  <sheetViews>
    <sheetView workbookViewId="0">
      <selection activeCell="A4" sqref="A4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">
        <v>272</v>
      </c>
      <c r="B3" s="65"/>
      <c r="C3" s="65"/>
      <c r="D3" s="65"/>
    </row>
    <row r="4" spans="1:9" x14ac:dyDescent="0.25">
      <c r="A4" s="66"/>
      <c r="B4" s="65"/>
      <c r="C4" s="65"/>
      <c r="D4" s="65"/>
    </row>
    <row r="5" spans="1:9" x14ac:dyDescent="0.25">
      <c r="A5" s="65"/>
      <c r="B5" s="65"/>
      <c r="C5" s="65"/>
      <c r="D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239</v>
      </c>
      <c r="C8" s="11" t="s">
        <v>240</v>
      </c>
      <c r="D8" s="11" t="s">
        <v>241</v>
      </c>
      <c r="E8" s="11"/>
      <c r="F8" s="8"/>
      <c r="G8" s="11" t="s">
        <v>239</v>
      </c>
      <c r="H8" s="11" t="s">
        <v>240</v>
      </c>
      <c r="I8" s="5" t="s">
        <v>241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6"/>
      <c r="I9" s="3"/>
    </row>
    <row r="10" spans="1:9" x14ac:dyDescent="0.25">
      <c r="A10" s="17" t="s">
        <v>41</v>
      </c>
      <c r="B10" s="52">
        <v>1091624</v>
      </c>
      <c r="C10" s="54"/>
      <c r="D10" s="58">
        <f>SUM(B10:C10)</f>
        <v>1091624</v>
      </c>
      <c r="E10" s="17"/>
      <c r="F10" s="17" t="s">
        <v>77</v>
      </c>
      <c r="G10" s="52">
        <v>625703</v>
      </c>
      <c r="H10" s="54"/>
      <c r="I10" s="58">
        <f>SUM(G10:H10)</f>
        <v>625703</v>
      </c>
    </row>
    <row r="11" spans="1:9" x14ac:dyDescent="0.25">
      <c r="A11" s="17" t="s">
        <v>129</v>
      </c>
      <c r="B11" s="52">
        <v>531335</v>
      </c>
      <c r="C11" s="54"/>
      <c r="D11" s="58">
        <f>SUM(B11:C11)</f>
        <v>531335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700</v>
      </c>
      <c r="H13" s="54"/>
      <c r="I13" s="58">
        <f t="shared" si="0"/>
        <v>700</v>
      </c>
    </row>
    <row r="14" spans="1:9" x14ac:dyDescent="0.25">
      <c r="A14" s="17" t="s">
        <v>46</v>
      </c>
      <c r="B14" s="52"/>
      <c r="C14" s="54"/>
      <c r="D14" s="58">
        <f>SUM(B14:C14)</f>
        <v>0</v>
      </c>
      <c r="E14" s="17"/>
      <c r="F14" s="17" t="s">
        <v>82</v>
      </c>
      <c r="G14" s="52">
        <v>1132423</v>
      </c>
      <c r="H14" s="54"/>
      <c r="I14" s="58">
        <f t="shared" si="0"/>
        <v>1132423</v>
      </c>
    </row>
    <row r="15" spans="1:9" x14ac:dyDescent="0.25">
      <c r="A15" s="17" t="s">
        <v>44</v>
      </c>
      <c r="B15" s="52"/>
      <c r="C15" s="54"/>
      <c r="D15" s="58">
        <f t="shared" ref="D15" si="1">SUM(B15:C15)</f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149366</v>
      </c>
      <c r="C17" s="54"/>
      <c r="D17" s="58">
        <f>SUM(B17:C17)</f>
        <v>149366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8708</v>
      </c>
      <c r="C18" s="54"/>
      <c r="D18" s="58">
        <f t="shared" ref="D18:D24" si="2">SUM(B18:C18)</f>
        <v>8708</v>
      </c>
      <c r="E18" s="17"/>
      <c r="F18" s="17" t="s">
        <v>86</v>
      </c>
      <c r="G18" s="52">
        <v>60364</v>
      </c>
      <c r="H18" s="54"/>
      <c r="I18" s="58">
        <f t="shared" si="0"/>
        <v>60364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376231</v>
      </c>
      <c r="H19" s="111"/>
      <c r="I19" s="59">
        <f t="shared" si="0"/>
        <v>376231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2195421</v>
      </c>
      <c r="H20" s="58">
        <f>SUM(H10:H19)</f>
        <v>0</v>
      </c>
      <c r="I20" s="58">
        <f t="shared" ref="I20" si="3">SUM(I10:I19)</f>
        <v>2195421</v>
      </c>
    </row>
    <row r="21" spans="1:9" x14ac:dyDescent="0.25">
      <c r="A21" s="17" t="s">
        <v>48</v>
      </c>
      <c r="B21" s="52">
        <v>207122</v>
      </c>
      <c r="C21" s="54"/>
      <c r="D21" s="58">
        <f t="shared" si="2"/>
        <v>207122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67708</v>
      </c>
      <c r="C24" s="111"/>
      <c r="D24" s="59">
        <f t="shared" si="2"/>
        <v>67708</v>
      </c>
      <c r="E24" s="17"/>
      <c r="F24" s="17" t="s">
        <v>92</v>
      </c>
      <c r="G24" s="52">
        <v>11515594</v>
      </c>
      <c r="H24" s="54"/>
      <c r="I24" s="58">
        <f t="shared" si="4"/>
        <v>11515594</v>
      </c>
    </row>
    <row r="25" spans="1:9" x14ac:dyDescent="0.25">
      <c r="A25" s="17" t="s">
        <v>40</v>
      </c>
      <c r="B25" s="58">
        <f>B10+B11+B13+B14+B15+B17+B18+B19+B20+B21+B22+B23+B24</f>
        <v>2055863</v>
      </c>
      <c r="C25" s="58">
        <f>C10+C11+C13+C14+C15+C17+C18+C19+C20+C21+C22+C23+C24</f>
        <v>0</v>
      </c>
      <c r="D25" s="58">
        <f t="shared" ref="D25" si="5">D10+D11+D13+D14+D15+D17+D18+D19+D20+D21+D22+D23+D24</f>
        <v>2055863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>
        <v>0</v>
      </c>
      <c r="C30" s="54"/>
      <c r="D30" s="58">
        <f>SUM(B30:C30)</f>
        <v>0</v>
      </c>
      <c r="E30" s="17"/>
      <c r="F30" s="17" t="s">
        <v>97</v>
      </c>
      <c r="G30" s="52">
        <v>1196307</v>
      </c>
      <c r="H30" s="54"/>
      <c r="I30" s="58">
        <f t="shared" si="6"/>
        <v>1196307</v>
      </c>
    </row>
    <row r="31" spans="1:9" x14ac:dyDescent="0.25">
      <c r="A31" s="17" t="s">
        <v>55</v>
      </c>
      <c r="B31" s="52">
        <v>182713</v>
      </c>
      <c r="C31" s="54"/>
      <c r="D31" s="58">
        <f>SUM(B31:C31)</f>
        <v>182713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12711901</v>
      </c>
      <c r="H32" s="119">
        <f>SUM(H22:H31)</f>
        <v>0</v>
      </c>
      <c r="I32" s="119">
        <f>SUM(I22:I31)</f>
        <v>12711901</v>
      </c>
    </row>
    <row r="33" spans="1:9" x14ac:dyDescent="0.25">
      <c r="A33" s="17" t="s">
        <v>56</v>
      </c>
      <c r="B33" s="52">
        <v>0</v>
      </c>
      <c r="C33" s="54"/>
      <c r="D33" s="58">
        <f>SUM(B33:C33)</f>
        <v>0</v>
      </c>
      <c r="E33" s="17"/>
      <c r="F33" s="21" t="s">
        <v>100</v>
      </c>
      <c r="G33" s="17"/>
      <c r="H33" s="17"/>
      <c r="I33" s="17"/>
    </row>
    <row r="34" spans="1:9" x14ac:dyDescent="0.25">
      <c r="A34" s="17" t="s">
        <v>57</v>
      </c>
      <c r="B34" s="52">
        <v>111850</v>
      </c>
      <c r="C34" s="54"/>
      <c r="D34" s="58">
        <f t="shared" ref="D34:D38" si="7">SUM(B34:C34)</f>
        <v>111850</v>
      </c>
      <c r="E34" s="17"/>
      <c r="F34" s="17" t="s">
        <v>101</v>
      </c>
      <c r="G34" s="52"/>
      <c r="H34" s="54"/>
      <c r="I34" s="58">
        <f>SUM(G34:H34)</f>
        <v>0</v>
      </c>
    </row>
    <row r="35" spans="1:9" x14ac:dyDescent="0.25">
      <c r="A35" s="17" t="s">
        <v>151</v>
      </c>
      <c r="B35" s="52">
        <v>4927932</v>
      </c>
      <c r="C35" s="69">
        <f>-1*(C25+C30+C31+C33+C34+C36+C37+C38+C47)</f>
        <v>-260725</v>
      </c>
      <c r="D35" s="58">
        <f t="shared" si="7"/>
        <v>4667207</v>
      </c>
      <c r="E35" s="17"/>
      <c r="F35" s="18" t="s">
        <v>216</v>
      </c>
      <c r="G35" s="52"/>
      <c r="H35" s="52">
        <v>-151386</v>
      </c>
      <c r="I35" s="58">
        <f>SUM(G35:H35)</f>
        <v>-151386</v>
      </c>
    </row>
    <row r="36" spans="1:9" x14ac:dyDescent="0.25">
      <c r="A36" s="17" t="s">
        <v>61</v>
      </c>
      <c r="B36" s="52">
        <v>220280</v>
      </c>
      <c r="C36" s="54"/>
      <c r="D36" s="58">
        <f t="shared" si="7"/>
        <v>220280</v>
      </c>
      <c r="E36" s="17"/>
      <c r="F36" s="17" t="s">
        <v>234</v>
      </c>
      <c r="G36" s="52">
        <v>99730</v>
      </c>
      <c r="H36" s="112"/>
      <c r="I36" s="58">
        <f t="shared" ref="I36:I37" si="8">SUM(G36:H36)</f>
        <v>99730</v>
      </c>
    </row>
    <row r="37" spans="1:9" x14ac:dyDescent="0.25">
      <c r="A37" s="17" t="s">
        <v>62</v>
      </c>
      <c r="B37" s="52">
        <v>470307</v>
      </c>
      <c r="C37" s="54"/>
      <c r="D37" s="58">
        <f t="shared" si="7"/>
        <v>470307</v>
      </c>
      <c r="E37" s="17"/>
      <c r="F37" s="17" t="s">
        <v>255</v>
      </c>
      <c r="G37" s="53"/>
      <c r="H37" s="111"/>
      <c r="I37" s="59">
        <f t="shared" si="8"/>
        <v>0</v>
      </c>
    </row>
    <row r="38" spans="1:9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99730</v>
      </c>
      <c r="H38" s="58">
        <f>SUM(H34:H37)</f>
        <v>-151386</v>
      </c>
      <c r="I38" s="58">
        <f>SUM(I34:I37)</f>
        <v>-51656</v>
      </c>
    </row>
    <row r="39" spans="1:9" x14ac:dyDescent="0.25">
      <c r="A39" s="17" t="s">
        <v>64</v>
      </c>
      <c r="B39" s="58">
        <f>B30+B31+B33+B34+B35+B36+B37+B38</f>
        <v>5913082</v>
      </c>
      <c r="C39" s="58">
        <f>C30+C31+C33+C34+C35+C36+C37+C38</f>
        <v>-260725</v>
      </c>
      <c r="D39" s="58">
        <f>D30+D31+D33+D34+D35+D36+D37+D38</f>
        <v>5652357</v>
      </c>
      <c r="E39" s="17"/>
      <c r="F39" s="21" t="s">
        <v>102</v>
      </c>
      <c r="G39" s="13"/>
      <c r="H39" s="17"/>
      <c r="I39" s="14"/>
    </row>
    <row r="40" spans="1:9" x14ac:dyDescent="0.25">
      <c r="A40" s="17"/>
      <c r="B40" s="17"/>
      <c r="C40" s="17"/>
      <c r="D40" s="14"/>
      <c r="E40" s="17"/>
      <c r="F40" s="17" t="s">
        <v>218</v>
      </c>
      <c r="G40" s="52">
        <v>57050</v>
      </c>
      <c r="H40" s="22"/>
      <c r="I40" s="58">
        <f>SUM(G40:H40)</f>
        <v>57050</v>
      </c>
    </row>
    <row r="41" spans="1:9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8093354</v>
      </c>
      <c r="H41" s="22"/>
      <c r="I41" s="58">
        <f t="shared" ref="I41:I46" si="9">SUM(G41:H41)</f>
        <v>8093354</v>
      </c>
    </row>
    <row r="42" spans="1:9" x14ac:dyDescent="0.25">
      <c r="A42" s="17" t="s">
        <v>159</v>
      </c>
      <c r="B42" s="52">
        <v>22525811</v>
      </c>
      <c r="C42" s="52">
        <v>1045463</v>
      </c>
      <c r="D42" s="58">
        <f>SUM(B42:C42)</f>
        <v>23571274</v>
      </c>
      <c r="E42" s="17"/>
      <c r="F42" s="17" t="s">
        <v>220</v>
      </c>
      <c r="G42" s="52"/>
      <c r="H42" s="22"/>
      <c r="I42" s="58">
        <f t="shared" si="9"/>
        <v>0</v>
      </c>
    </row>
    <row r="43" spans="1:9" x14ac:dyDescent="0.25">
      <c r="A43" s="17" t="s">
        <v>67</v>
      </c>
      <c r="B43" s="52"/>
      <c r="C43" s="52"/>
      <c r="D43" s="58">
        <f t="shared" ref="D43:D46" si="10">SUM(B43:C43)</f>
        <v>0</v>
      </c>
      <c r="E43" s="17"/>
      <c r="F43" s="17" t="s">
        <v>226</v>
      </c>
      <c r="G43" s="52"/>
      <c r="H43" s="22"/>
      <c r="I43" s="58">
        <f t="shared" si="9"/>
        <v>0</v>
      </c>
    </row>
    <row r="44" spans="1:9" x14ac:dyDescent="0.25">
      <c r="A44" s="17" t="s">
        <v>68</v>
      </c>
      <c r="B44" s="52">
        <v>332278</v>
      </c>
      <c r="C44" s="52"/>
      <c r="D44" s="58">
        <f t="shared" si="10"/>
        <v>332278</v>
      </c>
      <c r="E44" s="17"/>
      <c r="F44" s="17" t="s">
        <v>221</v>
      </c>
      <c r="G44" s="52"/>
      <c r="H44" s="22"/>
      <c r="I44" s="58">
        <f t="shared" si="9"/>
        <v>0</v>
      </c>
    </row>
    <row r="45" spans="1:9" x14ac:dyDescent="0.25">
      <c r="A45" s="17" t="s">
        <v>69</v>
      </c>
      <c r="B45" s="52"/>
      <c r="C45" s="52"/>
      <c r="D45" s="58">
        <f t="shared" si="10"/>
        <v>0</v>
      </c>
      <c r="E45" s="17"/>
      <c r="F45" s="17" t="s">
        <v>222</v>
      </c>
      <c r="G45" s="52"/>
      <c r="H45" s="22"/>
      <c r="I45" s="58">
        <f t="shared" si="9"/>
        <v>0</v>
      </c>
    </row>
    <row r="46" spans="1:9" x14ac:dyDescent="0.25">
      <c r="A46" s="17" t="s">
        <v>110</v>
      </c>
      <c r="B46" s="53">
        <v>-15250941</v>
      </c>
      <c r="C46" s="53">
        <v>-784738</v>
      </c>
      <c r="D46" s="59">
        <f t="shared" si="10"/>
        <v>-16035679</v>
      </c>
      <c r="E46" s="17"/>
      <c r="F46" s="17" t="s">
        <v>223</v>
      </c>
      <c r="G46" s="53">
        <v>-7581363</v>
      </c>
      <c r="H46" s="94">
        <f>-1*(H20+H32+H38)</f>
        <v>151386</v>
      </c>
      <c r="I46" s="59">
        <f t="shared" si="9"/>
        <v>-7429977</v>
      </c>
    </row>
    <row r="47" spans="1:9" x14ac:dyDescent="0.25">
      <c r="A47" s="17" t="s">
        <v>70</v>
      </c>
      <c r="B47" s="58">
        <f>B42+B43+B44+B45+B46</f>
        <v>7607148</v>
      </c>
      <c r="C47" s="58">
        <f t="shared" ref="C47:D47" si="11">C42+C43+C44+C45+C46</f>
        <v>260725</v>
      </c>
      <c r="D47" s="58">
        <f t="shared" si="11"/>
        <v>7867873</v>
      </c>
      <c r="E47" s="17"/>
      <c r="F47" s="17" t="s">
        <v>224</v>
      </c>
      <c r="G47" s="58">
        <f>SUM(G40:G46)</f>
        <v>569041</v>
      </c>
      <c r="H47" s="61">
        <f t="shared" ref="H47:I47" si="12">SUM(H40:H46)</f>
        <v>151386</v>
      </c>
      <c r="I47" s="58">
        <f t="shared" si="12"/>
        <v>720427</v>
      </c>
    </row>
    <row r="48" spans="1:9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15576093</v>
      </c>
      <c r="C49" s="60">
        <f>C25+C39+C47</f>
        <v>0</v>
      </c>
      <c r="D49" s="60">
        <f>D25+D39+D47</f>
        <v>15576093</v>
      </c>
      <c r="E49" s="19"/>
      <c r="F49" s="82" t="s">
        <v>228</v>
      </c>
      <c r="G49" s="60">
        <f>G20+G32+G38+G47</f>
        <v>15576093</v>
      </c>
      <c r="H49" s="60">
        <f>H20+H32+H38+H47</f>
        <v>0</v>
      </c>
      <c r="I49" s="60">
        <f>I20+I32+I38+I47</f>
        <v>15576093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65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nmabVvRmNnB7U1+N86rqMKEXPW99JtzIAcHX+Zz6zO7y4M6f8XLMQzdBwsYzRJM92NWNcppweHv06F7pfywq/Q==" saltValue="f0BFW23uIotE5oWSs2I8RQ==" spinCount="100000" sheet="1" objects="1" scenarios="1" selectLockedCells="1"/>
  <pageMargins left="1.2" right="0.7" top="1.25" bottom="0.75" header="0.8" footer="0.3"/>
  <pageSetup scale="59" orientation="landscape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K61"/>
  <sheetViews>
    <sheetView workbookViewId="0">
      <selection activeCell="H35" sqref="H35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7" t="str">
        <f>PriorYearBalanceSheet!A3</f>
        <v>MASHELL TELECOM, INC.</v>
      </c>
      <c r="B3" s="65"/>
      <c r="C3" s="65"/>
      <c r="D3" s="65"/>
      <c r="E3" s="65"/>
    </row>
    <row r="4" spans="1:9" x14ac:dyDescent="0.25">
      <c r="A4" s="66"/>
      <c r="B4" s="65"/>
      <c r="C4" s="65"/>
      <c r="D4" s="65"/>
      <c r="E4" s="65"/>
    </row>
    <row r="5" spans="1:9" x14ac:dyDescent="0.25">
      <c r="A5" s="65"/>
      <c r="B5" s="65"/>
      <c r="C5" s="65"/>
      <c r="D5" s="65"/>
      <c r="E5" s="65"/>
    </row>
    <row r="6" spans="1:9" x14ac:dyDescent="0.25">
      <c r="A6" s="6"/>
      <c r="B6" s="9" t="s">
        <v>71</v>
      </c>
      <c r="C6" s="9" t="s">
        <v>103</v>
      </c>
      <c r="D6" s="9" t="s">
        <v>105</v>
      </c>
      <c r="E6" s="6"/>
      <c r="F6" s="6"/>
      <c r="G6" s="9" t="s">
        <v>71</v>
      </c>
      <c r="H6" s="9" t="s">
        <v>103</v>
      </c>
      <c r="I6" s="23" t="s">
        <v>105</v>
      </c>
    </row>
    <row r="7" spans="1:9" x14ac:dyDescent="0.25">
      <c r="A7" s="7" t="s">
        <v>75</v>
      </c>
      <c r="B7" s="10" t="s">
        <v>73</v>
      </c>
      <c r="C7" s="10" t="s">
        <v>104</v>
      </c>
      <c r="D7" s="10" t="s">
        <v>73</v>
      </c>
      <c r="E7" s="10"/>
      <c r="F7" s="7" t="s">
        <v>74</v>
      </c>
      <c r="G7" s="10" t="s">
        <v>73</v>
      </c>
      <c r="H7" s="10" t="s">
        <v>104</v>
      </c>
      <c r="I7" s="4" t="s">
        <v>73</v>
      </c>
    </row>
    <row r="8" spans="1:9" x14ac:dyDescent="0.25">
      <c r="A8" s="8"/>
      <c r="B8" s="11" t="s">
        <v>264</v>
      </c>
      <c r="C8" s="11" t="s">
        <v>265</v>
      </c>
      <c r="D8" s="11" t="s">
        <v>266</v>
      </c>
      <c r="E8" s="11"/>
      <c r="F8" s="8"/>
      <c r="G8" s="11" t="s">
        <v>264</v>
      </c>
      <c r="H8" s="11" t="s">
        <v>265</v>
      </c>
      <c r="I8" s="5" t="s">
        <v>266</v>
      </c>
    </row>
    <row r="9" spans="1:9" x14ac:dyDescent="0.25">
      <c r="A9" s="20" t="s">
        <v>52</v>
      </c>
      <c r="B9" s="6"/>
      <c r="C9" s="6"/>
      <c r="D9" s="3"/>
      <c r="E9" s="6"/>
      <c r="F9" s="20" t="s">
        <v>76</v>
      </c>
      <c r="G9" s="2"/>
      <c r="H9" s="113"/>
      <c r="I9" s="3"/>
    </row>
    <row r="10" spans="1:9" x14ac:dyDescent="0.25">
      <c r="A10" s="17" t="s">
        <v>41</v>
      </c>
      <c r="B10" s="52">
        <v>428232</v>
      </c>
      <c r="C10" s="54"/>
      <c r="D10" s="58">
        <f>SUM(B10:C10)</f>
        <v>428232</v>
      </c>
      <c r="E10" s="17"/>
      <c r="F10" s="17" t="s">
        <v>77</v>
      </c>
      <c r="G10" s="52">
        <v>622738</v>
      </c>
      <c r="H10" s="54"/>
      <c r="I10" s="58">
        <f>SUM(G10:H10)</f>
        <v>622738</v>
      </c>
    </row>
    <row r="11" spans="1:9" x14ac:dyDescent="0.25">
      <c r="A11" s="17" t="s">
        <v>129</v>
      </c>
      <c r="B11" s="52">
        <v>733378</v>
      </c>
      <c r="C11" s="54"/>
      <c r="D11" s="58">
        <f>SUM(B11:C11)</f>
        <v>733378</v>
      </c>
      <c r="E11" s="17"/>
      <c r="F11" s="17" t="s">
        <v>79</v>
      </c>
      <c r="G11" s="52"/>
      <c r="H11" s="54"/>
      <c r="I11" s="58">
        <f t="shared" ref="I11:I19" si="0">SUM(G11:H11)</f>
        <v>0</v>
      </c>
    </row>
    <row r="12" spans="1:9" x14ac:dyDescent="0.25">
      <c r="A12" s="17" t="s">
        <v>42</v>
      </c>
      <c r="B12" s="22"/>
      <c r="C12" s="22"/>
      <c r="D12" s="16"/>
      <c r="E12" s="18"/>
      <c r="F12" s="17" t="s">
        <v>80</v>
      </c>
      <c r="G12" s="52"/>
      <c r="H12" s="54"/>
      <c r="I12" s="58">
        <f t="shared" si="0"/>
        <v>0</v>
      </c>
    </row>
    <row r="13" spans="1:9" x14ac:dyDescent="0.25">
      <c r="A13" s="17" t="s">
        <v>43</v>
      </c>
      <c r="B13" s="52"/>
      <c r="C13" s="54"/>
      <c r="D13" s="58">
        <f>SUM(B13:C13)</f>
        <v>0</v>
      </c>
      <c r="E13" s="17"/>
      <c r="F13" s="17" t="s">
        <v>81</v>
      </c>
      <c r="G13" s="52">
        <v>700</v>
      </c>
      <c r="H13" s="54"/>
      <c r="I13" s="58">
        <f t="shared" si="0"/>
        <v>700</v>
      </c>
    </row>
    <row r="14" spans="1:9" x14ac:dyDescent="0.25">
      <c r="A14" s="17" t="s">
        <v>46</v>
      </c>
      <c r="B14" s="52"/>
      <c r="C14" s="54"/>
      <c r="D14" s="58">
        <f t="shared" ref="D14:D15" si="1">SUM(B14:C14)</f>
        <v>0</v>
      </c>
      <c r="E14" s="17"/>
      <c r="F14" s="17" t="s">
        <v>82</v>
      </c>
      <c r="G14" s="52">
        <v>1510373</v>
      </c>
      <c r="H14" s="54"/>
      <c r="I14" s="58">
        <f t="shared" si="0"/>
        <v>1510373</v>
      </c>
    </row>
    <row r="15" spans="1:9" x14ac:dyDescent="0.25">
      <c r="A15" s="17" t="s">
        <v>44</v>
      </c>
      <c r="B15" s="52"/>
      <c r="C15" s="54"/>
      <c r="D15" s="58">
        <f t="shared" si="1"/>
        <v>0</v>
      </c>
      <c r="E15" s="17"/>
      <c r="F15" s="17" t="s">
        <v>83</v>
      </c>
      <c r="G15" s="52"/>
      <c r="H15" s="54"/>
      <c r="I15" s="58">
        <f t="shared" si="0"/>
        <v>0</v>
      </c>
    </row>
    <row r="16" spans="1:9" x14ac:dyDescent="0.25">
      <c r="A16" s="17" t="s">
        <v>45</v>
      </c>
      <c r="B16" s="22"/>
      <c r="C16" s="22"/>
      <c r="D16" s="16"/>
      <c r="E16" s="18"/>
      <c r="F16" s="17" t="s">
        <v>84</v>
      </c>
      <c r="G16" s="52"/>
      <c r="H16" s="54"/>
      <c r="I16" s="58">
        <f t="shared" si="0"/>
        <v>0</v>
      </c>
    </row>
    <row r="17" spans="1:9" x14ac:dyDescent="0.25">
      <c r="A17" s="17" t="s">
        <v>43</v>
      </c>
      <c r="B17" s="52">
        <v>512599</v>
      </c>
      <c r="C17" s="54"/>
      <c r="D17" s="58">
        <f>SUM(B17:C17)</f>
        <v>512599</v>
      </c>
      <c r="E17" s="18"/>
      <c r="F17" s="17" t="s">
        <v>85</v>
      </c>
      <c r="G17" s="52"/>
      <c r="H17" s="54"/>
      <c r="I17" s="58">
        <f t="shared" si="0"/>
        <v>0</v>
      </c>
    </row>
    <row r="18" spans="1:9" x14ac:dyDescent="0.25">
      <c r="A18" s="17" t="s">
        <v>46</v>
      </c>
      <c r="B18" s="52">
        <v>12077</v>
      </c>
      <c r="C18" s="54"/>
      <c r="D18" s="58">
        <f t="shared" ref="D18:D24" si="2">SUM(B18:C18)</f>
        <v>12077</v>
      </c>
      <c r="E18" s="17"/>
      <c r="F18" s="17" t="s">
        <v>86</v>
      </c>
      <c r="G18" s="52">
        <v>68454</v>
      </c>
      <c r="H18" s="54"/>
      <c r="I18" s="58">
        <f t="shared" si="0"/>
        <v>68454</v>
      </c>
    </row>
    <row r="19" spans="1:9" x14ac:dyDescent="0.25">
      <c r="A19" s="17" t="s">
        <v>44</v>
      </c>
      <c r="B19" s="52"/>
      <c r="C19" s="54"/>
      <c r="D19" s="58">
        <f t="shared" si="2"/>
        <v>0</v>
      </c>
      <c r="E19" s="17"/>
      <c r="F19" s="17" t="s">
        <v>87</v>
      </c>
      <c r="G19" s="53">
        <v>355249</v>
      </c>
      <c r="H19" s="111"/>
      <c r="I19" s="59">
        <f t="shared" si="0"/>
        <v>355249</v>
      </c>
    </row>
    <row r="20" spans="1:9" x14ac:dyDescent="0.25">
      <c r="A20" s="17" t="s">
        <v>47</v>
      </c>
      <c r="B20" s="52"/>
      <c r="C20" s="54"/>
      <c r="D20" s="58">
        <f t="shared" si="2"/>
        <v>0</v>
      </c>
      <c r="E20" s="17"/>
      <c r="F20" s="17" t="s">
        <v>107</v>
      </c>
      <c r="G20" s="58">
        <f>SUM(G10:G19)</f>
        <v>2557514</v>
      </c>
      <c r="H20" s="58">
        <f>SUM(H10:H19)</f>
        <v>0</v>
      </c>
      <c r="I20" s="58">
        <f t="shared" ref="I20" si="3">SUM(I10:I19)</f>
        <v>2557514</v>
      </c>
    </row>
    <row r="21" spans="1:9" x14ac:dyDescent="0.25">
      <c r="A21" s="17" t="s">
        <v>48</v>
      </c>
      <c r="B21" s="52">
        <v>204661</v>
      </c>
      <c r="C21" s="54"/>
      <c r="D21" s="58">
        <f t="shared" si="2"/>
        <v>204661</v>
      </c>
      <c r="E21" s="17"/>
      <c r="F21" s="21" t="s">
        <v>89</v>
      </c>
      <c r="G21" s="13"/>
      <c r="H21" s="17"/>
      <c r="I21" s="14"/>
    </row>
    <row r="22" spans="1:9" x14ac:dyDescent="0.25">
      <c r="A22" s="17" t="s">
        <v>49</v>
      </c>
      <c r="B22" s="52"/>
      <c r="C22" s="54"/>
      <c r="D22" s="58">
        <f t="shared" si="2"/>
        <v>0</v>
      </c>
      <c r="E22" s="17"/>
      <c r="F22" s="17" t="s">
        <v>90</v>
      </c>
      <c r="G22" s="52"/>
      <c r="H22" s="54"/>
      <c r="I22" s="58">
        <f>SUM(G22:H22)</f>
        <v>0</v>
      </c>
    </row>
    <row r="23" spans="1:9" x14ac:dyDescent="0.25">
      <c r="A23" s="17" t="s">
        <v>50</v>
      </c>
      <c r="B23" s="52"/>
      <c r="C23" s="54"/>
      <c r="D23" s="58">
        <f t="shared" si="2"/>
        <v>0</v>
      </c>
      <c r="E23" s="17"/>
      <c r="F23" s="17" t="s">
        <v>91</v>
      </c>
      <c r="G23" s="52"/>
      <c r="H23" s="54"/>
      <c r="I23" s="58">
        <f t="shared" ref="I23:I25" si="4">SUM(G23:H23)</f>
        <v>0</v>
      </c>
    </row>
    <row r="24" spans="1:9" x14ac:dyDescent="0.25">
      <c r="A24" s="17" t="s">
        <v>51</v>
      </c>
      <c r="B24" s="53">
        <v>79247</v>
      </c>
      <c r="C24" s="111"/>
      <c r="D24" s="59">
        <f t="shared" si="2"/>
        <v>79247</v>
      </c>
      <c r="E24" s="17"/>
      <c r="F24" s="17" t="s">
        <v>92</v>
      </c>
      <c r="G24" s="52">
        <v>15674466</v>
      </c>
      <c r="H24" s="54"/>
      <c r="I24" s="58">
        <f t="shared" si="4"/>
        <v>15674466</v>
      </c>
    </row>
    <row r="25" spans="1:9" x14ac:dyDescent="0.25">
      <c r="A25" s="17" t="s">
        <v>40</v>
      </c>
      <c r="B25" s="58">
        <f>B10+B11+B13+B14+B15+B17+B18+B19+B20+B21+B22+B23+B24</f>
        <v>1970194</v>
      </c>
      <c r="C25" s="58">
        <f>C10+C11+C13+C14+C15+C17+C18+C19+C20+C21+C22+C23+C24</f>
        <v>0</v>
      </c>
      <c r="D25" s="58">
        <f t="shared" ref="D25" si="5">D10+D11+D13+D14+D15+D17+D18+D19+D20+D21+D22+D23+D24</f>
        <v>1970194</v>
      </c>
      <c r="E25" s="17"/>
      <c r="F25" s="17" t="s">
        <v>93</v>
      </c>
      <c r="G25" s="52"/>
      <c r="H25" s="54"/>
      <c r="I25" s="58">
        <f t="shared" si="4"/>
        <v>0</v>
      </c>
    </row>
    <row r="26" spans="1:9" x14ac:dyDescent="0.25">
      <c r="A26" s="17"/>
      <c r="B26" s="58"/>
      <c r="C26" s="58"/>
      <c r="D26" s="81"/>
      <c r="E26" s="17"/>
      <c r="F26" s="17" t="s">
        <v>94</v>
      </c>
      <c r="G26" s="52"/>
      <c r="H26" s="54"/>
      <c r="I26" s="58">
        <f t="shared" ref="I26:I31" si="6">SUM(G26:H26)</f>
        <v>0</v>
      </c>
    </row>
    <row r="27" spans="1:9" x14ac:dyDescent="0.25">
      <c r="A27" s="17"/>
      <c r="B27" s="30"/>
      <c r="C27" s="17"/>
      <c r="D27" s="14"/>
      <c r="E27" s="17"/>
      <c r="F27" s="17" t="s">
        <v>95</v>
      </c>
      <c r="G27" s="52"/>
      <c r="H27" s="54"/>
      <c r="I27" s="58">
        <f t="shared" si="6"/>
        <v>0</v>
      </c>
    </row>
    <row r="28" spans="1:9" x14ac:dyDescent="0.25">
      <c r="A28" s="21" t="s">
        <v>53</v>
      </c>
      <c r="B28" s="30"/>
      <c r="C28" s="18"/>
      <c r="D28" s="14"/>
      <c r="E28" s="17"/>
      <c r="F28" s="17" t="s">
        <v>130</v>
      </c>
      <c r="G28" s="52"/>
      <c r="H28" s="54"/>
      <c r="I28" s="58">
        <f t="shared" si="6"/>
        <v>0</v>
      </c>
    </row>
    <row r="29" spans="1:9" x14ac:dyDescent="0.25">
      <c r="A29" s="17" t="s">
        <v>58</v>
      </c>
      <c r="B29" s="31"/>
      <c r="C29" s="22"/>
      <c r="D29" s="16"/>
      <c r="E29" s="18"/>
      <c r="F29" s="17" t="s">
        <v>96</v>
      </c>
      <c r="G29" s="52"/>
      <c r="H29" s="54"/>
      <c r="I29" s="58">
        <f t="shared" si="6"/>
        <v>0</v>
      </c>
    </row>
    <row r="30" spans="1:9" x14ac:dyDescent="0.25">
      <c r="A30" s="17" t="s">
        <v>54</v>
      </c>
      <c r="B30" s="52"/>
      <c r="C30" s="54"/>
      <c r="D30" s="58">
        <f>SUM(B30:C30)</f>
        <v>0</v>
      </c>
      <c r="E30" s="17"/>
      <c r="F30" s="17" t="s">
        <v>97</v>
      </c>
      <c r="G30" s="52">
        <v>997611</v>
      </c>
      <c r="H30" s="54"/>
      <c r="I30" s="58">
        <f t="shared" si="6"/>
        <v>997611</v>
      </c>
    </row>
    <row r="31" spans="1:9" x14ac:dyDescent="0.25">
      <c r="A31" s="17" t="s">
        <v>55</v>
      </c>
      <c r="B31" s="52">
        <v>189875</v>
      </c>
      <c r="C31" s="54"/>
      <c r="D31" s="58">
        <f>SUM(B31:C31)</f>
        <v>189875</v>
      </c>
      <c r="E31" s="17"/>
      <c r="F31" s="17" t="s">
        <v>98</v>
      </c>
      <c r="G31" s="53"/>
      <c r="H31" s="111"/>
      <c r="I31" s="59">
        <f t="shared" si="6"/>
        <v>0</v>
      </c>
    </row>
    <row r="32" spans="1:9" x14ac:dyDescent="0.25">
      <c r="A32" s="17" t="s">
        <v>59</v>
      </c>
      <c r="B32" s="31"/>
      <c r="C32" s="22"/>
      <c r="D32" s="16"/>
      <c r="E32" s="18"/>
      <c r="F32" s="17" t="s">
        <v>106</v>
      </c>
      <c r="G32" s="119">
        <f>SUM(G22:G31)</f>
        <v>16672077</v>
      </c>
      <c r="H32" s="81">
        <f>SUM(H22:H31)</f>
        <v>0</v>
      </c>
      <c r="I32" s="58">
        <f>SUM(I22:I31)</f>
        <v>16672077</v>
      </c>
    </row>
    <row r="33" spans="1:11" x14ac:dyDescent="0.25">
      <c r="A33" s="17" t="s">
        <v>56</v>
      </c>
      <c r="B33" s="52"/>
      <c r="C33" s="54"/>
      <c r="D33" s="58">
        <f>SUM(B33:C33)</f>
        <v>0</v>
      </c>
      <c r="E33" s="17"/>
      <c r="F33" s="21" t="s">
        <v>100</v>
      </c>
      <c r="G33" s="17"/>
      <c r="H33" s="14"/>
      <c r="I33" s="14"/>
    </row>
    <row r="34" spans="1:11" x14ac:dyDescent="0.25">
      <c r="A34" s="17" t="s">
        <v>57</v>
      </c>
      <c r="B34" s="52">
        <v>123507</v>
      </c>
      <c r="C34" s="54"/>
      <c r="D34" s="58">
        <f t="shared" ref="D34:D38" si="7">SUM(B34:C34)</f>
        <v>123507</v>
      </c>
      <c r="E34" s="17"/>
      <c r="F34" s="17" t="s">
        <v>101</v>
      </c>
      <c r="G34" s="52"/>
      <c r="H34" s="116"/>
      <c r="I34" s="58">
        <f>SUM(G34:H34)</f>
        <v>0</v>
      </c>
    </row>
    <row r="35" spans="1:11" x14ac:dyDescent="0.25">
      <c r="A35" s="17" t="s">
        <v>151</v>
      </c>
      <c r="B35" s="52">
        <v>4338774</v>
      </c>
      <c r="C35" s="69">
        <f>-1*(C25+C30+C31+C33+C34+C36+C37+C38+C47)</f>
        <v>-236245</v>
      </c>
      <c r="D35" s="58">
        <f t="shared" si="7"/>
        <v>4102529</v>
      </c>
      <c r="E35" s="17"/>
      <c r="F35" s="18" t="s">
        <v>216</v>
      </c>
      <c r="G35" s="52"/>
      <c r="H35" s="52">
        <v>33347</v>
      </c>
      <c r="I35" s="58">
        <f>SUM(G35:H35)</f>
        <v>33347</v>
      </c>
    </row>
    <row r="36" spans="1:11" x14ac:dyDescent="0.25">
      <c r="A36" s="17" t="s">
        <v>61</v>
      </c>
      <c r="B36" s="52">
        <v>250755</v>
      </c>
      <c r="C36" s="54"/>
      <c r="D36" s="58">
        <f t="shared" si="7"/>
        <v>250755</v>
      </c>
      <c r="E36" s="17"/>
      <c r="F36" s="17" t="s">
        <v>234</v>
      </c>
      <c r="G36" s="52">
        <v>108772</v>
      </c>
      <c r="H36" s="117"/>
      <c r="I36" s="58">
        <f t="shared" ref="I36:I37" si="8">SUM(G36:H36)</f>
        <v>108772</v>
      </c>
    </row>
    <row r="37" spans="1:11" x14ac:dyDescent="0.25">
      <c r="A37" s="17" t="s">
        <v>62</v>
      </c>
      <c r="B37" s="52">
        <v>403121</v>
      </c>
      <c r="C37" s="54"/>
      <c r="D37" s="58">
        <f t="shared" si="7"/>
        <v>403121</v>
      </c>
      <c r="E37" s="17"/>
      <c r="F37" s="17" t="s">
        <v>255</v>
      </c>
      <c r="G37" s="53"/>
      <c r="H37" s="118"/>
      <c r="I37" s="59">
        <f t="shared" si="8"/>
        <v>0</v>
      </c>
    </row>
    <row r="38" spans="1:11" x14ac:dyDescent="0.25">
      <c r="A38" s="17" t="s">
        <v>63</v>
      </c>
      <c r="B38" s="53"/>
      <c r="C38" s="111"/>
      <c r="D38" s="59">
        <f t="shared" si="7"/>
        <v>0</v>
      </c>
      <c r="E38" s="17"/>
      <c r="F38" s="17" t="s">
        <v>217</v>
      </c>
      <c r="G38" s="58">
        <f>SUM(G34:G37)</f>
        <v>108772</v>
      </c>
      <c r="H38" s="58">
        <f>SUM(H34:H37)</f>
        <v>33347</v>
      </c>
      <c r="I38" s="58">
        <f>SUM(I34:I37)</f>
        <v>142119</v>
      </c>
    </row>
    <row r="39" spans="1:11" x14ac:dyDescent="0.25">
      <c r="A39" s="17" t="s">
        <v>64</v>
      </c>
      <c r="B39" s="58">
        <f>B30+B31+B33+B34+B35+B36+B37+B38</f>
        <v>5306032</v>
      </c>
      <c r="C39" s="58">
        <f>C30+C31+C33+C34+C35+C36+C37+C38</f>
        <v>-236245</v>
      </c>
      <c r="D39" s="58">
        <f t="shared" ref="D39" si="9">D30+D31+D33+D34+D35+D36+D37+D38</f>
        <v>5069787</v>
      </c>
      <c r="E39" s="17"/>
      <c r="F39" s="21" t="s">
        <v>102</v>
      </c>
      <c r="G39" s="13"/>
      <c r="H39" s="17"/>
      <c r="I39" s="14"/>
    </row>
    <row r="40" spans="1:11" x14ac:dyDescent="0.25">
      <c r="A40" s="17"/>
      <c r="B40" s="17"/>
      <c r="C40" s="17"/>
      <c r="D40" s="14"/>
      <c r="E40" s="17"/>
      <c r="F40" s="17" t="s">
        <v>218</v>
      </c>
      <c r="G40" s="52">
        <v>57050</v>
      </c>
      <c r="H40" s="22"/>
      <c r="I40" s="58">
        <f>SUM(G40:H40)</f>
        <v>57050</v>
      </c>
    </row>
    <row r="41" spans="1:11" x14ac:dyDescent="0.25">
      <c r="A41" s="21" t="s">
        <v>65</v>
      </c>
      <c r="B41" s="17"/>
      <c r="C41" s="17"/>
      <c r="D41" s="14"/>
      <c r="E41" s="17"/>
      <c r="F41" s="17" t="s">
        <v>219</v>
      </c>
      <c r="G41" s="52">
        <v>8093354</v>
      </c>
      <c r="H41" s="22"/>
      <c r="I41" s="58">
        <f t="shared" ref="I41:I46" si="10">SUM(G41:H41)</f>
        <v>8093354</v>
      </c>
    </row>
    <row r="42" spans="1:11" x14ac:dyDescent="0.25">
      <c r="A42" s="17" t="s">
        <v>159</v>
      </c>
      <c r="B42" s="52">
        <v>28255541</v>
      </c>
      <c r="C42" s="52">
        <v>1117836</v>
      </c>
      <c r="D42" s="58">
        <f>SUM(B42:C42)</f>
        <v>29373377</v>
      </c>
      <c r="E42" s="17"/>
      <c r="F42" s="17" t="s">
        <v>220</v>
      </c>
      <c r="G42" s="52"/>
      <c r="H42" s="22"/>
      <c r="I42" s="58">
        <f t="shared" si="10"/>
        <v>0</v>
      </c>
    </row>
    <row r="43" spans="1:11" x14ac:dyDescent="0.25">
      <c r="A43" s="17" t="s">
        <v>67</v>
      </c>
      <c r="B43" s="52"/>
      <c r="C43" s="52"/>
      <c r="D43" s="58">
        <f t="shared" ref="D43:D46" si="11">SUM(B43:C43)</f>
        <v>0</v>
      </c>
      <c r="E43" s="17"/>
      <c r="F43" s="17" t="s">
        <v>226</v>
      </c>
      <c r="G43" s="52"/>
      <c r="H43" s="22"/>
      <c r="I43" s="58">
        <f t="shared" si="10"/>
        <v>0</v>
      </c>
    </row>
    <row r="44" spans="1:11" x14ac:dyDescent="0.25">
      <c r="A44" s="17" t="s">
        <v>68</v>
      </c>
      <c r="B44" s="52">
        <v>613584</v>
      </c>
      <c r="C44" s="52"/>
      <c r="D44" s="58">
        <f t="shared" si="11"/>
        <v>613584</v>
      </c>
      <c r="E44" s="17"/>
      <c r="F44" s="17" t="s">
        <v>221</v>
      </c>
      <c r="G44" s="52"/>
      <c r="H44" s="22"/>
      <c r="I44" s="58">
        <f t="shared" si="10"/>
        <v>0</v>
      </c>
      <c r="K44" s="65"/>
    </row>
    <row r="45" spans="1:11" x14ac:dyDescent="0.25">
      <c r="A45" s="17" t="s">
        <v>69</v>
      </c>
      <c r="B45" s="52"/>
      <c r="C45" s="52"/>
      <c r="D45" s="58">
        <f t="shared" si="11"/>
        <v>0</v>
      </c>
      <c r="E45" s="17"/>
      <c r="F45" s="17" t="s">
        <v>222</v>
      </c>
      <c r="G45" s="52"/>
      <c r="H45" s="22"/>
      <c r="I45" s="58">
        <f t="shared" si="10"/>
        <v>0</v>
      </c>
    </row>
    <row r="46" spans="1:11" x14ac:dyDescent="0.25">
      <c r="A46" s="17" t="s">
        <v>110</v>
      </c>
      <c r="B46" s="53">
        <v>-16357884</v>
      </c>
      <c r="C46" s="53">
        <v>-881591</v>
      </c>
      <c r="D46" s="59">
        <f t="shared" si="11"/>
        <v>-17239475</v>
      </c>
      <c r="E46" s="17"/>
      <c r="F46" s="17" t="s">
        <v>223</v>
      </c>
      <c r="G46" s="53">
        <v>-7701000</v>
      </c>
      <c r="H46" s="94">
        <f>-1*(H20+H32+H38)</f>
        <v>-33347</v>
      </c>
      <c r="I46" s="59">
        <f t="shared" si="10"/>
        <v>-7734347</v>
      </c>
    </row>
    <row r="47" spans="1:11" x14ac:dyDescent="0.25">
      <c r="A47" s="17" t="s">
        <v>70</v>
      </c>
      <c r="B47" s="58">
        <f>B42+B43+B44+B45+B46</f>
        <v>12511241</v>
      </c>
      <c r="C47" s="58">
        <f t="shared" ref="C47:D47" si="12">C42+C43+C44+C45+C46</f>
        <v>236245</v>
      </c>
      <c r="D47" s="58">
        <f t="shared" si="12"/>
        <v>12747486</v>
      </c>
      <c r="E47" s="17"/>
      <c r="F47" s="17" t="s">
        <v>224</v>
      </c>
      <c r="G47" s="58">
        <f>SUM(G40:G46)</f>
        <v>449404</v>
      </c>
      <c r="H47" s="61">
        <f t="shared" ref="H47:I47" si="13">SUM(H40:H46)</f>
        <v>-33347</v>
      </c>
      <c r="I47" s="58">
        <f t="shared" si="13"/>
        <v>416057</v>
      </c>
    </row>
    <row r="48" spans="1:11" x14ac:dyDescent="0.25">
      <c r="A48" s="17"/>
      <c r="B48" s="17"/>
      <c r="C48" s="17"/>
      <c r="D48" s="14"/>
      <c r="E48" s="17"/>
      <c r="F48" s="17"/>
      <c r="G48" s="13"/>
      <c r="H48" s="17"/>
      <c r="I48" s="14"/>
    </row>
    <row r="49" spans="1:9" ht="15.75" thickBot="1" x14ac:dyDescent="0.3">
      <c r="A49" s="82" t="s">
        <v>195</v>
      </c>
      <c r="B49" s="60">
        <f>B25+B39+B47</f>
        <v>19787467</v>
      </c>
      <c r="C49" s="60">
        <f t="shared" ref="C49:D49" si="14">C25+C39+C47</f>
        <v>0</v>
      </c>
      <c r="D49" s="60">
        <f t="shared" si="14"/>
        <v>19787467</v>
      </c>
      <c r="E49" s="19"/>
      <c r="F49" s="82" t="s">
        <v>227</v>
      </c>
      <c r="G49" s="60">
        <f>G20+G32+G38+G47</f>
        <v>19787767</v>
      </c>
      <c r="H49" s="60">
        <f>H20+H32+H38+H47</f>
        <v>0</v>
      </c>
      <c r="I49" s="60">
        <f>I20+I32+I38+I47</f>
        <v>19787767</v>
      </c>
    </row>
    <row r="50" spans="1:9" ht="15.75" thickTop="1" x14ac:dyDescent="0.25">
      <c r="A50" s="71" t="s">
        <v>169</v>
      </c>
      <c r="B50" s="12"/>
      <c r="C50" s="12"/>
      <c r="D50" s="12"/>
      <c r="E50" s="12"/>
      <c r="F50" s="71" t="s">
        <v>169</v>
      </c>
      <c r="G50" s="12"/>
      <c r="H50" s="12"/>
      <c r="I50" s="12"/>
    </row>
    <row r="51" spans="1:9" x14ac:dyDescent="0.25">
      <c r="A51" t="s">
        <v>196</v>
      </c>
      <c r="B51" s="65"/>
      <c r="C51" s="65"/>
      <c r="D51" s="65"/>
      <c r="E51" s="65"/>
      <c r="F51" t="s">
        <v>152</v>
      </c>
      <c r="G51" s="65"/>
      <c r="H51" s="65"/>
      <c r="I51" s="65"/>
    </row>
    <row r="52" spans="1:9" x14ac:dyDescent="0.25">
      <c r="A52" t="s">
        <v>166</v>
      </c>
      <c r="B52" s="65"/>
      <c r="C52" s="65"/>
      <c r="D52" s="65"/>
      <c r="E52" s="65"/>
      <c r="F52" t="s">
        <v>153</v>
      </c>
      <c r="G52" s="65"/>
      <c r="H52" s="65"/>
      <c r="I52" s="65"/>
    </row>
    <row r="53" spans="1:9" x14ac:dyDescent="0.25">
      <c r="A53" t="s">
        <v>167</v>
      </c>
      <c r="B53" s="65"/>
      <c r="C53" s="65"/>
      <c r="D53" s="65"/>
      <c r="E53" s="65"/>
      <c r="F53" t="s">
        <v>235</v>
      </c>
      <c r="G53" s="65"/>
      <c r="H53" s="65"/>
      <c r="I53" s="65"/>
    </row>
    <row r="54" spans="1:9" x14ac:dyDescent="0.25">
      <c r="A54" s="65" t="s">
        <v>236</v>
      </c>
      <c r="B54" s="65"/>
      <c r="C54" s="65"/>
      <c r="D54" s="65"/>
      <c r="E54" s="65"/>
      <c r="F54" s="122"/>
      <c r="G54" s="65"/>
      <c r="H54" s="65"/>
      <c r="I54" s="65"/>
    </row>
    <row r="55" spans="1:9" x14ac:dyDescent="0.25">
      <c r="A55" s="65"/>
      <c r="B55" s="65"/>
      <c r="C55" s="65"/>
      <c r="D55" s="65"/>
      <c r="E55" s="65"/>
      <c r="F55" s="65"/>
      <c r="G55" s="65"/>
      <c r="H55" s="65"/>
      <c r="I55" s="65"/>
    </row>
    <row r="56" spans="1:9" x14ac:dyDescent="0.25">
      <c r="A56" s="65"/>
      <c r="B56" s="65"/>
      <c r="C56" s="65"/>
      <c r="D56" s="65"/>
      <c r="E56" s="65"/>
      <c r="F56" s="65"/>
      <c r="G56" s="65"/>
      <c r="H56" s="65"/>
      <c r="I56" s="65"/>
    </row>
    <row r="57" spans="1:9" x14ac:dyDescent="0.25">
      <c r="A57" s="65"/>
      <c r="B57" s="65"/>
      <c r="C57" s="65"/>
      <c r="D57" s="65"/>
      <c r="E57" s="65"/>
      <c r="F57" s="65"/>
      <c r="G57" s="65"/>
      <c r="H57" s="65"/>
      <c r="I57" s="65"/>
    </row>
    <row r="58" spans="1:9" x14ac:dyDescent="0.25">
      <c r="A58" s="65"/>
      <c r="B58" s="65"/>
      <c r="C58" s="65"/>
      <c r="D58" s="65"/>
      <c r="E58" s="65"/>
      <c r="F58" s="65"/>
      <c r="G58" s="65"/>
      <c r="H58" s="65"/>
      <c r="I58" s="65"/>
    </row>
    <row r="59" spans="1:9" x14ac:dyDescent="0.25">
      <c r="A59" s="65"/>
      <c r="B59" s="65"/>
      <c r="C59" s="65"/>
      <c r="D59" s="65"/>
      <c r="E59" s="65"/>
      <c r="F59" s="65"/>
      <c r="G59" s="65"/>
      <c r="H59" s="65"/>
      <c r="I59" s="65"/>
    </row>
    <row r="60" spans="1:9" x14ac:dyDescent="0.25">
      <c r="A60" s="65"/>
      <c r="B60" s="65"/>
      <c r="C60" s="65"/>
      <c r="D60" s="65"/>
      <c r="E60" s="65"/>
      <c r="F60" s="65"/>
      <c r="G60" s="65"/>
      <c r="H60" s="65"/>
      <c r="I60" s="65"/>
    </row>
    <row r="61" spans="1:9" x14ac:dyDescent="0.25">
      <c r="A61" s="65"/>
      <c r="B61" s="65"/>
      <c r="C61" s="65"/>
      <c r="D61" s="65"/>
      <c r="E61" s="65"/>
      <c r="F61" s="65"/>
      <c r="G61" s="65"/>
      <c r="H61" s="65"/>
      <c r="I61" s="65"/>
    </row>
  </sheetData>
  <sheetProtection algorithmName="SHA-512" hashValue="gWQ6JpqtXwtrAW6USr3feBb7fxX3gFZlaIfNgvylbvYHuVhsF1y0Lfi1dYvMjNB7ct4g5ZCZU9vahsJSTs3SHA==" saltValue="vPA1+5xlmJMRU6/hB4GvMg==" spinCount="100000" sheet="1" objects="1" scenarios="1" selectLockedCells="1"/>
  <pageMargins left="1.2" right="0.7" top="1.25" bottom="0.75" header="0.8" footer="0.3"/>
  <pageSetup scale="59" orientation="landscape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61"/>
  <sheetViews>
    <sheetView tabSelected="1" workbookViewId="0">
      <selection activeCell="F57" sqref="F57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7" t="str">
        <f>PriorYearBalanceSheet!A3</f>
        <v>MASHELL TELECOM, INC.</v>
      </c>
      <c r="B3" s="65"/>
      <c r="C3" s="65"/>
      <c r="D3" s="65"/>
      <c r="E3" s="65"/>
      <c r="F3" s="65"/>
      <c r="G3" s="65"/>
    </row>
    <row r="4" spans="1:7" x14ac:dyDescent="0.25">
      <c r="A4" s="66"/>
      <c r="B4" s="65"/>
      <c r="C4" s="65"/>
      <c r="D4" s="65"/>
      <c r="E4" s="65"/>
      <c r="F4" s="65"/>
      <c r="G4" s="65"/>
    </row>
    <row r="5" spans="1:7" x14ac:dyDescent="0.25">
      <c r="A5" s="65"/>
      <c r="B5" s="65"/>
      <c r="C5" s="65"/>
      <c r="D5" s="65"/>
    </row>
    <row r="6" spans="1:7" x14ac:dyDescent="0.25">
      <c r="A6" s="6"/>
      <c r="B6" s="9" t="s">
        <v>108</v>
      </c>
      <c r="C6" s="9" t="s">
        <v>108</v>
      </c>
      <c r="D6" s="9"/>
      <c r="E6" s="6"/>
      <c r="F6" s="9" t="s">
        <v>108</v>
      </c>
      <c r="G6" s="23" t="s">
        <v>108</v>
      </c>
    </row>
    <row r="7" spans="1:7" x14ac:dyDescent="0.25">
      <c r="A7" s="7" t="s">
        <v>75</v>
      </c>
      <c r="B7" s="10" t="s">
        <v>72</v>
      </c>
      <c r="C7" s="10" t="s">
        <v>111</v>
      </c>
      <c r="D7" s="10"/>
      <c r="E7" s="7" t="s">
        <v>74</v>
      </c>
      <c r="F7" s="10" t="s">
        <v>72</v>
      </c>
      <c r="G7" s="4" t="s">
        <v>111</v>
      </c>
    </row>
    <row r="8" spans="1:7" x14ac:dyDescent="0.25">
      <c r="A8" s="8"/>
      <c r="B8" s="11" t="s">
        <v>242</v>
      </c>
      <c r="C8" s="11" t="s">
        <v>267</v>
      </c>
      <c r="D8" s="11"/>
      <c r="E8" s="8"/>
      <c r="F8" s="11" t="s">
        <v>242</v>
      </c>
      <c r="G8" s="5" t="s">
        <v>267</v>
      </c>
    </row>
    <row r="9" spans="1:7" x14ac:dyDescent="0.25">
      <c r="A9" s="20" t="s">
        <v>52</v>
      </c>
      <c r="B9" s="6"/>
      <c r="C9" s="6"/>
      <c r="D9" s="6"/>
      <c r="E9" s="20" t="s">
        <v>76</v>
      </c>
      <c r="F9" s="6"/>
      <c r="G9" s="14"/>
    </row>
    <row r="10" spans="1:7" x14ac:dyDescent="0.25">
      <c r="A10" s="17" t="s">
        <v>41</v>
      </c>
      <c r="B10" s="32">
        <f>PriorYearBalanceSheet!D10</f>
        <v>1091624</v>
      </c>
      <c r="C10" s="32">
        <f>'CurrentYearBalanceSheet '!D10</f>
        <v>428232</v>
      </c>
      <c r="D10" s="17"/>
      <c r="E10" s="17" t="s">
        <v>77</v>
      </c>
      <c r="F10" s="32">
        <f>PriorYearBalanceSheet!I10</f>
        <v>625703</v>
      </c>
      <c r="G10" s="32">
        <f>'CurrentYearBalanceSheet '!I10</f>
        <v>622738</v>
      </c>
    </row>
    <row r="11" spans="1:7" x14ac:dyDescent="0.25">
      <c r="A11" s="17" t="s">
        <v>129</v>
      </c>
      <c r="B11" s="32">
        <f>PriorYearBalanceSheet!D11</f>
        <v>531335</v>
      </c>
      <c r="C11" s="32">
        <f>'CurrentYearBalanceSheet '!D11</f>
        <v>733378</v>
      </c>
      <c r="D11" s="17"/>
      <c r="E11" s="17" t="s">
        <v>79</v>
      </c>
      <c r="F11" s="32">
        <f>PriorYearBalanceSheet!I11</f>
        <v>0</v>
      </c>
      <c r="G11" s="32">
        <f>'CurrentYearBalanceSheet '!I11</f>
        <v>0</v>
      </c>
    </row>
    <row r="12" spans="1:7" x14ac:dyDescent="0.25">
      <c r="A12" s="17" t="s">
        <v>42</v>
      </c>
      <c r="B12" s="22"/>
      <c r="C12" s="22"/>
      <c r="D12" s="18"/>
      <c r="E12" s="17" t="s">
        <v>80</v>
      </c>
      <c r="F12" s="32">
        <f>PriorYearBalanceSheet!I12</f>
        <v>0</v>
      </c>
      <c r="G12" s="32">
        <f>'CurrentYearBalanceSheet '!I12</f>
        <v>0</v>
      </c>
    </row>
    <row r="13" spans="1:7" x14ac:dyDescent="0.25">
      <c r="A13" s="17" t="s">
        <v>43</v>
      </c>
      <c r="B13" s="32">
        <f>PriorYearBalanceSheet!D13</f>
        <v>0</v>
      </c>
      <c r="C13" s="32">
        <f>'CurrentYearBalanceSheet '!D13</f>
        <v>0</v>
      </c>
      <c r="D13" s="17"/>
      <c r="E13" s="17" t="s">
        <v>81</v>
      </c>
      <c r="F13" s="32">
        <f>PriorYearBalanceSheet!I13</f>
        <v>700</v>
      </c>
      <c r="G13" s="32">
        <f>'CurrentYearBalanceSheet '!I13</f>
        <v>700</v>
      </c>
    </row>
    <row r="14" spans="1:7" x14ac:dyDescent="0.25">
      <c r="A14" s="17" t="s">
        <v>46</v>
      </c>
      <c r="B14" s="32">
        <f>PriorYearBalanceSheet!D14</f>
        <v>0</v>
      </c>
      <c r="C14" s="32">
        <f>'CurrentYearBalanceSheet '!D14</f>
        <v>0</v>
      </c>
      <c r="D14" s="17"/>
      <c r="E14" s="17" t="s">
        <v>82</v>
      </c>
      <c r="F14" s="32">
        <f>PriorYearBalanceSheet!I14</f>
        <v>1132423</v>
      </c>
      <c r="G14" s="32">
        <f>'CurrentYearBalanceSheet '!I14</f>
        <v>1510373</v>
      </c>
    </row>
    <row r="15" spans="1:7" x14ac:dyDescent="0.25">
      <c r="A15" s="17" t="s">
        <v>44</v>
      </c>
      <c r="B15" s="32">
        <f>PriorYearBalanceSheet!D15</f>
        <v>0</v>
      </c>
      <c r="C15" s="32">
        <f>'CurrentYearBalanceSheet '!D15</f>
        <v>0</v>
      </c>
      <c r="D15" s="17"/>
      <c r="E15" s="17" t="s">
        <v>83</v>
      </c>
      <c r="F15" s="32">
        <f>PriorYearBalanceSheet!I15</f>
        <v>0</v>
      </c>
      <c r="G15" s="32">
        <f>'CurrentYearBalanceSheet '!I15</f>
        <v>0</v>
      </c>
    </row>
    <row r="16" spans="1:7" x14ac:dyDescent="0.25">
      <c r="A16" s="17" t="s">
        <v>45</v>
      </c>
      <c r="B16" s="22"/>
      <c r="C16" s="22"/>
      <c r="D16" s="18"/>
      <c r="E16" s="17" t="s">
        <v>84</v>
      </c>
      <c r="F16" s="32">
        <f>PriorYearBalanceSheet!I16</f>
        <v>0</v>
      </c>
      <c r="G16" s="32">
        <f>'CurrentYearBalanceSheet '!I16</f>
        <v>0</v>
      </c>
    </row>
    <row r="17" spans="1:7" x14ac:dyDescent="0.25">
      <c r="A17" s="17" t="s">
        <v>43</v>
      </c>
      <c r="B17" s="32">
        <f>PriorYearBalanceSheet!D17</f>
        <v>149366</v>
      </c>
      <c r="C17" s="32">
        <f>'CurrentYearBalanceSheet '!D17</f>
        <v>512599</v>
      </c>
      <c r="D17" s="17"/>
      <c r="E17" s="17" t="s">
        <v>85</v>
      </c>
      <c r="F17" s="32">
        <f>PriorYearBalanceSheet!I17</f>
        <v>0</v>
      </c>
      <c r="G17" s="32">
        <f>'CurrentYearBalanceSheet '!I17</f>
        <v>0</v>
      </c>
    </row>
    <row r="18" spans="1:7" x14ac:dyDescent="0.25">
      <c r="A18" s="17" t="s">
        <v>46</v>
      </c>
      <c r="B18" s="32">
        <f>PriorYearBalanceSheet!D18</f>
        <v>8708</v>
      </c>
      <c r="C18" s="32">
        <f>'CurrentYearBalanceSheet '!D18</f>
        <v>12077</v>
      </c>
      <c r="D18" s="17"/>
      <c r="E18" s="17" t="s">
        <v>86</v>
      </c>
      <c r="F18" s="32">
        <f>PriorYearBalanceSheet!I18</f>
        <v>60364</v>
      </c>
      <c r="G18" s="32">
        <f>'CurrentYearBalanceSheet '!I18</f>
        <v>68454</v>
      </c>
    </row>
    <row r="19" spans="1:7" x14ac:dyDescent="0.25">
      <c r="A19" s="17" t="s">
        <v>44</v>
      </c>
      <c r="B19" s="32">
        <f>PriorYearBalanceSheet!D19</f>
        <v>0</v>
      </c>
      <c r="C19" s="32">
        <f>'CurrentYearBalanceSheet '!D19</f>
        <v>0</v>
      </c>
      <c r="D19" s="17"/>
      <c r="E19" s="17" t="s">
        <v>87</v>
      </c>
      <c r="F19" s="33">
        <f>PriorYearBalanceSheet!I19</f>
        <v>376231</v>
      </c>
      <c r="G19" s="32">
        <f>'CurrentYearBalanceSheet '!I19</f>
        <v>355249</v>
      </c>
    </row>
    <row r="20" spans="1:7" x14ac:dyDescent="0.25">
      <c r="A20" s="17" t="s">
        <v>47</v>
      </c>
      <c r="B20" s="32">
        <f>PriorYearBalanceSheet!D20</f>
        <v>0</v>
      </c>
      <c r="C20" s="32">
        <f>'CurrentYearBalanceSheet '!D20</f>
        <v>0</v>
      </c>
      <c r="D20" s="17"/>
      <c r="E20" s="17" t="s">
        <v>88</v>
      </c>
      <c r="F20" s="36">
        <f>SUM(F10:F19)</f>
        <v>2195421</v>
      </c>
      <c r="G20" s="35">
        <f>SUM(G10:G19)</f>
        <v>2557514</v>
      </c>
    </row>
    <row r="21" spans="1:7" x14ac:dyDescent="0.25">
      <c r="A21" s="17" t="s">
        <v>48</v>
      </c>
      <c r="B21" s="32">
        <f>PriorYearBalanceSheet!D21</f>
        <v>207122</v>
      </c>
      <c r="C21" s="32">
        <f>'CurrentYearBalanceSheet '!D21</f>
        <v>204661</v>
      </c>
      <c r="D21" s="17"/>
      <c r="E21" s="21" t="s">
        <v>89</v>
      </c>
      <c r="F21" s="17"/>
      <c r="G21" s="14"/>
    </row>
    <row r="22" spans="1:7" x14ac:dyDescent="0.25">
      <c r="A22" s="17" t="s">
        <v>49</v>
      </c>
      <c r="B22" s="32">
        <f>PriorYearBalanceSheet!D22</f>
        <v>0</v>
      </c>
      <c r="C22" s="32">
        <f>'CurrentYearBalanceSheet '!D22</f>
        <v>0</v>
      </c>
      <c r="D22" s="17"/>
      <c r="E22" s="17" t="s">
        <v>90</v>
      </c>
      <c r="F22" s="32">
        <f>PriorYearBalanceSheet!I22</f>
        <v>0</v>
      </c>
      <c r="G22" s="32">
        <f>'CurrentYearBalanceSheet '!I22</f>
        <v>0</v>
      </c>
    </row>
    <row r="23" spans="1:7" x14ac:dyDescent="0.25">
      <c r="A23" s="17" t="s">
        <v>50</v>
      </c>
      <c r="B23" s="32">
        <f>PriorYearBalanceSheet!D23</f>
        <v>0</v>
      </c>
      <c r="C23" s="32">
        <f>'CurrentYearBalanceSheet '!D23</f>
        <v>0</v>
      </c>
      <c r="D23" s="17"/>
      <c r="E23" s="17" t="s">
        <v>91</v>
      </c>
      <c r="F23" s="32">
        <f>PriorYearBalanceSheet!I23</f>
        <v>0</v>
      </c>
      <c r="G23" s="32">
        <f>'CurrentYearBalanceSheet '!I23</f>
        <v>0</v>
      </c>
    </row>
    <row r="24" spans="1:7" x14ac:dyDescent="0.25">
      <c r="A24" s="17" t="s">
        <v>51</v>
      </c>
      <c r="B24" s="33">
        <f>PriorYearBalanceSheet!D24</f>
        <v>67708</v>
      </c>
      <c r="C24" s="33">
        <f>'CurrentYearBalanceSheet '!D24</f>
        <v>79247</v>
      </c>
      <c r="D24" s="17"/>
      <c r="E24" s="17" t="s">
        <v>92</v>
      </c>
      <c r="F24" s="32">
        <f>PriorYearBalanceSheet!I24</f>
        <v>11515594</v>
      </c>
      <c r="G24" s="32">
        <f>'CurrentYearBalanceSheet '!I24</f>
        <v>15674466</v>
      </c>
    </row>
    <row r="25" spans="1:7" x14ac:dyDescent="0.25">
      <c r="A25" s="17" t="s">
        <v>40</v>
      </c>
      <c r="B25" s="32">
        <f>B10+B11+B13+B14+B15+B17+B18+B19+B20+B21+B22+B23+B24</f>
        <v>2055863</v>
      </c>
      <c r="C25" s="32">
        <f>C10+C11+C13+C14+C15+C17+C18+C19+C20+C21+C22+C23+C24</f>
        <v>1970194</v>
      </c>
      <c r="D25" s="17"/>
      <c r="E25" s="17" t="s">
        <v>93</v>
      </c>
      <c r="F25" s="32">
        <f>PriorYearBalanceSheet!I25</f>
        <v>0</v>
      </c>
      <c r="G25" s="32">
        <f>'CurrentYearBalanceSheet '!I25</f>
        <v>0</v>
      </c>
    </row>
    <row r="26" spans="1:7" x14ac:dyDescent="0.25">
      <c r="A26" s="17"/>
      <c r="B26" s="32"/>
      <c r="C26" s="32"/>
      <c r="D26" s="17"/>
      <c r="E26" s="17" t="s">
        <v>94</v>
      </c>
      <c r="F26" s="32">
        <f>PriorYearBalanceSheet!I26</f>
        <v>0</v>
      </c>
      <c r="G26" s="32">
        <f>'CurrentYearBalanceSheet '!I26</f>
        <v>0</v>
      </c>
    </row>
    <row r="27" spans="1:7" x14ac:dyDescent="0.25">
      <c r="A27" s="17"/>
      <c r="B27" s="17"/>
      <c r="C27" s="17"/>
      <c r="D27" s="17"/>
      <c r="E27" s="17" t="s">
        <v>95</v>
      </c>
      <c r="F27" s="32">
        <f>PriorYearBalanceSheet!I27</f>
        <v>0</v>
      </c>
      <c r="G27" s="32">
        <f>'CurrentYearBalanceSheet '!I27</f>
        <v>0</v>
      </c>
    </row>
    <row r="28" spans="1:7" x14ac:dyDescent="0.25">
      <c r="A28" s="21" t="s">
        <v>53</v>
      </c>
      <c r="B28" s="17"/>
      <c r="C28" s="17"/>
      <c r="D28" s="17"/>
      <c r="E28" s="17" t="s">
        <v>130</v>
      </c>
      <c r="F28" s="32">
        <f>PriorYearBalanceSheet!I28</f>
        <v>0</v>
      </c>
      <c r="G28" s="32">
        <f>'CurrentYearBalanceSheet '!I28</f>
        <v>0</v>
      </c>
    </row>
    <row r="29" spans="1:7" x14ac:dyDescent="0.25">
      <c r="A29" s="17" t="s">
        <v>58</v>
      </c>
      <c r="B29" s="22"/>
      <c r="C29" s="22"/>
      <c r="D29" s="18"/>
      <c r="E29" s="17" t="s">
        <v>96</v>
      </c>
      <c r="F29" s="32">
        <f>PriorYearBalanceSheet!I29</f>
        <v>0</v>
      </c>
      <c r="G29" s="32">
        <f>'CurrentYearBalanceSheet '!I29</f>
        <v>0</v>
      </c>
    </row>
    <row r="30" spans="1:7" x14ac:dyDescent="0.25">
      <c r="A30" s="17" t="s">
        <v>54</v>
      </c>
      <c r="B30" s="32">
        <f>PriorYearBalanceSheet!D30</f>
        <v>0</v>
      </c>
      <c r="C30" s="32">
        <f>'CurrentYearBalanceSheet '!D30</f>
        <v>0</v>
      </c>
      <c r="D30" s="17"/>
      <c r="E30" s="17" t="s">
        <v>97</v>
      </c>
      <c r="F30" s="32">
        <f>PriorYearBalanceSheet!I30</f>
        <v>1196307</v>
      </c>
      <c r="G30" s="32">
        <f>'CurrentYearBalanceSheet '!I30</f>
        <v>997611</v>
      </c>
    </row>
    <row r="31" spans="1:7" x14ac:dyDescent="0.25">
      <c r="A31" s="17" t="s">
        <v>55</v>
      </c>
      <c r="B31" s="32">
        <f>PriorYearBalanceSheet!D31</f>
        <v>182713</v>
      </c>
      <c r="C31" s="32">
        <f>'CurrentYearBalanceSheet '!D31</f>
        <v>189875</v>
      </c>
      <c r="D31" s="17"/>
      <c r="E31" s="17" t="s">
        <v>98</v>
      </c>
      <c r="F31" s="33">
        <f>PriorYearBalanceSheet!I31</f>
        <v>0</v>
      </c>
      <c r="G31" s="33">
        <f>'CurrentYearBalanceSheet '!I31</f>
        <v>0</v>
      </c>
    </row>
    <row r="32" spans="1:7" x14ac:dyDescent="0.25">
      <c r="A32" s="17" t="s">
        <v>59</v>
      </c>
      <c r="B32" s="22"/>
      <c r="C32" s="22"/>
      <c r="D32" s="18"/>
      <c r="E32" s="17" t="s">
        <v>99</v>
      </c>
      <c r="F32" s="32">
        <f>SUM(F22:F31)</f>
        <v>12711901</v>
      </c>
      <c r="G32" s="32">
        <f>SUM(G22:G31)</f>
        <v>16672077</v>
      </c>
    </row>
    <row r="33" spans="1:7" x14ac:dyDescent="0.25">
      <c r="A33" s="17" t="s">
        <v>56</v>
      </c>
      <c r="B33" s="32">
        <f>PriorYearBalanceSheet!D33</f>
        <v>0</v>
      </c>
      <c r="C33" s="32">
        <f>'CurrentYearBalanceSheet '!D33</f>
        <v>0</v>
      </c>
      <c r="D33" s="17"/>
      <c r="E33" s="21" t="s">
        <v>100</v>
      </c>
      <c r="F33" s="17"/>
      <c r="G33" s="14"/>
    </row>
    <row r="34" spans="1:7" x14ac:dyDescent="0.25">
      <c r="A34" s="17" t="s">
        <v>57</v>
      </c>
      <c r="B34" s="32">
        <f>PriorYearBalanceSheet!D34</f>
        <v>111850</v>
      </c>
      <c r="C34" s="32">
        <f>'CurrentYearBalanceSheet '!D34</f>
        <v>123507</v>
      </c>
      <c r="D34" s="17"/>
      <c r="E34" s="17" t="s">
        <v>101</v>
      </c>
      <c r="F34" s="32">
        <f>PriorYearBalanceSheet!I34</f>
        <v>0</v>
      </c>
      <c r="G34" s="32">
        <f>'CurrentYearBalanceSheet '!I34</f>
        <v>0</v>
      </c>
    </row>
    <row r="35" spans="1:7" x14ac:dyDescent="0.25">
      <c r="A35" s="17" t="s">
        <v>60</v>
      </c>
      <c r="B35" s="32">
        <f>PriorYearBalanceSheet!D35</f>
        <v>4667207</v>
      </c>
      <c r="C35" s="32">
        <f>'CurrentYearBalanceSheet '!D35</f>
        <v>4102529</v>
      </c>
      <c r="D35" s="17"/>
      <c r="E35" s="18" t="s">
        <v>216</v>
      </c>
      <c r="F35" s="32">
        <f>PriorYearBalanceSheet!I35</f>
        <v>-151386</v>
      </c>
      <c r="G35" s="32">
        <f>'CurrentYearBalanceSheet '!I35</f>
        <v>33347</v>
      </c>
    </row>
    <row r="36" spans="1:7" x14ac:dyDescent="0.25">
      <c r="A36" s="17" t="s">
        <v>61</v>
      </c>
      <c r="B36" s="32">
        <f>PriorYearBalanceSheet!D36</f>
        <v>220280</v>
      </c>
      <c r="C36" s="32">
        <f>'CurrentYearBalanceSheet '!D36</f>
        <v>250755</v>
      </c>
      <c r="D36" s="17"/>
      <c r="E36" s="17" t="s">
        <v>229</v>
      </c>
      <c r="F36" s="32">
        <f>PriorYearBalanceSheet!I36</f>
        <v>99730</v>
      </c>
      <c r="G36" s="32">
        <f>'CurrentYearBalanceSheet '!I36</f>
        <v>108772</v>
      </c>
    </row>
    <row r="37" spans="1:7" x14ac:dyDescent="0.25">
      <c r="A37" s="17" t="s">
        <v>62</v>
      </c>
      <c r="B37" s="32">
        <f>PriorYearBalanceSheet!D37</f>
        <v>470307</v>
      </c>
      <c r="C37" s="32">
        <f>'CurrentYearBalanceSheet '!D37</f>
        <v>403121</v>
      </c>
      <c r="D37" s="17"/>
      <c r="E37" s="17" t="s">
        <v>255</v>
      </c>
      <c r="F37" s="33">
        <f>PriorYearBalanceSheet!I37</f>
        <v>0</v>
      </c>
      <c r="G37" s="33">
        <f>'CurrentYearBalanceSheet '!I37</f>
        <v>0</v>
      </c>
    </row>
    <row r="38" spans="1:7" x14ac:dyDescent="0.25">
      <c r="A38" s="17" t="s">
        <v>63</v>
      </c>
      <c r="B38" s="33">
        <f>PriorYearBalanceSheet!D38</f>
        <v>0</v>
      </c>
      <c r="C38" s="33">
        <f>'CurrentYearBalanceSheet '!D38</f>
        <v>0</v>
      </c>
      <c r="D38" s="17"/>
      <c r="E38" s="17" t="s">
        <v>217</v>
      </c>
      <c r="F38" s="32">
        <f>SUM(F34:F37)</f>
        <v>-51656</v>
      </c>
      <c r="G38" s="32">
        <f>SUM(G34:G37)</f>
        <v>142119</v>
      </c>
    </row>
    <row r="39" spans="1:7" x14ac:dyDescent="0.25">
      <c r="A39" s="17" t="s">
        <v>64</v>
      </c>
      <c r="B39" s="32">
        <f>B30+B31+B33+B34+B35+B36+B37+B38</f>
        <v>5652357</v>
      </c>
      <c r="C39" s="32">
        <f>C30+C31+C33+C34+C35+C36+C37+C38</f>
        <v>5069787</v>
      </c>
      <c r="D39" s="17"/>
      <c r="E39" s="21" t="s">
        <v>102</v>
      </c>
      <c r="F39" s="17"/>
      <c r="G39" s="14"/>
    </row>
    <row r="40" spans="1:7" x14ac:dyDescent="0.25">
      <c r="A40" s="17"/>
      <c r="B40" s="17"/>
      <c r="C40" s="17"/>
      <c r="D40" s="17"/>
      <c r="E40" s="17" t="s">
        <v>218</v>
      </c>
      <c r="F40" s="32">
        <f>PriorYearBalanceSheet!I40</f>
        <v>57050</v>
      </c>
      <c r="G40" s="32">
        <f>'CurrentYearBalanceSheet '!I40</f>
        <v>57050</v>
      </c>
    </row>
    <row r="41" spans="1:7" x14ac:dyDescent="0.25">
      <c r="A41" s="21" t="s">
        <v>65</v>
      </c>
      <c r="B41" s="17"/>
      <c r="C41" s="17"/>
      <c r="D41" s="17"/>
      <c r="E41" s="17" t="s">
        <v>219</v>
      </c>
      <c r="F41" s="32">
        <f>PriorYearBalanceSheet!I41</f>
        <v>8093354</v>
      </c>
      <c r="G41" s="32">
        <f>'CurrentYearBalanceSheet '!I41</f>
        <v>8093354</v>
      </c>
    </row>
    <row r="42" spans="1:7" x14ac:dyDescent="0.25">
      <c r="A42" s="17" t="s">
        <v>66</v>
      </c>
      <c r="B42" s="32">
        <f>PriorYearBalanceSheet!D42</f>
        <v>23571274</v>
      </c>
      <c r="C42" s="32">
        <f>'CurrentYearBalanceSheet '!D42</f>
        <v>29373377</v>
      </c>
      <c r="D42" s="17"/>
      <c r="E42" s="17" t="s">
        <v>220</v>
      </c>
      <c r="F42" s="32">
        <f>PriorYearBalanceSheet!I42</f>
        <v>0</v>
      </c>
      <c r="G42" s="32">
        <f>'CurrentYearBalanceSheet '!I42</f>
        <v>0</v>
      </c>
    </row>
    <row r="43" spans="1:7" x14ac:dyDescent="0.25">
      <c r="A43" s="17" t="s">
        <v>67</v>
      </c>
      <c r="B43" s="32">
        <f>PriorYearBalanceSheet!D43</f>
        <v>0</v>
      </c>
      <c r="C43" s="32">
        <f>'CurrentYearBalanceSheet '!D43</f>
        <v>0</v>
      </c>
      <c r="D43" s="17"/>
      <c r="E43" s="17" t="s">
        <v>226</v>
      </c>
      <c r="F43" s="32">
        <f>PriorYearBalanceSheet!I43</f>
        <v>0</v>
      </c>
      <c r="G43" s="32">
        <f>'CurrentYearBalanceSheet '!I43</f>
        <v>0</v>
      </c>
    </row>
    <row r="44" spans="1:7" x14ac:dyDescent="0.25">
      <c r="A44" s="17" t="s">
        <v>68</v>
      </c>
      <c r="B44" s="32">
        <f>PriorYearBalanceSheet!D44</f>
        <v>332278</v>
      </c>
      <c r="C44" s="32">
        <f>'CurrentYearBalanceSheet '!D44</f>
        <v>613584</v>
      </c>
      <c r="D44" s="17"/>
      <c r="E44" s="17" t="s">
        <v>221</v>
      </c>
      <c r="F44" s="32">
        <f>PriorYearBalanceSheet!I44</f>
        <v>0</v>
      </c>
      <c r="G44" s="32">
        <f>'CurrentYearBalanceSheet '!I44</f>
        <v>0</v>
      </c>
    </row>
    <row r="45" spans="1:7" x14ac:dyDescent="0.25">
      <c r="A45" s="17" t="s">
        <v>69</v>
      </c>
      <c r="B45" s="32">
        <f>PriorYearBalanceSheet!D45</f>
        <v>0</v>
      </c>
      <c r="C45" s="32">
        <f>'CurrentYearBalanceSheet '!D45</f>
        <v>0</v>
      </c>
      <c r="D45" s="17"/>
      <c r="E45" s="17" t="s">
        <v>222</v>
      </c>
      <c r="F45" s="32">
        <f>PriorYearBalanceSheet!I45</f>
        <v>0</v>
      </c>
      <c r="G45" s="32">
        <f>'CurrentYearBalanceSheet '!I45</f>
        <v>0</v>
      </c>
    </row>
    <row r="46" spans="1:7" x14ac:dyDescent="0.25">
      <c r="A46" s="17" t="s">
        <v>110</v>
      </c>
      <c r="B46" s="33">
        <f>PriorYearBalanceSheet!D46</f>
        <v>-16035679</v>
      </c>
      <c r="C46" s="33">
        <f>'CurrentYearBalanceSheet '!D46</f>
        <v>-17239475</v>
      </c>
      <c r="D46" s="17"/>
      <c r="E46" s="17" t="s">
        <v>230</v>
      </c>
      <c r="F46" s="33">
        <f>PriorYearBalanceSheet!I46</f>
        <v>-7429977</v>
      </c>
      <c r="G46" s="33">
        <f>'CurrentYearBalanceSheet '!I46</f>
        <v>-7734347</v>
      </c>
    </row>
    <row r="47" spans="1:7" x14ac:dyDescent="0.25">
      <c r="A47" s="17" t="s">
        <v>70</v>
      </c>
      <c r="B47" s="32">
        <f>SUM(B42:B46)</f>
        <v>7867873</v>
      </c>
      <c r="C47" s="32">
        <f>SUM(C42:C46)</f>
        <v>12747486</v>
      </c>
      <c r="D47" s="17"/>
      <c r="E47" s="17" t="s">
        <v>224</v>
      </c>
      <c r="F47" s="32">
        <f>SUM(F40:F46)</f>
        <v>720427</v>
      </c>
      <c r="G47" s="32">
        <f>SUM(G40:G46)</f>
        <v>416057</v>
      </c>
    </row>
    <row r="48" spans="1:7" x14ac:dyDescent="0.25">
      <c r="A48" s="17"/>
      <c r="B48" s="17"/>
      <c r="C48" s="17"/>
      <c r="D48" s="17"/>
      <c r="E48" s="17"/>
      <c r="F48" s="17"/>
      <c r="G48" s="14"/>
    </row>
    <row r="49" spans="1:7" ht="15.75" thickBot="1" x14ac:dyDescent="0.3">
      <c r="A49" s="21" t="s">
        <v>195</v>
      </c>
      <c r="B49" s="34">
        <f>B25+B39+B47</f>
        <v>15576093</v>
      </c>
      <c r="C49" s="34">
        <f>C25+C39+C47</f>
        <v>19787467</v>
      </c>
      <c r="D49" s="17"/>
      <c r="E49" s="21" t="s">
        <v>225</v>
      </c>
      <c r="F49" s="34">
        <f>F20+F32+F38+F47</f>
        <v>15576093</v>
      </c>
      <c r="G49" s="34">
        <f>G20+G32+G38+G47</f>
        <v>19787767</v>
      </c>
    </row>
    <row r="50" spans="1:7" ht="15.75" thickTop="1" x14ac:dyDescent="0.25">
      <c r="A50" s="19"/>
      <c r="B50" s="19"/>
      <c r="C50" s="19"/>
      <c r="D50" s="19"/>
      <c r="E50" s="19"/>
      <c r="F50" s="19"/>
      <c r="G50" s="15"/>
    </row>
    <row r="51" spans="1:7" x14ac:dyDescent="0.25">
      <c r="A51" t="s">
        <v>179</v>
      </c>
      <c r="B51" s="65"/>
      <c r="C51" s="65"/>
      <c r="D51" s="65"/>
      <c r="E51" s="65"/>
      <c r="F51" s="65"/>
      <c r="G51" s="65"/>
    </row>
    <row r="52" spans="1:7" x14ac:dyDescent="0.25">
      <c r="A52" t="s">
        <v>109</v>
      </c>
      <c r="B52" s="65"/>
      <c r="C52" s="65"/>
      <c r="D52" s="65"/>
      <c r="E52" s="65"/>
      <c r="F52" s="65"/>
      <c r="G52" s="65"/>
    </row>
    <row r="53" spans="1:7" x14ac:dyDescent="0.25">
      <c r="A53" t="s">
        <v>256</v>
      </c>
      <c r="B53" s="65"/>
      <c r="C53" s="65"/>
      <c r="D53" s="65"/>
      <c r="E53" s="65"/>
      <c r="F53" s="65"/>
      <c r="G53" s="65"/>
    </row>
    <row r="54" spans="1:7" x14ac:dyDescent="0.25">
      <c r="A54" s="65"/>
      <c r="B54" s="65"/>
      <c r="C54" s="65"/>
      <c r="D54" s="65"/>
      <c r="E54" s="65"/>
      <c r="F54" s="65"/>
      <c r="G54" s="65"/>
    </row>
    <row r="55" spans="1:7" x14ac:dyDescent="0.25">
      <c r="A55" s="65"/>
      <c r="B55" s="65"/>
      <c r="C55" s="65"/>
      <c r="D55" s="65"/>
      <c r="E55" s="65"/>
      <c r="F55" s="65"/>
      <c r="G55" s="65"/>
    </row>
    <row r="56" spans="1:7" x14ac:dyDescent="0.25">
      <c r="A56" s="65"/>
      <c r="B56" s="65"/>
      <c r="C56" s="65"/>
      <c r="D56" s="65"/>
      <c r="E56" s="65"/>
      <c r="F56" s="65"/>
      <c r="G56" s="65"/>
    </row>
    <row r="57" spans="1:7" x14ac:dyDescent="0.25">
      <c r="A57" s="65"/>
      <c r="B57" s="65"/>
      <c r="C57" s="65"/>
      <c r="D57" s="65"/>
      <c r="E57" s="65"/>
      <c r="F57" s="65"/>
      <c r="G57" s="65"/>
    </row>
    <row r="58" spans="1:7" x14ac:dyDescent="0.25">
      <c r="A58" s="65"/>
      <c r="B58" s="65"/>
      <c r="C58" s="65"/>
      <c r="D58" s="65"/>
      <c r="E58" s="65"/>
      <c r="F58" s="65"/>
      <c r="G58" s="65"/>
    </row>
    <row r="59" spans="1:7" x14ac:dyDescent="0.25">
      <c r="A59" s="65"/>
      <c r="B59" s="65"/>
      <c r="C59" s="65"/>
      <c r="D59" s="65"/>
      <c r="E59" s="65"/>
      <c r="F59" s="65"/>
      <c r="G59" s="65"/>
    </row>
    <row r="60" spans="1:7" x14ac:dyDescent="0.25">
      <c r="A60" s="65"/>
      <c r="B60" s="65"/>
      <c r="C60" s="65"/>
      <c r="D60" s="65"/>
      <c r="E60" s="65"/>
      <c r="F60" s="65"/>
      <c r="G60" s="65"/>
    </row>
    <row r="61" spans="1:7" x14ac:dyDescent="0.25">
      <c r="A61" s="65"/>
      <c r="B61" s="65"/>
      <c r="C61" s="65"/>
      <c r="D61" s="65"/>
      <c r="E61" s="65"/>
      <c r="F61" s="65"/>
      <c r="G61" s="65"/>
    </row>
  </sheetData>
  <sheetProtection algorithmName="SHA-512" hashValue="Jum7O+WoGDazVTBAHYzwsSB/T+xV+FBybD0Lp8Or0jY+BRJcGaFgadZsvbR6lz+TCzCVQ+XvFhkWJC6mL9kYpw==" saltValue="FH8sNp1jQOf9ArWs621crw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33"/>
  <sheetViews>
    <sheetView workbookViewId="0">
      <selection activeCell="E16" sqref="E16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  <c r="F3" s="65"/>
    </row>
    <row r="4" spans="1:6" x14ac:dyDescent="0.25">
      <c r="B4" s="66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162</v>
      </c>
      <c r="D6" s="9" t="s">
        <v>105</v>
      </c>
      <c r="E6" s="9" t="s">
        <v>105</v>
      </c>
      <c r="F6" s="23" t="s">
        <v>116</v>
      </c>
    </row>
    <row r="7" spans="1:6" x14ac:dyDescent="0.25">
      <c r="A7" s="17" t="s">
        <v>0</v>
      </c>
      <c r="B7" s="10" t="s">
        <v>147</v>
      </c>
      <c r="C7" s="10" t="s">
        <v>118</v>
      </c>
      <c r="D7" s="10" t="s">
        <v>73</v>
      </c>
      <c r="E7" s="10" t="s">
        <v>73</v>
      </c>
      <c r="F7" s="4" t="s">
        <v>117</v>
      </c>
    </row>
    <row r="8" spans="1:6" x14ac:dyDescent="0.25">
      <c r="A8" s="11"/>
      <c r="B8" s="19"/>
      <c r="C8" s="11" t="s">
        <v>119</v>
      </c>
      <c r="D8" s="11">
        <v>2017</v>
      </c>
      <c r="E8" s="11">
        <v>2018</v>
      </c>
      <c r="F8" s="5" t="s">
        <v>71</v>
      </c>
    </row>
    <row r="9" spans="1:6" x14ac:dyDescent="0.25">
      <c r="A9" s="9"/>
      <c r="B9" s="20" t="s">
        <v>112</v>
      </c>
      <c r="C9" s="6"/>
      <c r="D9" s="6"/>
      <c r="E9" s="6"/>
      <c r="F9" s="14"/>
    </row>
    <row r="10" spans="1:6" x14ac:dyDescent="0.25">
      <c r="A10" s="10">
        <v>1</v>
      </c>
      <c r="B10" s="17" t="s">
        <v>257</v>
      </c>
      <c r="C10" s="10">
        <v>18</v>
      </c>
      <c r="D10" s="58">
        <f>'BalanceSheet(Summary)'!B42</f>
        <v>23571274</v>
      </c>
      <c r="E10" s="58">
        <f>'BalanceSheet(Summary)'!C42</f>
        <v>29373377</v>
      </c>
      <c r="F10" s="58">
        <f>(D10+E10)/2</f>
        <v>26472325.5</v>
      </c>
    </row>
    <row r="11" spans="1:6" x14ac:dyDescent="0.25">
      <c r="A11" s="10">
        <v>2</v>
      </c>
      <c r="B11" s="17" t="s">
        <v>161</v>
      </c>
      <c r="C11" s="10">
        <v>19</v>
      </c>
      <c r="D11" s="58">
        <f>'BalanceSheet(Summary)'!B43</f>
        <v>0</v>
      </c>
      <c r="E11" s="58">
        <f>'BalanceSheet(Summary)'!C43</f>
        <v>0</v>
      </c>
      <c r="F11" s="58">
        <f>(D11+E11)/2</f>
        <v>0</v>
      </c>
    </row>
    <row r="12" spans="1:6" x14ac:dyDescent="0.25">
      <c r="A12" s="10">
        <v>3</v>
      </c>
      <c r="B12" s="17" t="s">
        <v>114</v>
      </c>
      <c r="C12" s="10">
        <v>22</v>
      </c>
      <c r="D12" s="58">
        <f>'BalanceSheet(Summary)'!B46</f>
        <v>-16035679</v>
      </c>
      <c r="E12" s="58">
        <f>'BalanceSheet(Summary)'!C46</f>
        <v>-17239475</v>
      </c>
      <c r="F12" s="58">
        <f t="shared" ref="F12:F15" si="0">(D12+E12)/2</f>
        <v>-16637577</v>
      </c>
    </row>
    <row r="13" spans="1:6" x14ac:dyDescent="0.25">
      <c r="A13" s="10">
        <v>4</v>
      </c>
      <c r="B13" s="17" t="s">
        <v>113</v>
      </c>
      <c r="C13" s="10">
        <v>6</v>
      </c>
      <c r="D13" s="58">
        <f>'BalanceSheet(Summary)'!B21</f>
        <v>207122</v>
      </c>
      <c r="E13" s="58">
        <f>'BalanceSheet(Summary)'!C21</f>
        <v>204661</v>
      </c>
      <c r="F13" s="58">
        <f t="shared" si="0"/>
        <v>205891.5</v>
      </c>
    </row>
    <row r="14" spans="1:6" x14ac:dyDescent="0.25">
      <c r="A14" s="10">
        <v>5</v>
      </c>
      <c r="B14" s="17" t="s">
        <v>250</v>
      </c>
      <c r="C14" s="11"/>
      <c r="D14" s="52">
        <v>151386</v>
      </c>
      <c r="E14" s="52">
        <v>-33347</v>
      </c>
      <c r="F14" s="58">
        <f t="shared" si="0"/>
        <v>59019.5</v>
      </c>
    </row>
    <row r="15" spans="1:6" ht="15.75" thickBot="1" x14ac:dyDescent="0.3">
      <c r="A15" s="11">
        <v>6</v>
      </c>
      <c r="B15" s="82" t="s">
        <v>155</v>
      </c>
      <c r="C15" s="84"/>
      <c r="D15" s="87">
        <f>SUM(D10:D14)</f>
        <v>7894103</v>
      </c>
      <c r="E15" s="62">
        <f>SUM(E10:E14)</f>
        <v>12305216</v>
      </c>
      <c r="F15" s="63">
        <f t="shared" si="0"/>
        <v>10099659.5</v>
      </c>
    </row>
    <row r="16" spans="1:6" ht="15.75" thickTop="1" x14ac:dyDescent="0.25">
      <c r="A16" s="12"/>
      <c r="B16" s="12"/>
      <c r="C16" s="66"/>
      <c r="D16" s="66"/>
      <c r="E16" s="66"/>
      <c r="F16" s="66"/>
    </row>
    <row r="17" spans="1:6" x14ac:dyDescent="0.25">
      <c r="B17" t="s">
        <v>169</v>
      </c>
      <c r="C17" s="65"/>
      <c r="D17" s="65"/>
      <c r="E17" s="65"/>
      <c r="F17" s="65"/>
    </row>
    <row r="18" spans="1:6" x14ac:dyDescent="0.25">
      <c r="B18" t="s">
        <v>243</v>
      </c>
      <c r="C18" s="65"/>
      <c r="D18" s="65"/>
      <c r="E18" s="65"/>
      <c r="F18" s="65"/>
    </row>
    <row r="19" spans="1:6" x14ac:dyDescent="0.25">
      <c r="B19" t="s">
        <v>115</v>
      </c>
      <c r="C19" s="65"/>
      <c r="D19" s="65"/>
      <c r="E19" s="65"/>
      <c r="F19" s="65"/>
    </row>
    <row r="20" spans="1:6" x14ac:dyDescent="0.25">
      <c r="A20" s="47" t="s">
        <v>249</v>
      </c>
      <c r="B20" t="s">
        <v>244</v>
      </c>
      <c r="C20" s="65"/>
      <c r="D20" s="65"/>
      <c r="E20" s="65"/>
      <c r="F20" s="65"/>
    </row>
    <row r="21" spans="1:6" x14ac:dyDescent="0.25">
      <c r="B21" t="s">
        <v>246</v>
      </c>
      <c r="C21" s="65"/>
      <c r="D21" s="65"/>
      <c r="E21" s="65"/>
      <c r="F21" s="65"/>
    </row>
    <row r="22" spans="1:6" x14ac:dyDescent="0.25">
      <c r="B22" t="s">
        <v>247</v>
      </c>
      <c r="C22" s="65"/>
      <c r="D22" s="65"/>
      <c r="E22" s="65"/>
      <c r="F22" s="65"/>
    </row>
    <row r="23" spans="1:6" x14ac:dyDescent="0.25">
      <c r="B23" t="s">
        <v>245</v>
      </c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  <row r="30" spans="1:6" x14ac:dyDescent="0.25">
      <c r="A30" s="65"/>
      <c r="B30" s="65"/>
      <c r="C30" s="65"/>
      <c r="D30" s="65"/>
      <c r="E30" s="65"/>
      <c r="F30" s="65"/>
    </row>
    <row r="31" spans="1:6" x14ac:dyDescent="0.25">
      <c r="A31" s="65"/>
      <c r="B31" s="65"/>
      <c r="C31" s="65"/>
      <c r="D31" s="65"/>
      <c r="E31" s="65"/>
      <c r="F31" s="65"/>
    </row>
    <row r="32" spans="1:6" x14ac:dyDescent="0.25">
      <c r="A32" s="65"/>
      <c r="B32" s="65"/>
      <c r="C32" s="65"/>
      <c r="D32" s="65"/>
      <c r="E32" s="65"/>
      <c r="F32" s="65"/>
    </row>
    <row r="33" spans="1:6" x14ac:dyDescent="0.25">
      <c r="A33" s="65"/>
      <c r="B33" s="65"/>
      <c r="C33" s="65"/>
      <c r="D33" s="65"/>
      <c r="E33" s="65"/>
      <c r="F33" s="65"/>
    </row>
  </sheetData>
  <sheetProtection algorithmName="SHA-512" hashValue="xRGUc8sLWdjmZUzZPhnFeuVeQSQAt7vQnz7smYIQzav4kOs21y8uUobGCWhnexQTMANtFvrzb8WQ/fTXpJ72NA==" saltValue="T2nyK7T3qGrqJ1utXt0eMw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29"/>
  <sheetViews>
    <sheetView workbookViewId="0">
      <selection activeCell="D13" sqref="D13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  <c r="F3" s="65"/>
    </row>
    <row r="4" spans="1:6" x14ac:dyDescent="0.25">
      <c r="B4" s="65"/>
      <c r="C4" s="65"/>
      <c r="D4" s="65"/>
      <c r="E4" s="65"/>
      <c r="F4" s="65"/>
    </row>
    <row r="5" spans="1:6" x14ac:dyDescent="0.25">
      <c r="B5" s="65"/>
      <c r="C5" s="65"/>
      <c r="D5" s="65"/>
      <c r="E5" s="65"/>
      <c r="F5" s="65"/>
    </row>
    <row r="6" spans="1:6" x14ac:dyDescent="0.25">
      <c r="A6" s="6"/>
      <c r="B6" s="6"/>
      <c r="C6" s="9" t="s">
        <v>72</v>
      </c>
      <c r="D6" s="9" t="s">
        <v>111</v>
      </c>
      <c r="E6" s="6"/>
      <c r="F6" s="3"/>
    </row>
    <row r="7" spans="1:6" x14ac:dyDescent="0.25">
      <c r="A7" s="10" t="s">
        <v>0</v>
      </c>
      <c r="B7" s="10" t="s">
        <v>147</v>
      </c>
      <c r="C7" s="10" t="s">
        <v>124</v>
      </c>
      <c r="D7" s="10" t="s">
        <v>128</v>
      </c>
      <c r="E7" s="24" t="s">
        <v>125</v>
      </c>
      <c r="F7" s="4" t="s">
        <v>126</v>
      </c>
    </row>
    <row r="8" spans="1:6" x14ac:dyDescent="0.25">
      <c r="A8" s="19"/>
      <c r="B8" s="19"/>
      <c r="C8" s="11" t="s">
        <v>248</v>
      </c>
      <c r="D8" s="11" t="s">
        <v>268</v>
      </c>
      <c r="E8" s="11"/>
      <c r="F8" s="5" t="s">
        <v>127</v>
      </c>
    </row>
    <row r="9" spans="1:6" x14ac:dyDescent="0.25">
      <c r="A9" s="6"/>
      <c r="B9" s="20" t="s">
        <v>120</v>
      </c>
      <c r="C9" s="6"/>
      <c r="D9" s="32"/>
      <c r="E9" s="6"/>
      <c r="F9" s="14"/>
    </row>
    <row r="10" spans="1:6" x14ac:dyDescent="0.25">
      <c r="A10" s="10">
        <v>1</v>
      </c>
      <c r="B10" s="17" t="s">
        <v>121</v>
      </c>
      <c r="C10" s="52">
        <v>620</v>
      </c>
      <c r="D10" s="52">
        <v>432</v>
      </c>
      <c r="E10" s="32">
        <f>D10-C10</f>
        <v>-188</v>
      </c>
      <c r="F10" s="38">
        <f>E10/C10</f>
        <v>-0.3032258064516129</v>
      </c>
    </row>
    <row r="11" spans="1:6" x14ac:dyDescent="0.25">
      <c r="A11" s="10">
        <v>2</v>
      </c>
      <c r="B11" s="19" t="s">
        <v>122</v>
      </c>
      <c r="C11" s="52">
        <v>535</v>
      </c>
      <c r="D11" s="52">
        <v>648</v>
      </c>
      <c r="E11" s="32">
        <f>D11-C11</f>
        <v>113</v>
      </c>
      <c r="F11" s="38">
        <f t="shared" ref="F11:F12" si="0">E11/C11</f>
        <v>0.21121495327102804</v>
      </c>
    </row>
    <row r="12" spans="1:6" ht="15.75" thickBot="1" x14ac:dyDescent="0.3">
      <c r="A12" s="11">
        <v>3</v>
      </c>
      <c r="B12" s="84" t="s">
        <v>123</v>
      </c>
      <c r="C12" s="34">
        <f>SUM(C10:C11)</f>
        <v>1155</v>
      </c>
      <c r="D12" s="34">
        <f t="shared" ref="D12:E12" si="1">SUM(D10:D11)</f>
        <v>1080</v>
      </c>
      <c r="E12" s="34">
        <f t="shared" si="1"/>
        <v>-75</v>
      </c>
      <c r="F12" s="39">
        <f t="shared" si="0"/>
        <v>-6.4935064935064929E-2</v>
      </c>
    </row>
    <row r="13" spans="1:6" ht="15.75" thickTop="1" x14ac:dyDescent="0.25">
      <c r="A13" s="103"/>
      <c r="B13" s="66"/>
      <c r="C13" s="66"/>
      <c r="D13" s="66"/>
      <c r="E13" s="66"/>
      <c r="F13" s="66"/>
    </row>
    <row r="14" spans="1:6" x14ac:dyDescent="0.25">
      <c r="A14" s="65" t="s">
        <v>183</v>
      </c>
      <c r="B14" s="65" t="s">
        <v>269</v>
      </c>
      <c r="C14" s="65"/>
      <c r="D14" s="65"/>
      <c r="E14" s="65"/>
      <c r="F14" s="65"/>
    </row>
    <row r="15" spans="1:6" x14ac:dyDescent="0.25">
      <c r="A15" s="65"/>
      <c r="B15" s="65" t="s">
        <v>205</v>
      </c>
      <c r="C15" s="65"/>
      <c r="D15" s="65"/>
      <c r="E15" s="65"/>
      <c r="F15" s="65"/>
    </row>
    <row r="16" spans="1:6" x14ac:dyDescent="0.25">
      <c r="A16" s="65"/>
      <c r="B16" s="65"/>
      <c r="C16" s="65"/>
      <c r="D16" s="65"/>
      <c r="E16" s="65"/>
      <c r="F16" s="65"/>
    </row>
    <row r="17" spans="1:6" x14ac:dyDescent="0.25">
      <c r="A17" s="65"/>
      <c r="B17" s="65"/>
      <c r="C17" s="65"/>
      <c r="D17" s="65"/>
      <c r="E17" s="65"/>
      <c r="F17" s="65"/>
    </row>
    <row r="18" spans="1:6" x14ac:dyDescent="0.25">
      <c r="A18" s="65"/>
      <c r="B18" s="65"/>
      <c r="C18" s="65"/>
      <c r="D18" s="65"/>
      <c r="E18" s="65"/>
      <c r="F18" s="65"/>
    </row>
    <row r="19" spans="1:6" x14ac:dyDescent="0.25">
      <c r="A19" s="65"/>
      <c r="B19" s="65"/>
      <c r="C19" s="65"/>
      <c r="D19" s="65"/>
      <c r="E19" s="65"/>
      <c r="F19" s="65"/>
    </row>
    <row r="20" spans="1:6" x14ac:dyDescent="0.25">
      <c r="A20" s="65"/>
      <c r="B20" s="65"/>
      <c r="C20" s="65"/>
      <c r="D20" s="65"/>
      <c r="E20" s="65"/>
      <c r="F20" s="65"/>
    </row>
    <row r="21" spans="1:6" x14ac:dyDescent="0.25">
      <c r="A21" s="65"/>
      <c r="B21" s="65"/>
      <c r="C21" s="65"/>
      <c r="D21" s="65"/>
      <c r="E21" s="65"/>
      <c r="F21" s="65"/>
    </row>
    <row r="22" spans="1:6" x14ac:dyDescent="0.25">
      <c r="A22" s="65"/>
      <c r="B22" s="65"/>
      <c r="C22" s="65"/>
      <c r="D22" s="65"/>
      <c r="E22" s="65"/>
      <c r="F22" s="65"/>
    </row>
    <row r="23" spans="1:6" x14ac:dyDescent="0.25">
      <c r="A23" s="65"/>
      <c r="B23" s="65"/>
      <c r="C23" s="65"/>
      <c r="D23" s="65"/>
      <c r="E23" s="65"/>
      <c r="F23" s="65"/>
    </row>
    <row r="24" spans="1:6" x14ac:dyDescent="0.25">
      <c r="A24" s="65"/>
      <c r="B24" s="65"/>
      <c r="C24" s="65"/>
      <c r="D24" s="65"/>
      <c r="E24" s="65"/>
      <c r="F24" s="65"/>
    </row>
    <row r="25" spans="1:6" x14ac:dyDescent="0.25">
      <c r="A25" s="65"/>
      <c r="B25" s="65"/>
      <c r="C25" s="65"/>
      <c r="D25" s="65"/>
      <c r="E25" s="65"/>
      <c r="F25" s="65"/>
    </row>
    <row r="26" spans="1:6" x14ac:dyDescent="0.25">
      <c r="A26" s="65"/>
      <c r="B26" s="65"/>
      <c r="C26" s="65"/>
      <c r="D26" s="65"/>
      <c r="E26" s="65"/>
      <c r="F26" s="65"/>
    </row>
    <row r="27" spans="1:6" x14ac:dyDescent="0.25">
      <c r="A27" s="65"/>
      <c r="B27" s="65"/>
      <c r="C27" s="65"/>
      <c r="D27" s="65"/>
      <c r="E27" s="65"/>
      <c r="F27" s="65"/>
    </row>
    <row r="28" spans="1:6" x14ac:dyDescent="0.25">
      <c r="A28" s="65"/>
      <c r="B28" s="65"/>
      <c r="C28" s="65"/>
      <c r="D28" s="65"/>
      <c r="E28" s="65"/>
      <c r="F28" s="65"/>
    </row>
    <row r="29" spans="1:6" x14ac:dyDescent="0.25">
      <c r="A29" s="65"/>
      <c r="B29" s="65"/>
      <c r="C29" s="65"/>
      <c r="D29" s="65"/>
      <c r="E29" s="65"/>
      <c r="F29" s="65"/>
    </row>
  </sheetData>
  <sheetProtection algorithmName="SHA-512" hashValue="zz6b1rja5RxTIU7/ZW6fxmqoy75mL8RkfaNxVPAKrKJEszWaIW7dmdHIKg46slL5ie4CeoykOccQn3wRGItaBg==" saltValue="1Ojx7bRUGv2utxInx/Kco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9"/>
  <sheetViews>
    <sheetView workbookViewId="0">
      <selection activeCell="C58" sqref="C58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72</v>
      </c>
      <c r="D6" s="27" t="s">
        <v>103</v>
      </c>
      <c r="E6" s="26" t="s">
        <v>72</v>
      </c>
    </row>
    <row r="7" spans="1:6" x14ac:dyDescent="0.25">
      <c r="A7" s="17" t="s">
        <v>0</v>
      </c>
      <c r="B7" s="10" t="s">
        <v>147</v>
      </c>
      <c r="C7" s="10">
        <v>2017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241</v>
      </c>
    </row>
    <row r="9" spans="1:6" x14ac:dyDescent="0.25">
      <c r="A9" s="9">
        <v>1</v>
      </c>
      <c r="B9" s="3" t="s">
        <v>1</v>
      </c>
      <c r="C9" s="55">
        <v>580586</v>
      </c>
      <c r="D9" s="52">
        <v>-80460</v>
      </c>
      <c r="E9" s="58">
        <f>SUM(C9:D9)</f>
        <v>500126</v>
      </c>
    </row>
    <row r="10" spans="1:6" x14ac:dyDescent="0.25">
      <c r="A10" s="10">
        <v>2</v>
      </c>
      <c r="B10" s="14" t="s">
        <v>2</v>
      </c>
      <c r="C10" s="52">
        <v>3986226</v>
      </c>
      <c r="D10" s="52"/>
      <c r="E10" s="58">
        <f t="shared" ref="E10:E14" si="0">SUM(C10:D10)</f>
        <v>3986226</v>
      </c>
    </row>
    <row r="11" spans="1:6" x14ac:dyDescent="0.25">
      <c r="A11" s="10">
        <v>3</v>
      </c>
      <c r="B11" s="14" t="s">
        <v>3</v>
      </c>
      <c r="C11" s="52">
        <v>152921</v>
      </c>
      <c r="D11" s="52">
        <v>-152921</v>
      </c>
      <c r="E11" s="58">
        <f t="shared" si="0"/>
        <v>0</v>
      </c>
    </row>
    <row r="12" spans="1:6" x14ac:dyDescent="0.25">
      <c r="A12" s="10">
        <v>4</v>
      </c>
      <c r="B12" s="14" t="s">
        <v>4</v>
      </c>
      <c r="C12" s="52"/>
      <c r="D12" s="52"/>
      <c r="E12" s="58">
        <f t="shared" si="0"/>
        <v>0</v>
      </c>
    </row>
    <row r="13" spans="1:6" x14ac:dyDescent="0.25">
      <c r="A13" s="10">
        <v>5</v>
      </c>
      <c r="B13" s="14" t="s">
        <v>5</v>
      </c>
      <c r="C13" s="52">
        <v>20646</v>
      </c>
      <c r="D13" s="52"/>
      <c r="E13" s="58">
        <f t="shared" si="0"/>
        <v>20646</v>
      </c>
    </row>
    <row r="14" spans="1:6" x14ac:dyDescent="0.25">
      <c r="A14" s="10">
        <v>6</v>
      </c>
      <c r="B14" s="14" t="s">
        <v>133</v>
      </c>
      <c r="C14" s="52">
        <v>-2364</v>
      </c>
      <c r="D14" s="52"/>
      <c r="E14" s="58">
        <f t="shared" si="0"/>
        <v>-2364</v>
      </c>
    </row>
    <row r="15" spans="1:6" x14ac:dyDescent="0.25">
      <c r="A15" s="10">
        <v>7</v>
      </c>
      <c r="B15" s="88" t="s">
        <v>132</v>
      </c>
      <c r="C15" s="96">
        <f>SUM(C9:C14)</f>
        <v>4738015</v>
      </c>
      <c r="D15" s="96">
        <f t="shared" ref="D15:E15" si="1">SUM(D9:D14)</f>
        <v>-233381</v>
      </c>
      <c r="E15" s="96">
        <f t="shared" si="1"/>
        <v>4504634</v>
      </c>
      <c r="F15" s="1"/>
    </row>
    <row r="16" spans="1:6" x14ac:dyDescent="0.25">
      <c r="A16" s="10">
        <v>8</v>
      </c>
      <c r="B16" s="14" t="s">
        <v>6</v>
      </c>
      <c r="C16" s="52">
        <v>1432288</v>
      </c>
      <c r="D16" s="52">
        <v>-161320</v>
      </c>
      <c r="E16" s="41">
        <f>SUM(C16:D16)</f>
        <v>1270968</v>
      </c>
    </row>
    <row r="17" spans="1:6" x14ac:dyDescent="0.25">
      <c r="A17" s="10">
        <v>9</v>
      </c>
      <c r="B17" s="14" t="s">
        <v>39</v>
      </c>
      <c r="C17" s="52">
        <v>575647</v>
      </c>
      <c r="D17" s="52">
        <v>3538</v>
      </c>
      <c r="E17" s="41">
        <f t="shared" ref="E17:E21" si="2">SUM(C17:D17)</f>
        <v>579185</v>
      </c>
    </row>
    <row r="18" spans="1:6" x14ac:dyDescent="0.25">
      <c r="A18" s="10">
        <v>10</v>
      </c>
      <c r="B18" s="14" t="s">
        <v>7</v>
      </c>
      <c r="C18" s="52">
        <v>866776</v>
      </c>
      <c r="D18" s="52">
        <v>65977</v>
      </c>
      <c r="E18" s="41">
        <f t="shared" si="2"/>
        <v>932753</v>
      </c>
    </row>
    <row r="19" spans="1:6" x14ac:dyDescent="0.25">
      <c r="A19" s="10">
        <v>11</v>
      </c>
      <c r="B19" s="14" t="s">
        <v>8</v>
      </c>
      <c r="C19" s="52">
        <v>14330</v>
      </c>
      <c r="D19" s="52">
        <v>8925</v>
      </c>
      <c r="E19" s="41">
        <f t="shared" si="2"/>
        <v>23255</v>
      </c>
    </row>
    <row r="20" spans="1:6" x14ac:dyDescent="0.25">
      <c r="A20" s="10">
        <v>12</v>
      </c>
      <c r="B20" s="14" t="s">
        <v>9</v>
      </c>
      <c r="C20" s="52">
        <v>1104628</v>
      </c>
      <c r="D20" s="52">
        <v>-309373</v>
      </c>
      <c r="E20" s="41">
        <f t="shared" si="2"/>
        <v>795255</v>
      </c>
    </row>
    <row r="21" spans="1:6" x14ac:dyDescent="0.25">
      <c r="A21" s="10">
        <v>13</v>
      </c>
      <c r="B21" s="14" t="s">
        <v>10</v>
      </c>
      <c r="C21" s="52">
        <v>1016929</v>
      </c>
      <c r="D21" s="52">
        <v>-943</v>
      </c>
      <c r="E21" s="41">
        <f t="shared" si="2"/>
        <v>1015986</v>
      </c>
    </row>
    <row r="22" spans="1:6" x14ac:dyDescent="0.25">
      <c r="A22" s="10">
        <v>14</v>
      </c>
      <c r="B22" s="83" t="s">
        <v>231</v>
      </c>
      <c r="C22" s="96">
        <f>C16+C17+C18+C19+C20+C21</f>
        <v>5010598</v>
      </c>
      <c r="D22" s="96">
        <f>D16+D17+D18+D19+D20+D21</f>
        <v>-393196</v>
      </c>
      <c r="E22" s="97">
        <f>E16+E17+E18+E19+E20+E21</f>
        <v>4617402</v>
      </c>
      <c r="F22" s="1"/>
    </row>
    <row r="23" spans="1:6" x14ac:dyDescent="0.25">
      <c r="A23" s="10">
        <v>15</v>
      </c>
      <c r="B23" s="14" t="s">
        <v>14</v>
      </c>
      <c r="C23" s="58">
        <f>C15-C22</f>
        <v>-272583</v>
      </c>
      <c r="D23" s="58">
        <f>D15-D22</f>
        <v>159815</v>
      </c>
      <c r="E23" s="58">
        <f>E15-E22</f>
        <v>-112768</v>
      </c>
    </row>
    <row r="24" spans="1:6" x14ac:dyDescent="0.25">
      <c r="A24" s="10">
        <v>16</v>
      </c>
      <c r="B24" s="14" t="s">
        <v>134</v>
      </c>
      <c r="C24" s="52"/>
      <c r="D24" s="54"/>
      <c r="E24" s="58">
        <f>SUM(C24:D24)</f>
        <v>0</v>
      </c>
    </row>
    <row r="25" spans="1:6" x14ac:dyDescent="0.25">
      <c r="A25" s="10">
        <v>17</v>
      </c>
      <c r="B25" s="14" t="s">
        <v>11</v>
      </c>
      <c r="C25" s="52">
        <v>147829</v>
      </c>
      <c r="D25" s="52">
        <v>-3985</v>
      </c>
      <c r="E25" s="58">
        <f t="shared" ref="E25:E27" si="3">SUM(C25:D25)</f>
        <v>143844</v>
      </c>
    </row>
    <row r="26" spans="1:6" x14ac:dyDescent="0.25">
      <c r="A26" s="10">
        <v>18</v>
      </c>
      <c r="B26" s="14" t="s">
        <v>191</v>
      </c>
      <c r="C26" s="52">
        <v>-76870</v>
      </c>
      <c r="D26" s="124">
        <v>42849</v>
      </c>
      <c r="E26" s="58">
        <f t="shared" si="3"/>
        <v>-34021</v>
      </c>
    </row>
    <row r="27" spans="1:6" x14ac:dyDescent="0.25">
      <c r="A27" s="10">
        <v>19</v>
      </c>
      <c r="B27" s="14" t="s">
        <v>13</v>
      </c>
      <c r="C27" s="52"/>
      <c r="D27" s="112"/>
      <c r="E27" s="58">
        <f t="shared" si="3"/>
        <v>0</v>
      </c>
    </row>
    <row r="28" spans="1:6" x14ac:dyDescent="0.25">
      <c r="A28" s="10">
        <v>20</v>
      </c>
      <c r="B28" s="88" t="s">
        <v>12</v>
      </c>
      <c r="C28" s="79">
        <f>SUM(C25:C27)</f>
        <v>70959</v>
      </c>
      <c r="D28" s="79">
        <f t="shared" ref="D28:E28" si="4">SUM(D25:D27)</f>
        <v>38864</v>
      </c>
      <c r="E28" s="98">
        <f t="shared" si="4"/>
        <v>109823</v>
      </c>
    </row>
    <row r="29" spans="1:6" x14ac:dyDescent="0.25">
      <c r="A29" s="10">
        <v>21</v>
      </c>
      <c r="B29" s="88" t="s">
        <v>22</v>
      </c>
      <c r="C29" s="79">
        <f>C23+C24-C28</f>
        <v>-343542</v>
      </c>
      <c r="D29" s="79">
        <f>D23+D24-D28</f>
        <v>120951</v>
      </c>
      <c r="E29" s="98">
        <f>E23+E24-E28</f>
        <v>-222591</v>
      </c>
    </row>
    <row r="30" spans="1:6" x14ac:dyDescent="0.25">
      <c r="A30" s="10">
        <v>22</v>
      </c>
      <c r="B30" s="14" t="s">
        <v>15</v>
      </c>
      <c r="C30" s="52">
        <v>254128</v>
      </c>
      <c r="D30" s="54"/>
      <c r="E30" s="58">
        <f>SUM(C30:D30)</f>
        <v>254128</v>
      </c>
    </row>
    <row r="31" spans="1:6" x14ac:dyDescent="0.25">
      <c r="A31" s="10">
        <v>23</v>
      </c>
      <c r="B31" s="14" t="s">
        <v>16</v>
      </c>
      <c r="C31" s="52"/>
      <c r="D31" s="54"/>
      <c r="E31" s="58">
        <f t="shared" ref="E31:E33" si="5">SUM(C31:D31)</f>
        <v>0</v>
      </c>
    </row>
    <row r="32" spans="1:6" x14ac:dyDescent="0.25">
      <c r="A32" s="10">
        <v>24</v>
      </c>
      <c r="B32" s="14" t="s">
        <v>17</v>
      </c>
      <c r="C32" s="52">
        <v>67187</v>
      </c>
      <c r="D32" s="54"/>
      <c r="E32" s="58">
        <f t="shared" si="5"/>
        <v>67187</v>
      </c>
    </row>
    <row r="33" spans="1:10" x14ac:dyDescent="0.25">
      <c r="A33" s="10">
        <v>25</v>
      </c>
      <c r="B33" s="14" t="s">
        <v>260</v>
      </c>
      <c r="C33" s="52">
        <v>-63943</v>
      </c>
      <c r="D33" s="54"/>
      <c r="E33" s="59">
        <f t="shared" si="5"/>
        <v>-63943</v>
      </c>
    </row>
    <row r="34" spans="1:10" x14ac:dyDescent="0.25">
      <c r="A34" s="10">
        <v>26</v>
      </c>
      <c r="B34" s="88" t="s">
        <v>259</v>
      </c>
      <c r="C34" s="79">
        <f>SUM(C30:C33)</f>
        <v>257372</v>
      </c>
      <c r="D34" s="99">
        <f t="shared" ref="D34" si="6">SUM(D30:D33)</f>
        <v>0</v>
      </c>
      <c r="E34" s="79">
        <f>SUM(E30:E33)</f>
        <v>257372</v>
      </c>
    </row>
    <row r="35" spans="1:10" x14ac:dyDescent="0.25">
      <c r="A35" s="10">
        <v>27</v>
      </c>
      <c r="B35" s="14" t="s">
        <v>18</v>
      </c>
      <c r="C35" s="52">
        <v>4628</v>
      </c>
      <c r="D35" s="54"/>
      <c r="E35" s="32">
        <f>SUM(C35:D35)</f>
        <v>4628</v>
      </c>
    </row>
    <row r="36" spans="1:10" x14ac:dyDescent="0.25">
      <c r="A36" s="10">
        <v>28</v>
      </c>
      <c r="B36" s="14" t="s">
        <v>19</v>
      </c>
      <c r="C36" s="52"/>
      <c r="D36" s="54"/>
      <c r="E36" s="32">
        <f t="shared" ref="E36:E38" si="7">SUM(C36:D36)</f>
        <v>0</v>
      </c>
    </row>
    <row r="37" spans="1:10" x14ac:dyDescent="0.25">
      <c r="A37" s="10">
        <v>29</v>
      </c>
      <c r="B37" s="14" t="s">
        <v>78</v>
      </c>
      <c r="C37" s="52"/>
      <c r="D37" s="54"/>
      <c r="E37" s="32">
        <f t="shared" si="7"/>
        <v>0</v>
      </c>
    </row>
    <row r="38" spans="1:10" x14ac:dyDescent="0.25">
      <c r="A38" s="10">
        <v>30</v>
      </c>
      <c r="B38" s="14" t="s">
        <v>180</v>
      </c>
      <c r="C38" s="52">
        <v>701746</v>
      </c>
      <c r="D38" s="69">
        <f>-1*(D29-D34)</f>
        <v>-120951</v>
      </c>
      <c r="E38" s="32">
        <f t="shared" si="7"/>
        <v>580795</v>
      </c>
    </row>
    <row r="39" spans="1:10" x14ac:dyDescent="0.25">
      <c r="A39" s="10">
        <v>31</v>
      </c>
      <c r="B39" s="88" t="s">
        <v>21</v>
      </c>
      <c r="C39" s="79">
        <f>C29-C34+C35+C36+C37+C38</f>
        <v>105460</v>
      </c>
      <c r="D39" s="79">
        <f t="shared" ref="D39:E39" si="8">D29-D34+D35+D36+D37+D38</f>
        <v>0</v>
      </c>
      <c r="E39" s="79">
        <f t="shared" si="8"/>
        <v>105460</v>
      </c>
    </row>
    <row r="40" spans="1:10" x14ac:dyDescent="0.25">
      <c r="A40" s="10">
        <v>32</v>
      </c>
      <c r="B40" s="14" t="s">
        <v>23</v>
      </c>
      <c r="C40" s="100"/>
      <c r="D40" s="100"/>
      <c r="E40" s="100"/>
    </row>
    <row r="41" spans="1:10" x14ac:dyDescent="0.25">
      <c r="A41" s="10">
        <v>33</v>
      </c>
      <c r="B41" s="14" t="s">
        <v>24</v>
      </c>
      <c r="C41" s="52">
        <v>-7686823</v>
      </c>
      <c r="D41" s="54"/>
      <c r="E41" s="58">
        <f t="shared" ref="E41:E46" si="9">SUM(C41:D41)</f>
        <v>-7686823</v>
      </c>
    </row>
    <row r="42" spans="1:10" x14ac:dyDescent="0.25">
      <c r="A42" s="10">
        <v>34</v>
      </c>
      <c r="B42" s="14" t="s">
        <v>25</v>
      </c>
      <c r="C42" s="52"/>
      <c r="D42" s="54"/>
      <c r="E42" s="58">
        <f t="shared" si="9"/>
        <v>0</v>
      </c>
    </row>
    <row r="43" spans="1:10" x14ac:dyDescent="0.25">
      <c r="A43" s="10">
        <v>35</v>
      </c>
      <c r="B43" s="14" t="s">
        <v>26</v>
      </c>
      <c r="C43" s="52"/>
      <c r="D43" s="54"/>
      <c r="E43" s="58">
        <f t="shared" si="9"/>
        <v>0</v>
      </c>
    </row>
    <row r="44" spans="1:10" x14ac:dyDescent="0.25">
      <c r="A44" s="10">
        <v>36</v>
      </c>
      <c r="B44" s="14" t="s">
        <v>27</v>
      </c>
      <c r="C44" s="52"/>
      <c r="D44" s="54"/>
      <c r="E44" s="58">
        <f t="shared" si="9"/>
        <v>0</v>
      </c>
    </row>
    <row r="45" spans="1:10" x14ac:dyDescent="0.25">
      <c r="A45" s="10">
        <v>37</v>
      </c>
      <c r="B45" s="14" t="s">
        <v>28</v>
      </c>
      <c r="C45" s="52"/>
      <c r="D45" s="54"/>
      <c r="E45" s="58">
        <f t="shared" si="9"/>
        <v>0</v>
      </c>
    </row>
    <row r="46" spans="1:10" x14ac:dyDescent="0.25">
      <c r="A46" s="10">
        <v>38</v>
      </c>
      <c r="B46" s="14" t="s">
        <v>29</v>
      </c>
      <c r="C46" s="52"/>
      <c r="D46" s="54"/>
      <c r="E46" s="58">
        <f t="shared" si="9"/>
        <v>0</v>
      </c>
      <c r="J46" s="65"/>
    </row>
    <row r="47" spans="1:10" x14ac:dyDescent="0.25">
      <c r="A47" s="10">
        <v>39</v>
      </c>
      <c r="B47" s="88" t="s">
        <v>199</v>
      </c>
      <c r="C47" s="79">
        <f>(C39+C41+C42)-(C43+C44+C45+C46)</f>
        <v>-7581363</v>
      </c>
      <c r="D47" s="99">
        <f t="shared" ref="D47:E47" si="10">(D39+D41+D42)-(D43+D44+D45+D46)</f>
        <v>0</v>
      </c>
      <c r="E47" s="98">
        <f t="shared" si="10"/>
        <v>-7581363</v>
      </c>
    </row>
    <row r="48" spans="1:10" x14ac:dyDescent="0.25">
      <c r="A48" s="10">
        <v>40</v>
      </c>
      <c r="B48" s="14" t="s">
        <v>31</v>
      </c>
      <c r="C48" s="52"/>
      <c r="D48" s="54"/>
      <c r="E48" s="58">
        <f>SUM(C48:D48)</f>
        <v>0</v>
      </c>
    </row>
    <row r="49" spans="1:7" x14ac:dyDescent="0.25">
      <c r="A49" s="10">
        <v>41</v>
      </c>
      <c r="B49" s="14" t="s">
        <v>29</v>
      </c>
      <c r="C49" s="52"/>
      <c r="D49" s="54"/>
      <c r="E49" s="58">
        <f t="shared" ref="E49:E50" si="11">SUM(C49:D49)</f>
        <v>0</v>
      </c>
    </row>
    <row r="50" spans="1:7" x14ac:dyDescent="0.25">
      <c r="A50" s="10">
        <v>42</v>
      </c>
      <c r="B50" s="14" t="s">
        <v>32</v>
      </c>
      <c r="C50" s="52"/>
      <c r="D50" s="54"/>
      <c r="E50" s="58">
        <f t="shared" si="11"/>
        <v>0</v>
      </c>
    </row>
    <row r="51" spans="1:7" x14ac:dyDescent="0.25">
      <c r="A51" s="10">
        <v>43</v>
      </c>
      <c r="B51" s="88" t="s">
        <v>33</v>
      </c>
      <c r="C51" s="79">
        <f>C48+C49-C50</f>
        <v>0</v>
      </c>
      <c r="D51" s="99">
        <f t="shared" ref="D51:E51" si="12">D48+D49-D50</f>
        <v>0</v>
      </c>
      <c r="E51" s="98">
        <f t="shared" si="12"/>
        <v>0</v>
      </c>
    </row>
    <row r="52" spans="1:7" x14ac:dyDescent="0.25">
      <c r="A52" s="10">
        <v>44</v>
      </c>
      <c r="B52" s="14" t="s">
        <v>34</v>
      </c>
      <c r="C52" s="55">
        <v>823947</v>
      </c>
      <c r="D52" s="101"/>
      <c r="E52" s="32">
        <f>C52</f>
        <v>823947</v>
      </c>
    </row>
    <row r="53" spans="1:7" x14ac:dyDescent="0.25">
      <c r="A53" s="10">
        <v>45</v>
      </c>
      <c r="B53" s="14" t="s">
        <v>35</v>
      </c>
      <c r="C53" s="102">
        <f>((C22+C28-C18-C19)/C15)</f>
        <v>0.88654236003896147</v>
      </c>
      <c r="D53" s="102">
        <f>((D22+D28-D18-D19)/D15)</f>
        <v>1.8391985637219825</v>
      </c>
      <c r="E53" s="102">
        <f>((E22+E28-E18-E19)/E15)</f>
        <v>0.83718610657380821</v>
      </c>
    </row>
    <row r="54" spans="1:7" x14ac:dyDescent="0.25">
      <c r="A54" s="10">
        <v>46</v>
      </c>
      <c r="B54" s="14" t="s">
        <v>36</v>
      </c>
      <c r="C54" s="102">
        <f>((C22+C28+C34)/C15)</f>
        <v>1.1268282181462068</v>
      </c>
      <c r="D54" s="102">
        <f>((D22+D28+D34)/D15)</f>
        <v>1.518255556364914</v>
      </c>
      <c r="E54" s="102">
        <f>((E22+E28+E34)/E15)</f>
        <v>1.106548722937313</v>
      </c>
    </row>
    <row r="55" spans="1:7" x14ac:dyDescent="0.25">
      <c r="A55" s="10">
        <v>47</v>
      </c>
      <c r="B55" s="14" t="s">
        <v>37</v>
      </c>
      <c r="C55" s="102">
        <f>((C39+C34)/C34)</f>
        <v>1.4097570831325863</v>
      </c>
      <c r="D55" s="102" t="e">
        <f t="shared" ref="D55:E55" si="13">((D39+D34)/D34)</f>
        <v>#DIV/0!</v>
      </c>
      <c r="E55" s="102">
        <f t="shared" si="13"/>
        <v>1.4097570831325863</v>
      </c>
    </row>
    <row r="56" spans="1:7" x14ac:dyDescent="0.25">
      <c r="A56" s="10">
        <v>48</v>
      </c>
      <c r="B56" s="14" t="s">
        <v>38</v>
      </c>
      <c r="C56" s="102">
        <f>(C39+C34+C18+C19)/C52</f>
        <v>1.5097306016042293</v>
      </c>
      <c r="D56" s="102" t="e">
        <f>(D39+D34+D18+D19)/D52</f>
        <v>#DIV/0!</v>
      </c>
      <c r="E56" s="102">
        <f>(E39+E34+E18+E19)/E52</f>
        <v>1.6006369341717368</v>
      </c>
    </row>
    <row r="57" spans="1:7" x14ac:dyDescent="0.25">
      <c r="A57" s="19"/>
      <c r="B57" s="15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232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210</v>
      </c>
      <c r="C64" s="65"/>
      <c r="D64" s="65"/>
      <c r="E64" s="65"/>
      <c r="F64" s="65"/>
      <c r="G64" s="65"/>
    </row>
    <row r="65" spans="1:7" x14ac:dyDescent="0.25">
      <c r="A65" s="92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65"/>
      <c r="B67" s="65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  <c r="F69" s="65"/>
      <c r="G69" s="65"/>
    </row>
    <row r="70" spans="1:7" x14ac:dyDescent="0.25">
      <c r="A70" s="65"/>
      <c r="B70" s="65"/>
      <c r="C70" s="65"/>
      <c r="D70" s="65"/>
      <c r="E70" s="65"/>
      <c r="F70" s="65"/>
      <c r="G70" s="65"/>
    </row>
    <row r="71" spans="1:7" x14ac:dyDescent="0.25">
      <c r="A71" s="65"/>
      <c r="B71" s="65"/>
      <c r="C71" s="65"/>
      <c r="D71" s="65"/>
      <c r="E71" s="65"/>
      <c r="F71" s="65"/>
      <c r="G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  <row r="76" spans="1:7" x14ac:dyDescent="0.25">
      <c r="A76" s="65"/>
      <c r="B76" s="65"/>
      <c r="C76" s="65"/>
      <c r="D76" s="65"/>
      <c r="E76" s="65"/>
    </row>
    <row r="77" spans="1:7" x14ac:dyDescent="0.25">
      <c r="A77" s="65"/>
      <c r="B77" s="65"/>
      <c r="C77" s="65"/>
      <c r="D77" s="65"/>
      <c r="E77" s="65"/>
    </row>
    <row r="78" spans="1:7" x14ac:dyDescent="0.25">
      <c r="A78" s="65"/>
      <c r="B78" s="65"/>
      <c r="C78" s="65"/>
      <c r="D78" s="65"/>
      <c r="E78" s="65"/>
    </row>
    <row r="79" spans="1:7" x14ac:dyDescent="0.25">
      <c r="A79" s="65"/>
      <c r="B79" s="65"/>
      <c r="C79" s="65"/>
      <c r="D79" s="65"/>
      <c r="E79" s="65"/>
    </row>
  </sheetData>
  <sheetProtection algorithmName="SHA-512" hashValue="TcPHNvx9GqFvV39GbaFyHRU5CezQuxMdDDtyf8ZP/v2nfvYTG3PBl02ATgF6BHaV60XD/A5KAT7icXXm9u72nQ==" saltValue="OsatILpFDWyFN5JAJDdKgg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75"/>
  <sheetViews>
    <sheetView topLeftCell="A5" workbookViewId="0">
      <selection activeCell="D35" sqref="D35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7" t="str">
        <f>PriorYearBalanceSheet!A3</f>
        <v>MASHELL TELECOM, INC.</v>
      </c>
      <c r="C3" s="65"/>
      <c r="D3" s="65"/>
      <c r="E3" s="65"/>
    </row>
    <row r="4" spans="1:6" x14ac:dyDescent="0.25">
      <c r="B4" s="65"/>
      <c r="C4" s="65"/>
      <c r="D4" s="65"/>
      <c r="E4" s="65"/>
    </row>
    <row r="5" spans="1:6" x14ac:dyDescent="0.25">
      <c r="B5" s="65"/>
      <c r="C5" s="65"/>
      <c r="D5" s="65"/>
      <c r="E5" s="65"/>
    </row>
    <row r="6" spans="1:6" x14ac:dyDescent="0.25">
      <c r="A6" s="6"/>
      <c r="B6" s="6"/>
      <c r="C6" s="27" t="s">
        <v>111</v>
      </c>
      <c r="D6" s="27" t="s">
        <v>103</v>
      </c>
      <c r="E6" s="26" t="s">
        <v>111</v>
      </c>
    </row>
    <row r="7" spans="1:6" x14ac:dyDescent="0.25">
      <c r="A7" s="17" t="s">
        <v>0</v>
      </c>
      <c r="B7" s="10" t="s">
        <v>147</v>
      </c>
      <c r="C7" s="10">
        <v>2018</v>
      </c>
      <c r="D7" s="10" t="s">
        <v>131</v>
      </c>
      <c r="E7" s="4" t="s">
        <v>108</v>
      </c>
    </row>
    <row r="8" spans="1:6" x14ac:dyDescent="0.25">
      <c r="A8" s="11"/>
      <c r="B8" s="11"/>
      <c r="C8" s="11" t="s">
        <v>148</v>
      </c>
      <c r="D8" s="11" t="s">
        <v>156</v>
      </c>
      <c r="E8" s="5" t="s">
        <v>266</v>
      </c>
    </row>
    <row r="9" spans="1:6" x14ac:dyDescent="0.25">
      <c r="A9" s="9">
        <v>1</v>
      </c>
      <c r="B9" s="6" t="s">
        <v>1</v>
      </c>
      <c r="C9" s="55">
        <v>525032</v>
      </c>
      <c r="D9" s="52">
        <v>-207533</v>
      </c>
      <c r="E9" s="32">
        <f>SUM(C9:D9)</f>
        <v>317499</v>
      </c>
    </row>
    <row r="10" spans="1:6" x14ac:dyDescent="0.25">
      <c r="A10" s="10">
        <v>2</v>
      </c>
      <c r="B10" s="17" t="s">
        <v>2</v>
      </c>
      <c r="C10" s="52">
        <v>5005813</v>
      </c>
      <c r="D10" s="52"/>
      <c r="E10" s="32">
        <f t="shared" ref="E10:E14" si="0">SUM(C10:D10)</f>
        <v>5005813</v>
      </c>
    </row>
    <row r="11" spans="1:6" x14ac:dyDescent="0.25">
      <c r="A11" s="10">
        <v>3</v>
      </c>
      <c r="B11" s="17" t="s">
        <v>3</v>
      </c>
      <c r="C11" s="52">
        <v>136056</v>
      </c>
      <c r="D11" s="52">
        <v>-136056</v>
      </c>
      <c r="E11" s="32">
        <f t="shared" si="0"/>
        <v>0</v>
      </c>
    </row>
    <row r="12" spans="1:6" x14ac:dyDescent="0.25">
      <c r="A12" s="10">
        <v>4</v>
      </c>
      <c r="B12" s="17" t="s">
        <v>4</v>
      </c>
      <c r="C12" s="52">
        <v>0</v>
      </c>
      <c r="D12" s="52"/>
      <c r="E12" s="32">
        <f t="shared" si="0"/>
        <v>0</v>
      </c>
    </row>
    <row r="13" spans="1:6" x14ac:dyDescent="0.25">
      <c r="A13" s="10">
        <v>5</v>
      </c>
      <c r="B13" s="17" t="s">
        <v>5</v>
      </c>
      <c r="C13" s="52">
        <v>9965</v>
      </c>
      <c r="D13" s="52"/>
      <c r="E13" s="32">
        <f t="shared" si="0"/>
        <v>9965</v>
      </c>
    </row>
    <row r="14" spans="1:6" x14ac:dyDescent="0.25">
      <c r="A14" s="10">
        <v>6</v>
      </c>
      <c r="B14" s="17" t="s">
        <v>133</v>
      </c>
      <c r="C14" s="52">
        <v>-4274</v>
      </c>
      <c r="D14" s="52"/>
      <c r="E14" s="32">
        <f t="shared" si="0"/>
        <v>-4274</v>
      </c>
    </row>
    <row r="15" spans="1:6" x14ac:dyDescent="0.25">
      <c r="A15" s="10">
        <v>7</v>
      </c>
      <c r="B15" s="83" t="s">
        <v>132</v>
      </c>
      <c r="C15" s="40">
        <f>SUM(C9:C14)</f>
        <v>5672592</v>
      </c>
      <c r="D15" s="40">
        <f t="shared" ref="D15:E15" si="1">SUM(D9:D14)</f>
        <v>-343589</v>
      </c>
      <c r="E15" s="40">
        <f t="shared" si="1"/>
        <v>5329003</v>
      </c>
      <c r="F15" s="1"/>
    </row>
    <row r="16" spans="1:6" x14ac:dyDescent="0.25">
      <c r="A16" s="10">
        <v>8</v>
      </c>
      <c r="B16" s="17" t="s">
        <v>6</v>
      </c>
      <c r="C16" s="52">
        <v>1651918</v>
      </c>
      <c r="D16" s="52">
        <v>-186969</v>
      </c>
      <c r="E16" s="41">
        <f>SUM(C16:D16)</f>
        <v>1464949</v>
      </c>
    </row>
    <row r="17" spans="1:6" x14ac:dyDescent="0.25">
      <c r="A17" s="10">
        <v>9</v>
      </c>
      <c r="B17" s="17" t="s">
        <v>39</v>
      </c>
      <c r="C17" s="52">
        <v>619107</v>
      </c>
      <c r="D17" s="52">
        <v>-18889</v>
      </c>
      <c r="E17" s="41">
        <f t="shared" ref="E17:E21" si="2">SUM(C17:D17)</f>
        <v>600218</v>
      </c>
    </row>
    <row r="18" spans="1:6" x14ac:dyDescent="0.25">
      <c r="A18" s="10">
        <v>10</v>
      </c>
      <c r="B18" s="17" t="s">
        <v>7</v>
      </c>
      <c r="C18" s="52">
        <v>2172023</v>
      </c>
      <c r="D18" s="52">
        <v>-1033442</v>
      </c>
      <c r="E18" s="41">
        <f t="shared" si="2"/>
        <v>1138581</v>
      </c>
    </row>
    <row r="19" spans="1:6" x14ac:dyDescent="0.25">
      <c r="A19" s="10">
        <v>11</v>
      </c>
      <c r="B19" s="17" t="s">
        <v>8</v>
      </c>
      <c r="C19" s="52">
        <v>72296</v>
      </c>
      <c r="D19" s="52">
        <v>-7469</v>
      </c>
      <c r="E19" s="41">
        <f t="shared" si="2"/>
        <v>64827</v>
      </c>
    </row>
    <row r="20" spans="1:6" x14ac:dyDescent="0.25">
      <c r="A20" s="10">
        <v>12</v>
      </c>
      <c r="B20" s="17" t="s">
        <v>9</v>
      </c>
      <c r="C20" s="52">
        <v>1100928</v>
      </c>
      <c r="D20" s="52">
        <v>-658961</v>
      </c>
      <c r="E20" s="41">
        <f t="shared" si="2"/>
        <v>441967</v>
      </c>
    </row>
    <row r="21" spans="1:6" x14ac:dyDescent="0.25">
      <c r="A21" s="10">
        <v>13</v>
      </c>
      <c r="B21" s="17" t="s">
        <v>10</v>
      </c>
      <c r="C21" s="52">
        <v>948408</v>
      </c>
      <c r="D21" s="52">
        <v>-17628</v>
      </c>
      <c r="E21" s="41">
        <f t="shared" si="2"/>
        <v>930780</v>
      </c>
    </row>
    <row r="22" spans="1:6" x14ac:dyDescent="0.25">
      <c r="A22" s="10">
        <v>14</v>
      </c>
      <c r="B22" s="83" t="s">
        <v>231</v>
      </c>
      <c r="C22" s="40">
        <f>C16+C17+C18+C19+C20+C21</f>
        <v>6564680</v>
      </c>
      <c r="D22" s="40">
        <f>D16+D17+D18+D19+D20+D21</f>
        <v>-1923358</v>
      </c>
      <c r="E22" s="42">
        <f>E16+E17+E18+E19+E20+E21</f>
        <v>4641322</v>
      </c>
      <c r="F22" s="1"/>
    </row>
    <row r="23" spans="1:6" x14ac:dyDescent="0.25">
      <c r="A23" s="10">
        <v>15</v>
      </c>
      <c r="B23" s="17" t="s">
        <v>14</v>
      </c>
      <c r="C23" s="32">
        <f>C15-C22</f>
        <v>-892088</v>
      </c>
      <c r="D23" s="32">
        <f>D15-D22</f>
        <v>1579769</v>
      </c>
      <c r="E23" s="32">
        <f>E15-E22</f>
        <v>687681</v>
      </c>
    </row>
    <row r="24" spans="1:6" x14ac:dyDescent="0.25">
      <c r="A24" s="10">
        <v>16</v>
      </c>
      <c r="B24" s="17" t="s">
        <v>134</v>
      </c>
      <c r="C24" s="52"/>
      <c r="D24" s="54"/>
      <c r="E24" s="32">
        <f>SUM(C24:D24)</f>
        <v>0</v>
      </c>
    </row>
    <row r="25" spans="1:6" x14ac:dyDescent="0.25">
      <c r="A25" s="10">
        <v>17</v>
      </c>
      <c r="B25" s="17" t="s">
        <v>11</v>
      </c>
      <c r="C25" s="52">
        <v>160779</v>
      </c>
      <c r="D25" s="112">
        <v>-2232</v>
      </c>
      <c r="E25" s="32">
        <f t="shared" ref="E25:E27" si="3">SUM(C25:D25)</f>
        <v>158547</v>
      </c>
    </row>
    <row r="26" spans="1:6" x14ac:dyDescent="0.25">
      <c r="A26" s="10">
        <v>18</v>
      </c>
      <c r="B26" s="17" t="s">
        <v>191</v>
      </c>
      <c r="C26" s="52">
        <v>-27916</v>
      </c>
      <c r="D26" s="54">
        <v>92677</v>
      </c>
      <c r="E26" s="32">
        <f t="shared" si="3"/>
        <v>64761</v>
      </c>
    </row>
    <row r="27" spans="1:6" x14ac:dyDescent="0.25">
      <c r="A27" s="10">
        <v>19</v>
      </c>
      <c r="B27" s="17" t="s">
        <v>13</v>
      </c>
      <c r="C27" s="52"/>
      <c r="D27" s="112"/>
      <c r="E27" s="32">
        <f t="shared" si="3"/>
        <v>0</v>
      </c>
    </row>
    <row r="28" spans="1:6" x14ac:dyDescent="0.25">
      <c r="A28" s="10">
        <v>20</v>
      </c>
      <c r="B28" s="83" t="s">
        <v>12</v>
      </c>
      <c r="C28" s="37">
        <f>SUM(C25:C27)</f>
        <v>132863</v>
      </c>
      <c r="D28" s="37">
        <f t="shared" ref="D28:E28" si="4">SUM(D25:D27)</f>
        <v>90445</v>
      </c>
      <c r="E28" s="43">
        <f t="shared" si="4"/>
        <v>223308</v>
      </c>
    </row>
    <row r="29" spans="1:6" x14ac:dyDescent="0.25">
      <c r="A29" s="10">
        <v>21</v>
      </c>
      <c r="B29" s="83" t="s">
        <v>22</v>
      </c>
      <c r="C29" s="37">
        <f>C23+C24-C28</f>
        <v>-1024951</v>
      </c>
      <c r="D29" s="37">
        <f>D23+D24-D28</f>
        <v>1489324</v>
      </c>
      <c r="E29" s="43">
        <f>E23+E24-E28</f>
        <v>464373</v>
      </c>
    </row>
    <row r="30" spans="1:6" x14ac:dyDescent="0.25">
      <c r="A30" s="10">
        <v>22</v>
      </c>
      <c r="B30" s="17" t="s">
        <v>15</v>
      </c>
      <c r="C30" s="52">
        <v>346356</v>
      </c>
      <c r="D30" s="54">
        <v>-68430</v>
      </c>
      <c r="E30" s="32">
        <f>SUM(C30:D30)</f>
        <v>277926</v>
      </c>
    </row>
    <row r="31" spans="1:6" x14ac:dyDescent="0.25">
      <c r="A31" s="10">
        <v>23</v>
      </c>
      <c r="B31" s="17" t="s">
        <v>16</v>
      </c>
      <c r="C31" s="52"/>
      <c r="D31" s="54"/>
      <c r="E31" s="32">
        <f t="shared" ref="E31:E33" si="5">SUM(C31:D31)</f>
        <v>0</v>
      </c>
    </row>
    <row r="32" spans="1:6" x14ac:dyDescent="0.25">
      <c r="A32" s="10">
        <v>24</v>
      </c>
      <c r="B32" s="17" t="s">
        <v>17</v>
      </c>
      <c r="C32" s="52">
        <v>67187</v>
      </c>
      <c r="D32" s="54">
        <v>-67187</v>
      </c>
      <c r="E32" s="32">
        <f t="shared" si="5"/>
        <v>0</v>
      </c>
    </row>
    <row r="33" spans="1:5" x14ac:dyDescent="0.25">
      <c r="A33" s="10">
        <v>25</v>
      </c>
      <c r="B33" s="17" t="s">
        <v>260</v>
      </c>
      <c r="C33" s="52">
        <v>-69158</v>
      </c>
      <c r="D33" s="54"/>
      <c r="E33" s="33">
        <f t="shared" si="5"/>
        <v>-69158</v>
      </c>
    </row>
    <row r="34" spans="1:5" x14ac:dyDescent="0.25">
      <c r="A34" s="10">
        <v>26</v>
      </c>
      <c r="B34" s="83" t="s">
        <v>259</v>
      </c>
      <c r="C34" s="37">
        <f>SUM(C30:C33)</f>
        <v>344385</v>
      </c>
      <c r="D34" s="64">
        <f t="shared" ref="D34" si="6">SUM(D30:D33)</f>
        <v>-135617</v>
      </c>
      <c r="E34" s="37">
        <f>SUM(E30:E33)</f>
        <v>208768</v>
      </c>
    </row>
    <row r="35" spans="1:5" x14ac:dyDescent="0.25">
      <c r="A35" s="10">
        <v>27</v>
      </c>
      <c r="B35" s="17" t="s">
        <v>18</v>
      </c>
      <c r="C35" s="52">
        <v>27215</v>
      </c>
      <c r="D35" s="54"/>
      <c r="E35" s="32">
        <f>SUM(C35:D35)</f>
        <v>27215</v>
      </c>
    </row>
    <row r="36" spans="1:5" x14ac:dyDescent="0.25">
      <c r="A36" s="10">
        <v>28</v>
      </c>
      <c r="B36" s="17" t="s">
        <v>19</v>
      </c>
      <c r="C36" s="52"/>
      <c r="D36" s="54"/>
      <c r="E36" s="32">
        <f t="shared" ref="E36:E38" si="7">SUM(C36:D36)</f>
        <v>0</v>
      </c>
    </row>
    <row r="37" spans="1:5" x14ac:dyDescent="0.25">
      <c r="A37" s="10">
        <v>29</v>
      </c>
      <c r="B37" s="17" t="s">
        <v>78</v>
      </c>
      <c r="C37" s="52"/>
      <c r="D37" s="54"/>
      <c r="E37" s="32">
        <f t="shared" si="7"/>
        <v>0</v>
      </c>
    </row>
    <row r="38" spans="1:5" x14ac:dyDescent="0.25">
      <c r="A38" s="10">
        <v>30</v>
      </c>
      <c r="B38" s="17" t="s">
        <v>180</v>
      </c>
      <c r="C38" s="52">
        <v>1222484</v>
      </c>
      <c r="D38" s="69">
        <f>-1*(D29-D34)</f>
        <v>-1624941</v>
      </c>
      <c r="E38" s="32">
        <f t="shared" si="7"/>
        <v>-402457</v>
      </c>
    </row>
    <row r="39" spans="1:5" x14ac:dyDescent="0.25">
      <c r="A39" s="10">
        <v>31</v>
      </c>
      <c r="B39" s="83" t="s">
        <v>21</v>
      </c>
      <c r="C39" s="37">
        <f>C29-C34+C35+C36+C37+C38</f>
        <v>-119637</v>
      </c>
      <c r="D39" s="37">
        <f t="shared" ref="D39:E39" si="8">D29-D34+D35+D36+D37+D38</f>
        <v>0</v>
      </c>
      <c r="E39" s="37">
        <f t="shared" si="8"/>
        <v>-119637</v>
      </c>
    </row>
    <row r="40" spans="1:5" x14ac:dyDescent="0.25">
      <c r="A40" s="10">
        <v>32</v>
      </c>
      <c r="B40" s="17" t="s">
        <v>23</v>
      </c>
      <c r="C40" s="67"/>
      <c r="D40" s="67"/>
      <c r="E40" s="44"/>
    </row>
    <row r="41" spans="1:5" x14ac:dyDescent="0.25">
      <c r="A41" s="10">
        <v>33</v>
      </c>
      <c r="B41" s="17" t="s">
        <v>24</v>
      </c>
      <c r="C41" s="52">
        <v>-7581363</v>
      </c>
      <c r="D41" s="54"/>
      <c r="E41" s="32">
        <f t="shared" ref="E41:E46" si="9">SUM(C41:D41)</f>
        <v>-7581363</v>
      </c>
    </row>
    <row r="42" spans="1:5" x14ac:dyDescent="0.25">
      <c r="A42" s="10">
        <v>34</v>
      </c>
      <c r="B42" s="17" t="s">
        <v>25</v>
      </c>
      <c r="C42" s="52"/>
      <c r="D42" s="54"/>
      <c r="E42" s="32">
        <f t="shared" si="9"/>
        <v>0</v>
      </c>
    </row>
    <row r="43" spans="1:5" x14ac:dyDescent="0.25">
      <c r="A43" s="10">
        <v>35</v>
      </c>
      <c r="B43" s="17" t="s">
        <v>26</v>
      </c>
      <c r="C43" s="52"/>
      <c r="D43" s="54"/>
      <c r="E43" s="32">
        <f t="shared" si="9"/>
        <v>0</v>
      </c>
    </row>
    <row r="44" spans="1:5" x14ac:dyDescent="0.25">
      <c r="A44" s="10">
        <v>36</v>
      </c>
      <c r="B44" s="17" t="s">
        <v>27</v>
      </c>
      <c r="C44" s="52"/>
      <c r="D44" s="54"/>
      <c r="E44" s="32">
        <f t="shared" si="9"/>
        <v>0</v>
      </c>
    </row>
    <row r="45" spans="1:5" x14ac:dyDescent="0.25">
      <c r="A45" s="10">
        <v>37</v>
      </c>
      <c r="B45" s="17" t="s">
        <v>28</v>
      </c>
      <c r="C45" s="52"/>
      <c r="D45" s="54"/>
      <c r="E45" s="32">
        <f t="shared" si="9"/>
        <v>0</v>
      </c>
    </row>
    <row r="46" spans="1:5" x14ac:dyDescent="0.25">
      <c r="A46" s="10">
        <v>38</v>
      </c>
      <c r="B46" s="17" t="s">
        <v>29</v>
      </c>
      <c r="C46" s="52"/>
      <c r="D46" s="54"/>
      <c r="E46" s="32">
        <f t="shared" si="9"/>
        <v>0</v>
      </c>
    </row>
    <row r="47" spans="1:5" x14ac:dyDescent="0.25">
      <c r="A47" s="10">
        <v>39</v>
      </c>
      <c r="B47" s="83" t="s">
        <v>199</v>
      </c>
      <c r="C47" s="37">
        <f>(C39+C41+C42)-(C43+C44+C45+C46)</f>
        <v>-7701000</v>
      </c>
      <c r="D47" s="64">
        <f t="shared" ref="D47:E47" si="10">(D39+D41+D42)-(D43+D44+D45+D46)</f>
        <v>0</v>
      </c>
      <c r="E47" s="43">
        <f t="shared" si="10"/>
        <v>-7701000</v>
      </c>
    </row>
    <row r="48" spans="1:5" x14ac:dyDescent="0.25">
      <c r="A48" s="10">
        <v>40</v>
      </c>
      <c r="B48" s="17" t="s">
        <v>31</v>
      </c>
      <c r="C48" s="52"/>
      <c r="D48" s="54"/>
      <c r="E48" s="32">
        <f>SUM(C48:D48)</f>
        <v>0</v>
      </c>
    </row>
    <row r="49" spans="1:7" x14ac:dyDescent="0.25">
      <c r="A49" s="10">
        <v>41</v>
      </c>
      <c r="B49" s="17" t="s">
        <v>29</v>
      </c>
      <c r="C49" s="52"/>
      <c r="D49" s="54"/>
      <c r="E49" s="32">
        <f t="shared" ref="E49:E50" si="11">SUM(C49:D49)</f>
        <v>0</v>
      </c>
    </row>
    <row r="50" spans="1:7" x14ac:dyDescent="0.25">
      <c r="A50" s="10">
        <v>42</v>
      </c>
      <c r="B50" s="17" t="s">
        <v>32</v>
      </c>
      <c r="C50" s="52"/>
      <c r="D50" s="54"/>
      <c r="E50" s="32">
        <f t="shared" si="11"/>
        <v>0</v>
      </c>
    </row>
    <row r="51" spans="1:7" x14ac:dyDescent="0.25">
      <c r="A51" s="10">
        <v>43</v>
      </c>
      <c r="B51" s="83" t="s">
        <v>33</v>
      </c>
      <c r="C51" s="37">
        <f>C48+C49-C50</f>
        <v>0</v>
      </c>
      <c r="D51" s="64">
        <f t="shared" ref="D51:E51" si="12">D48+D49-D50</f>
        <v>0</v>
      </c>
      <c r="E51" s="43">
        <f t="shared" si="12"/>
        <v>0</v>
      </c>
    </row>
    <row r="52" spans="1:7" x14ac:dyDescent="0.25">
      <c r="A52" s="10">
        <v>44</v>
      </c>
      <c r="B52" s="17" t="s">
        <v>34</v>
      </c>
      <c r="C52" s="55"/>
      <c r="D52" s="95"/>
      <c r="E52" s="32">
        <f>C52</f>
        <v>0</v>
      </c>
    </row>
    <row r="53" spans="1:7" x14ac:dyDescent="0.25">
      <c r="A53" s="10">
        <v>45</v>
      </c>
      <c r="B53" s="17" t="s">
        <v>35</v>
      </c>
      <c r="C53" s="46">
        <f>((C22+C28-C18-C19)/C15)</f>
        <v>0.78504218177510388</v>
      </c>
      <c r="D53" s="46">
        <f>((D22+D28-D18-D19)/D15)</f>
        <v>2.3050854363789295</v>
      </c>
      <c r="E53" s="46">
        <f>((E22+E28-E18-E19)/E15)</f>
        <v>0.68703695606851789</v>
      </c>
    </row>
    <row r="54" spans="1:7" x14ac:dyDescent="0.25">
      <c r="A54" s="10">
        <v>46</v>
      </c>
      <c r="B54" s="17" t="s">
        <v>36</v>
      </c>
      <c r="C54" s="46">
        <f>((C22+C28+C34)/C15)</f>
        <v>1.2413951153194165</v>
      </c>
      <c r="D54" s="46">
        <f>((D22+D28+D34)/D15)</f>
        <v>5.7293161306095364</v>
      </c>
      <c r="E54" s="46">
        <f>((E22+E28+E34)/E15)</f>
        <v>0.95203511801363216</v>
      </c>
    </row>
    <row r="55" spans="1:7" x14ac:dyDescent="0.25">
      <c r="A55" s="10">
        <v>47</v>
      </c>
      <c r="B55" s="17" t="s">
        <v>37</v>
      </c>
      <c r="C55" s="46">
        <f>((C39+C34)/C34)</f>
        <v>0.65260682085456678</v>
      </c>
      <c r="D55" s="46">
        <f t="shared" ref="D55:E55" si="13">((D39+D34)/D34)</f>
        <v>1</v>
      </c>
      <c r="E55" s="46">
        <f t="shared" si="13"/>
        <v>0.42693803648068668</v>
      </c>
    </row>
    <row r="56" spans="1:7" x14ac:dyDescent="0.25">
      <c r="A56" s="10">
        <v>48</v>
      </c>
      <c r="B56" s="17" t="s">
        <v>38</v>
      </c>
      <c r="C56" s="46" t="e">
        <f>(C39+C34+C18+C19)/C52</f>
        <v>#DIV/0!</v>
      </c>
      <c r="D56" s="46" t="e">
        <f>(D39+D34+D18+D19)/D52</f>
        <v>#DIV/0!</v>
      </c>
      <c r="E56" s="46" t="e">
        <f>(E39+E34+E18+E19)/E52</f>
        <v>#DIV/0!</v>
      </c>
    </row>
    <row r="57" spans="1:7" x14ac:dyDescent="0.25">
      <c r="A57" s="19"/>
      <c r="B57" s="19"/>
      <c r="C57" s="19"/>
      <c r="D57" s="19"/>
      <c r="E57" s="15"/>
    </row>
    <row r="58" spans="1:7" x14ac:dyDescent="0.25">
      <c r="A58" s="12"/>
      <c r="B58" s="71" t="s">
        <v>169</v>
      </c>
      <c r="C58" s="66"/>
      <c r="D58" s="65"/>
      <c r="E58" s="65"/>
      <c r="F58" s="65"/>
      <c r="G58" s="65"/>
    </row>
    <row r="59" spans="1:7" x14ac:dyDescent="0.25">
      <c r="A59" s="47" t="s">
        <v>148</v>
      </c>
      <c r="B59" t="s">
        <v>197</v>
      </c>
      <c r="C59" s="65"/>
      <c r="D59" s="65"/>
      <c r="E59" s="65"/>
      <c r="F59" s="65"/>
      <c r="G59" s="65"/>
    </row>
    <row r="60" spans="1:7" x14ac:dyDescent="0.25">
      <c r="A60" s="47" t="s">
        <v>157</v>
      </c>
      <c r="B60" t="s">
        <v>258</v>
      </c>
      <c r="C60" s="65"/>
      <c r="D60" s="65"/>
      <c r="E60" s="65"/>
      <c r="F60" s="65"/>
      <c r="G60" s="65"/>
    </row>
    <row r="61" spans="1:7" x14ac:dyDescent="0.25">
      <c r="A61" s="47"/>
      <c r="B61" t="s">
        <v>198</v>
      </c>
      <c r="C61" s="65"/>
      <c r="D61" s="65"/>
      <c r="E61" s="65"/>
      <c r="F61" s="65"/>
      <c r="G61" s="65"/>
    </row>
    <row r="62" spans="1:7" x14ac:dyDescent="0.25">
      <c r="A62" s="47" t="s">
        <v>168</v>
      </c>
      <c r="B62" s="68" t="s">
        <v>233</v>
      </c>
      <c r="C62" s="65"/>
      <c r="D62" s="65"/>
      <c r="E62" s="65"/>
      <c r="F62" s="65"/>
      <c r="G62" s="65"/>
    </row>
    <row r="63" spans="1:7" x14ac:dyDescent="0.25">
      <c r="A63" s="47" t="s">
        <v>156</v>
      </c>
      <c r="B63" t="s">
        <v>158</v>
      </c>
      <c r="C63" s="65"/>
      <c r="D63" s="65"/>
      <c r="E63" s="65"/>
      <c r="F63" s="65"/>
      <c r="G63" s="65"/>
    </row>
    <row r="64" spans="1:7" x14ac:dyDescent="0.25">
      <c r="A64" s="47" t="s">
        <v>154</v>
      </c>
      <c r="B64" t="s">
        <v>209</v>
      </c>
      <c r="C64" s="65"/>
      <c r="D64" s="65"/>
      <c r="E64" s="65"/>
      <c r="F64" s="65"/>
      <c r="G64" s="65"/>
    </row>
    <row r="65" spans="1:7" x14ac:dyDescent="0.25">
      <c r="A65" s="65"/>
      <c r="B65" s="65" t="s">
        <v>211</v>
      </c>
      <c r="C65" s="65"/>
      <c r="D65" s="65"/>
      <c r="E65" s="65"/>
      <c r="F65" s="65"/>
      <c r="G65" s="65"/>
    </row>
    <row r="66" spans="1:7" x14ac:dyDescent="0.25">
      <c r="A66" s="92" t="s">
        <v>237</v>
      </c>
      <c r="B66" s="65" t="s">
        <v>238</v>
      </c>
      <c r="C66" s="65"/>
      <c r="D66" s="65"/>
      <c r="E66" s="65"/>
      <c r="F66" s="65"/>
      <c r="G66" s="65"/>
    </row>
    <row r="67" spans="1:7" x14ac:dyDescent="0.25">
      <c r="A67" s="123"/>
      <c r="B67" s="122"/>
      <c r="C67" s="65"/>
      <c r="D67" s="65"/>
      <c r="E67" s="65"/>
      <c r="F67" s="65"/>
      <c r="G67" s="65"/>
    </row>
    <row r="68" spans="1:7" x14ac:dyDescent="0.25">
      <c r="A68" s="65"/>
      <c r="B68" s="65"/>
      <c r="C68" s="65"/>
      <c r="D68" s="65"/>
      <c r="E68" s="65"/>
      <c r="F68" s="65"/>
      <c r="G68" s="65"/>
    </row>
    <row r="69" spans="1:7" x14ac:dyDescent="0.25">
      <c r="A69" s="65"/>
      <c r="B69" s="65"/>
      <c r="C69" s="65"/>
      <c r="D69" s="65"/>
      <c r="E69" s="65"/>
    </row>
    <row r="70" spans="1:7" x14ac:dyDescent="0.25">
      <c r="A70" s="65"/>
      <c r="B70" s="65"/>
      <c r="C70" s="65"/>
      <c r="D70" s="65"/>
      <c r="E70" s="65"/>
    </row>
    <row r="71" spans="1:7" x14ac:dyDescent="0.25">
      <c r="A71" s="65"/>
      <c r="B71" s="65"/>
      <c r="C71" s="65"/>
      <c r="D71" s="65"/>
      <c r="E71" s="65"/>
    </row>
    <row r="72" spans="1:7" x14ac:dyDescent="0.25">
      <c r="A72" s="65"/>
      <c r="B72" s="65"/>
      <c r="C72" s="65"/>
      <c r="D72" s="65"/>
      <c r="E72" s="65"/>
    </row>
    <row r="73" spans="1:7" x14ac:dyDescent="0.25">
      <c r="A73" s="65"/>
      <c r="B73" s="65"/>
      <c r="C73" s="65"/>
      <c r="D73" s="65"/>
      <c r="E73" s="65"/>
    </row>
    <row r="74" spans="1:7" x14ac:dyDescent="0.25">
      <c r="A74" s="65"/>
      <c r="B74" s="65"/>
      <c r="C74" s="65"/>
      <c r="D74" s="65"/>
      <c r="E74" s="65"/>
    </row>
    <row r="75" spans="1:7" x14ac:dyDescent="0.25">
      <c r="A75" s="65"/>
      <c r="B75" s="65"/>
      <c r="C75" s="65"/>
      <c r="D75" s="65"/>
      <c r="E75" s="65"/>
    </row>
  </sheetData>
  <sheetProtection algorithmName="SHA-512" hashValue="BTpX1dZanxJC+FPmdwxMNvCRtzDfAv8jhtC5af0loH+/k40IRxK2T/RWdgVSvTDSXdA2+INM1RwzI5xQ7kVMAw==" saltValue="lBbw89WpHmT7FtGlgYepJQ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71"/>
  <sheetViews>
    <sheetView workbookViewId="0">
      <selection activeCell="D64" sqref="D64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146</v>
      </c>
    </row>
    <row r="3" spans="1:5" x14ac:dyDescent="0.25">
      <c r="B3" s="57" t="str">
        <f>PriorYearBalanceSheet!A3</f>
        <v>MASHELL TELECOM, INC.</v>
      </c>
      <c r="C3" s="65"/>
      <c r="D3" s="65"/>
    </row>
    <row r="4" spans="1:5" x14ac:dyDescent="0.25">
      <c r="B4" s="65"/>
      <c r="C4" s="65"/>
      <c r="D4" s="65"/>
    </row>
    <row r="5" spans="1:5" x14ac:dyDescent="0.25">
      <c r="B5" s="65"/>
      <c r="C5" s="65"/>
      <c r="D5" s="65"/>
    </row>
    <row r="6" spans="1:5" x14ac:dyDescent="0.25">
      <c r="A6" s="6"/>
      <c r="B6" s="6"/>
      <c r="C6" s="9" t="s">
        <v>108</v>
      </c>
      <c r="D6" s="26" t="s">
        <v>108</v>
      </c>
    </row>
    <row r="7" spans="1:5" x14ac:dyDescent="0.25">
      <c r="A7" s="17" t="s">
        <v>0</v>
      </c>
      <c r="B7" s="10" t="s">
        <v>147</v>
      </c>
      <c r="C7" s="28" t="s">
        <v>72</v>
      </c>
      <c r="D7" s="4" t="s">
        <v>111</v>
      </c>
    </row>
    <row r="8" spans="1:5" x14ac:dyDescent="0.25">
      <c r="A8" s="11"/>
      <c r="B8" s="11"/>
      <c r="C8" s="11">
        <v>2017</v>
      </c>
      <c r="D8" s="5">
        <v>2018</v>
      </c>
    </row>
    <row r="9" spans="1:5" x14ac:dyDescent="0.25">
      <c r="A9" s="9">
        <v>1</v>
      </c>
      <c r="B9" s="6" t="s">
        <v>1</v>
      </c>
      <c r="C9" s="36">
        <f>PriorYearIncomeStmt!E9</f>
        <v>500126</v>
      </c>
      <c r="D9" s="41">
        <f>'CurrentYearIncomeStmt '!E9</f>
        <v>317499</v>
      </c>
    </row>
    <row r="10" spans="1:5" x14ac:dyDescent="0.25">
      <c r="A10" s="10">
        <v>2</v>
      </c>
      <c r="B10" s="17" t="s">
        <v>2</v>
      </c>
      <c r="C10" s="32">
        <f>PriorYearIncomeStmt!E10</f>
        <v>3986226</v>
      </c>
      <c r="D10" s="41">
        <f>'CurrentYearIncomeStmt '!E10</f>
        <v>5005813</v>
      </c>
    </row>
    <row r="11" spans="1:5" x14ac:dyDescent="0.25">
      <c r="A11" s="10">
        <v>3</v>
      </c>
      <c r="B11" s="17" t="s">
        <v>3</v>
      </c>
      <c r="C11" s="32">
        <f>PriorYearIncomeStmt!E11</f>
        <v>0</v>
      </c>
      <c r="D11" s="41">
        <f>'CurrentYearIncomeStmt '!E11</f>
        <v>0</v>
      </c>
    </row>
    <row r="12" spans="1:5" x14ac:dyDescent="0.25">
      <c r="A12" s="10">
        <v>4</v>
      </c>
      <c r="B12" s="17" t="s">
        <v>4</v>
      </c>
      <c r="C12" s="32">
        <f>PriorYearIncomeStmt!E12</f>
        <v>0</v>
      </c>
      <c r="D12" s="41">
        <f>'CurrentYearIncomeStmt '!E12</f>
        <v>0</v>
      </c>
    </row>
    <row r="13" spans="1:5" x14ac:dyDescent="0.25">
      <c r="A13" s="10">
        <v>5</v>
      </c>
      <c r="B13" s="17" t="s">
        <v>5</v>
      </c>
      <c r="C13" s="32">
        <f>PriorYearIncomeStmt!E13</f>
        <v>20646</v>
      </c>
      <c r="D13" s="41">
        <f>'CurrentYearIncomeStmt '!E13</f>
        <v>9965</v>
      </c>
    </row>
    <row r="14" spans="1:5" x14ac:dyDescent="0.25">
      <c r="A14" s="10">
        <v>6</v>
      </c>
      <c r="B14" s="17" t="s">
        <v>133</v>
      </c>
      <c r="C14" s="32">
        <f>PriorYearIncomeStmt!E14</f>
        <v>-2364</v>
      </c>
      <c r="D14" s="41">
        <f>'CurrentYearIncomeStmt '!E14</f>
        <v>-4274</v>
      </c>
    </row>
    <row r="15" spans="1:5" x14ac:dyDescent="0.25">
      <c r="A15" s="10">
        <v>7</v>
      </c>
      <c r="B15" s="83" t="s">
        <v>132</v>
      </c>
      <c r="C15" s="40">
        <f>SUM(C9:C14)</f>
        <v>4504634</v>
      </c>
      <c r="D15" s="42">
        <f t="shared" ref="D15" si="0">SUM(D9:D14)</f>
        <v>5329003</v>
      </c>
      <c r="E15" s="1"/>
    </row>
    <row r="16" spans="1:5" x14ac:dyDescent="0.25">
      <c r="A16" s="10">
        <v>8</v>
      </c>
      <c r="B16" s="17" t="s">
        <v>6</v>
      </c>
      <c r="C16" s="32">
        <f>PriorYearIncomeStmt!E16</f>
        <v>1270968</v>
      </c>
      <c r="D16" s="41">
        <f>'CurrentYearIncomeStmt '!E16</f>
        <v>1464949</v>
      </c>
    </row>
    <row r="17" spans="1:5" x14ac:dyDescent="0.25">
      <c r="A17" s="10">
        <v>9</v>
      </c>
      <c r="B17" s="17" t="s">
        <v>39</v>
      </c>
      <c r="C17" s="32">
        <f>PriorYearIncomeStmt!E17</f>
        <v>579185</v>
      </c>
      <c r="D17" s="41">
        <f>'CurrentYearIncomeStmt '!E17</f>
        <v>600218</v>
      </c>
    </row>
    <row r="18" spans="1:5" x14ac:dyDescent="0.25">
      <c r="A18" s="10">
        <v>10</v>
      </c>
      <c r="B18" s="17" t="s">
        <v>7</v>
      </c>
      <c r="C18" s="32">
        <f>PriorYearIncomeStmt!E18</f>
        <v>932753</v>
      </c>
      <c r="D18" s="41">
        <f>'CurrentYearIncomeStmt '!E18</f>
        <v>1138581</v>
      </c>
    </row>
    <row r="19" spans="1:5" x14ac:dyDescent="0.25">
      <c r="A19" s="10">
        <v>11</v>
      </c>
      <c r="B19" s="17" t="s">
        <v>8</v>
      </c>
      <c r="C19" s="32">
        <f>PriorYearIncomeStmt!E19</f>
        <v>23255</v>
      </c>
      <c r="D19" s="41">
        <f>'CurrentYearIncomeStmt '!E19</f>
        <v>64827</v>
      </c>
    </row>
    <row r="20" spans="1:5" x14ac:dyDescent="0.25">
      <c r="A20" s="10">
        <v>12</v>
      </c>
      <c r="B20" s="17" t="s">
        <v>9</v>
      </c>
      <c r="C20" s="32">
        <f>PriorYearIncomeStmt!E20</f>
        <v>795255</v>
      </c>
      <c r="D20" s="41">
        <f>'CurrentYearIncomeStmt '!E20</f>
        <v>441967</v>
      </c>
    </row>
    <row r="21" spans="1:5" x14ac:dyDescent="0.25">
      <c r="A21" s="10">
        <v>13</v>
      </c>
      <c r="B21" s="17" t="s">
        <v>10</v>
      </c>
      <c r="C21" s="32">
        <f>PriorYearIncomeStmt!E21</f>
        <v>1015986</v>
      </c>
      <c r="D21" s="41">
        <f>'CurrentYearIncomeStmt '!E21</f>
        <v>930780</v>
      </c>
    </row>
    <row r="22" spans="1:5" x14ac:dyDescent="0.25">
      <c r="A22" s="10">
        <v>14</v>
      </c>
      <c r="B22" s="83" t="s">
        <v>231</v>
      </c>
      <c r="C22" s="40">
        <f>C16+C17+C18+C19+C20+C21</f>
        <v>4617402</v>
      </c>
      <c r="D22" s="42">
        <f>D16+D17+D18+D19+D20+D21</f>
        <v>4641322</v>
      </c>
      <c r="E22" s="1"/>
    </row>
    <row r="23" spans="1:5" x14ac:dyDescent="0.25">
      <c r="A23" s="10">
        <v>15</v>
      </c>
      <c r="B23" s="17" t="s">
        <v>14</v>
      </c>
      <c r="C23" s="32">
        <f>C15-C22</f>
        <v>-112768</v>
      </c>
      <c r="D23" s="41">
        <f>D15-D22</f>
        <v>687681</v>
      </c>
    </row>
    <row r="24" spans="1:5" x14ac:dyDescent="0.25">
      <c r="A24" s="10">
        <v>16</v>
      </c>
      <c r="B24" s="17" t="s">
        <v>134</v>
      </c>
      <c r="C24" s="32">
        <f>PriorYearIncomeStmt!E24</f>
        <v>0</v>
      </c>
      <c r="D24" s="41">
        <f>'CurrentYearIncomeStmt '!E24</f>
        <v>0</v>
      </c>
    </row>
    <row r="25" spans="1:5" x14ac:dyDescent="0.25">
      <c r="A25" s="10">
        <v>17</v>
      </c>
      <c r="B25" s="17" t="s">
        <v>11</v>
      </c>
      <c r="C25" s="32">
        <f>PriorYearIncomeStmt!E25</f>
        <v>143844</v>
      </c>
      <c r="D25" s="41">
        <f>'CurrentYearIncomeStmt '!E25</f>
        <v>158547</v>
      </c>
    </row>
    <row r="26" spans="1:5" x14ac:dyDescent="0.25">
      <c r="A26" s="10">
        <v>18</v>
      </c>
      <c r="B26" s="17" t="s">
        <v>181</v>
      </c>
      <c r="C26" s="32">
        <f>PriorYearIncomeStmt!E26</f>
        <v>-34021</v>
      </c>
      <c r="D26" s="41">
        <f>'CurrentYearIncomeStmt '!E26</f>
        <v>64761</v>
      </c>
    </row>
    <row r="27" spans="1:5" x14ac:dyDescent="0.25">
      <c r="A27" s="10">
        <v>19</v>
      </c>
      <c r="B27" s="17" t="s">
        <v>13</v>
      </c>
      <c r="C27" s="32">
        <f>PriorYearIncomeStmt!E27</f>
        <v>0</v>
      </c>
      <c r="D27" s="41">
        <f>'CurrentYearIncomeStmt '!E27</f>
        <v>0</v>
      </c>
    </row>
    <row r="28" spans="1:5" x14ac:dyDescent="0.25">
      <c r="A28" s="10">
        <v>20</v>
      </c>
      <c r="B28" s="83" t="s">
        <v>12</v>
      </c>
      <c r="C28" s="37">
        <f>SUM(C25:C27)</f>
        <v>109823</v>
      </c>
      <c r="D28" s="43">
        <f t="shared" ref="D28" si="1">SUM(D25:D27)</f>
        <v>223308</v>
      </c>
    </row>
    <row r="29" spans="1:5" x14ac:dyDescent="0.25">
      <c r="A29" s="10">
        <v>21</v>
      </c>
      <c r="B29" s="83" t="s">
        <v>22</v>
      </c>
      <c r="C29" s="37">
        <f>C23+C24-C28</f>
        <v>-222591</v>
      </c>
      <c r="D29" s="43">
        <f>D23+D24-D28</f>
        <v>464373</v>
      </c>
    </row>
    <row r="30" spans="1:5" x14ac:dyDescent="0.25">
      <c r="A30" s="10">
        <v>22</v>
      </c>
      <c r="B30" s="17" t="s">
        <v>15</v>
      </c>
      <c r="C30" s="32">
        <f>PriorYearIncomeStmt!E30</f>
        <v>254128</v>
      </c>
      <c r="D30" s="41">
        <f>'CurrentYearIncomeStmt '!E30</f>
        <v>277926</v>
      </c>
    </row>
    <row r="31" spans="1:5" x14ac:dyDescent="0.25">
      <c r="A31" s="10">
        <v>23</v>
      </c>
      <c r="B31" s="17" t="s">
        <v>16</v>
      </c>
      <c r="C31" s="32">
        <f>PriorYearIncomeStmt!E31</f>
        <v>0</v>
      </c>
      <c r="D31" s="41">
        <f>'CurrentYearIncomeStmt '!E31</f>
        <v>0</v>
      </c>
    </row>
    <row r="32" spans="1:5" x14ac:dyDescent="0.25">
      <c r="A32" s="10">
        <v>24</v>
      </c>
      <c r="B32" s="17" t="s">
        <v>17</v>
      </c>
      <c r="C32" s="32">
        <f>PriorYearIncomeStmt!E32</f>
        <v>67187</v>
      </c>
      <c r="D32" s="41">
        <f>'CurrentYearIncomeStmt '!E32</f>
        <v>0</v>
      </c>
    </row>
    <row r="33" spans="1:4" x14ac:dyDescent="0.25">
      <c r="A33" s="10">
        <v>25</v>
      </c>
      <c r="B33" s="17" t="s">
        <v>261</v>
      </c>
      <c r="C33" s="32">
        <f>PriorYearIncomeStmt!E33</f>
        <v>-63943</v>
      </c>
      <c r="D33" s="41">
        <f>'CurrentYearIncomeStmt '!E33</f>
        <v>-69158</v>
      </c>
    </row>
    <row r="34" spans="1:4" x14ac:dyDescent="0.25">
      <c r="A34" s="10">
        <v>26</v>
      </c>
      <c r="B34" s="83" t="s">
        <v>259</v>
      </c>
      <c r="C34" s="37">
        <f>SUM(C30:C33)</f>
        <v>257372</v>
      </c>
      <c r="D34" s="43">
        <f t="shared" ref="D34" si="2">SUM(D30:D33)</f>
        <v>208768</v>
      </c>
    </row>
    <row r="35" spans="1:4" x14ac:dyDescent="0.25">
      <c r="A35" s="10">
        <v>27</v>
      </c>
      <c r="B35" s="17" t="s">
        <v>18</v>
      </c>
      <c r="C35" s="32">
        <f>PriorYearIncomeStmt!E35</f>
        <v>4628</v>
      </c>
      <c r="D35" s="41">
        <f>'CurrentYearIncomeStmt '!E35</f>
        <v>27215</v>
      </c>
    </row>
    <row r="36" spans="1:4" x14ac:dyDescent="0.25">
      <c r="A36" s="10">
        <v>28</v>
      </c>
      <c r="B36" s="17" t="s">
        <v>19</v>
      </c>
      <c r="C36" s="32">
        <f>PriorYearIncomeStmt!E36</f>
        <v>0</v>
      </c>
      <c r="D36" s="41">
        <f>'CurrentYearIncomeStmt '!E36</f>
        <v>0</v>
      </c>
    </row>
    <row r="37" spans="1:4" x14ac:dyDescent="0.25">
      <c r="A37" s="10">
        <v>29</v>
      </c>
      <c r="B37" s="17" t="s">
        <v>78</v>
      </c>
      <c r="C37" s="32">
        <f>PriorYearIncomeStmt!E37</f>
        <v>0</v>
      </c>
      <c r="D37" s="41">
        <f>'CurrentYearIncomeStmt '!E37</f>
        <v>0</v>
      </c>
    </row>
    <row r="38" spans="1:4" x14ac:dyDescent="0.25">
      <c r="A38" s="10">
        <v>30</v>
      </c>
      <c r="B38" s="17" t="s">
        <v>20</v>
      </c>
      <c r="C38" s="32">
        <f>PriorYearIncomeStmt!E38</f>
        <v>580795</v>
      </c>
      <c r="D38" s="41">
        <f>'CurrentYearIncomeStmt '!E38</f>
        <v>-402457</v>
      </c>
    </row>
    <row r="39" spans="1:4" x14ac:dyDescent="0.25">
      <c r="A39" s="10">
        <v>31</v>
      </c>
      <c r="B39" s="83" t="s">
        <v>21</v>
      </c>
      <c r="C39" s="37">
        <f>C29-C34+C35+C36+C37+C38</f>
        <v>105460</v>
      </c>
      <c r="D39" s="43">
        <f t="shared" ref="D39" si="3">D29-D34+D35+D36+D37+D38</f>
        <v>-119637</v>
      </c>
    </row>
    <row r="40" spans="1:4" x14ac:dyDescent="0.25">
      <c r="A40" s="10">
        <v>32</v>
      </c>
      <c r="B40" s="17" t="s">
        <v>23</v>
      </c>
      <c r="C40" s="44"/>
      <c r="D40" s="70"/>
    </row>
    <row r="41" spans="1:4" x14ac:dyDescent="0.25">
      <c r="A41" s="10">
        <v>33</v>
      </c>
      <c r="B41" s="17" t="s">
        <v>24</v>
      </c>
      <c r="C41" s="32">
        <f>PriorYearIncomeStmt!E41</f>
        <v>-7686823</v>
      </c>
      <c r="D41" s="41">
        <f>'CurrentYearIncomeStmt '!E41</f>
        <v>-7581363</v>
      </c>
    </row>
    <row r="42" spans="1:4" x14ac:dyDescent="0.25">
      <c r="A42" s="10">
        <v>34</v>
      </c>
      <c r="B42" s="17" t="s">
        <v>25</v>
      </c>
      <c r="C42" s="32">
        <f>PriorYearIncomeStmt!E42</f>
        <v>0</v>
      </c>
      <c r="D42" s="41">
        <f>'CurrentYearIncomeStmt '!E42</f>
        <v>0</v>
      </c>
    </row>
    <row r="43" spans="1:4" x14ac:dyDescent="0.25">
      <c r="A43" s="10">
        <v>35</v>
      </c>
      <c r="B43" s="17" t="s">
        <v>26</v>
      </c>
      <c r="C43" s="32">
        <f>PriorYearIncomeStmt!E43</f>
        <v>0</v>
      </c>
      <c r="D43" s="41">
        <f>'CurrentYearIncomeStmt '!E43</f>
        <v>0</v>
      </c>
    </row>
    <row r="44" spans="1:4" x14ac:dyDescent="0.25">
      <c r="A44" s="10">
        <v>36</v>
      </c>
      <c r="B44" s="17" t="s">
        <v>27</v>
      </c>
      <c r="C44" s="32">
        <f>PriorYearIncomeStmt!E44</f>
        <v>0</v>
      </c>
      <c r="D44" s="41">
        <f>'CurrentYearIncomeStmt '!E44</f>
        <v>0</v>
      </c>
    </row>
    <row r="45" spans="1:4" x14ac:dyDescent="0.25">
      <c r="A45" s="10">
        <v>37</v>
      </c>
      <c r="B45" s="17" t="s">
        <v>28</v>
      </c>
      <c r="C45" s="32">
        <f>PriorYearIncomeStmt!E45</f>
        <v>0</v>
      </c>
      <c r="D45" s="41">
        <f>'CurrentYearIncomeStmt '!E45</f>
        <v>0</v>
      </c>
    </row>
    <row r="46" spans="1:4" x14ac:dyDescent="0.25">
      <c r="A46" s="10">
        <v>38</v>
      </c>
      <c r="B46" s="17" t="s">
        <v>29</v>
      </c>
      <c r="C46" s="32">
        <f>PriorYearIncomeStmt!E46</f>
        <v>0</v>
      </c>
      <c r="D46" s="41">
        <f>'CurrentYearIncomeStmt '!E46</f>
        <v>0</v>
      </c>
    </row>
    <row r="47" spans="1:4" x14ac:dyDescent="0.25">
      <c r="A47" s="10">
        <v>39</v>
      </c>
      <c r="B47" s="83" t="s">
        <v>30</v>
      </c>
      <c r="C47" s="37">
        <f>(C39+C41+C42)-(C43+C44+C45+C46)</f>
        <v>-7581363</v>
      </c>
      <c r="D47" s="43">
        <f t="shared" ref="D47" si="4">(D39+D41+D42)-(D43+D44+D45+D46)</f>
        <v>-7701000</v>
      </c>
    </row>
    <row r="48" spans="1:4" x14ac:dyDescent="0.25">
      <c r="A48" s="10">
        <v>40</v>
      </c>
      <c r="B48" s="17" t="s">
        <v>31</v>
      </c>
      <c r="C48" s="32">
        <f>PriorYearIncomeStmt!E48</f>
        <v>0</v>
      </c>
      <c r="D48" s="41">
        <f>'CurrentYearIncomeStmt '!E48</f>
        <v>0</v>
      </c>
    </row>
    <row r="49" spans="1:8" x14ac:dyDescent="0.25">
      <c r="A49" s="10">
        <v>41</v>
      </c>
      <c r="B49" s="17" t="s">
        <v>29</v>
      </c>
      <c r="C49" s="32">
        <f>PriorYearIncomeStmt!E49</f>
        <v>0</v>
      </c>
      <c r="D49" s="41">
        <f>'CurrentYearIncomeStmt '!E49</f>
        <v>0</v>
      </c>
    </row>
    <row r="50" spans="1:8" x14ac:dyDescent="0.25">
      <c r="A50" s="10">
        <v>42</v>
      </c>
      <c r="B50" s="17" t="s">
        <v>32</v>
      </c>
      <c r="C50" s="32">
        <f>PriorYearIncomeStmt!E50</f>
        <v>0</v>
      </c>
      <c r="D50" s="41">
        <f>'CurrentYearIncomeStmt '!E50</f>
        <v>0</v>
      </c>
    </row>
    <row r="51" spans="1:8" x14ac:dyDescent="0.25">
      <c r="A51" s="10">
        <v>43</v>
      </c>
      <c r="B51" s="83" t="s">
        <v>33</v>
      </c>
      <c r="C51" s="37">
        <f>C48+C49-C50</f>
        <v>0</v>
      </c>
      <c r="D51" s="43">
        <f t="shared" ref="D51" si="5">D48+D49-D50</f>
        <v>0</v>
      </c>
    </row>
    <row r="52" spans="1:8" x14ac:dyDescent="0.25">
      <c r="A52" s="10">
        <v>44</v>
      </c>
      <c r="B52" s="17" t="s">
        <v>34</v>
      </c>
      <c r="C52" s="32">
        <f>PriorYearIncomeStmt!E52</f>
        <v>823947</v>
      </c>
      <c r="D52" s="41">
        <f>'CurrentYearIncomeStmt '!E52</f>
        <v>0</v>
      </c>
    </row>
    <row r="53" spans="1:8" x14ac:dyDescent="0.25">
      <c r="A53" s="10">
        <v>45</v>
      </c>
      <c r="B53" s="17" t="s">
        <v>35</v>
      </c>
      <c r="C53" s="49">
        <f>((C22+C28-C18-C19)/C15)</f>
        <v>0.83718610657380821</v>
      </c>
      <c r="D53" s="49">
        <f>((D22+D28-D18-D19)/D15)</f>
        <v>0.68703695606851789</v>
      </c>
    </row>
    <row r="54" spans="1:8" x14ac:dyDescent="0.25">
      <c r="A54" s="10">
        <v>46</v>
      </c>
      <c r="B54" s="17" t="s">
        <v>36</v>
      </c>
      <c r="C54" s="49">
        <f>((C22+C28+C34)/C15)</f>
        <v>1.106548722937313</v>
      </c>
      <c r="D54" s="49">
        <f>((D22+D28+D34)/D15)</f>
        <v>0.95203511801363216</v>
      </c>
    </row>
    <row r="55" spans="1:8" x14ac:dyDescent="0.25">
      <c r="A55" s="10">
        <v>47</v>
      </c>
      <c r="B55" s="17" t="s">
        <v>37</v>
      </c>
      <c r="C55" s="49">
        <f>((C39+C34)/C34)</f>
        <v>1.4097570831325863</v>
      </c>
      <c r="D55" s="49">
        <f t="shared" ref="D55" si="6">((D39+D34)/D34)</f>
        <v>0.42693803648068668</v>
      </c>
    </row>
    <row r="56" spans="1:8" x14ac:dyDescent="0.25">
      <c r="A56" s="10">
        <v>48</v>
      </c>
      <c r="B56" s="17" t="s">
        <v>38</v>
      </c>
      <c r="C56" s="45">
        <f>(C39+C34+C18+C19)/C52</f>
        <v>1.6006369341717368</v>
      </c>
      <c r="D56" s="49" t="e">
        <f>(D39+D34+D18+D19)/D52</f>
        <v>#DIV/0!</v>
      </c>
    </row>
    <row r="57" spans="1:8" x14ac:dyDescent="0.25">
      <c r="A57" s="19"/>
      <c r="B57" s="19"/>
      <c r="C57" s="19"/>
      <c r="D57" s="15"/>
    </row>
    <row r="59" spans="1:8" x14ac:dyDescent="0.25">
      <c r="B59" t="s">
        <v>182</v>
      </c>
      <c r="C59" s="48" t="s">
        <v>251</v>
      </c>
      <c r="D59" s="48" t="s">
        <v>270</v>
      </c>
    </row>
    <row r="60" spans="1:8" x14ac:dyDescent="0.25">
      <c r="A60" s="47" t="s">
        <v>157</v>
      </c>
      <c r="B60" t="s">
        <v>149</v>
      </c>
      <c r="C60" s="56"/>
      <c r="D60" s="56"/>
      <c r="E60" s="65"/>
      <c r="F60" s="65"/>
      <c r="G60" s="65"/>
      <c r="H60" s="65"/>
    </row>
    <row r="61" spans="1:8" x14ac:dyDescent="0.25">
      <c r="A61" s="65"/>
      <c r="B61" s="65" t="s">
        <v>183</v>
      </c>
      <c r="C61" s="65"/>
      <c r="D61" s="65"/>
      <c r="E61" s="65"/>
      <c r="F61" s="65"/>
      <c r="G61" s="65"/>
      <c r="H61" s="65"/>
    </row>
    <row r="62" spans="1:8" x14ac:dyDescent="0.25">
      <c r="A62" s="65"/>
      <c r="B62" s="65" t="s">
        <v>184</v>
      </c>
      <c r="C62" s="65"/>
      <c r="D62" s="65"/>
      <c r="E62" s="65"/>
      <c r="F62" s="65"/>
      <c r="G62" s="65"/>
      <c r="H62" s="65"/>
    </row>
    <row r="63" spans="1:8" x14ac:dyDescent="0.25">
      <c r="A63" s="65"/>
      <c r="B63" s="65" t="s">
        <v>185</v>
      </c>
      <c r="C63" s="65"/>
      <c r="D63" s="65"/>
      <c r="E63" s="65"/>
      <c r="F63" s="65"/>
      <c r="G63" s="65"/>
      <c r="H63" s="65"/>
    </row>
    <row r="64" spans="1:8" x14ac:dyDescent="0.25">
      <c r="A64" s="65"/>
      <c r="B64" s="65"/>
      <c r="C64" s="65"/>
      <c r="D64" s="65"/>
      <c r="E64" s="65"/>
      <c r="F64" s="65"/>
      <c r="G64" s="65"/>
      <c r="H64" s="65"/>
    </row>
    <row r="65" spans="1:8" x14ac:dyDescent="0.25">
      <c r="A65" s="65"/>
      <c r="B65" s="65"/>
      <c r="C65" s="65"/>
      <c r="D65" s="65"/>
      <c r="E65" s="65"/>
      <c r="F65" s="65"/>
      <c r="G65" s="65"/>
      <c r="H65" s="65"/>
    </row>
    <row r="66" spans="1:8" x14ac:dyDescent="0.25">
      <c r="A66" s="65"/>
      <c r="B66" s="65"/>
      <c r="C66" s="65"/>
      <c r="D66" s="65"/>
      <c r="E66" s="65"/>
      <c r="F66" s="65"/>
      <c r="G66" s="65"/>
      <c r="H66" s="65"/>
    </row>
    <row r="67" spans="1:8" x14ac:dyDescent="0.25">
      <c r="A67" s="65"/>
      <c r="B67" s="65"/>
      <c r="C67" s="65"/>
      <c r="D67" s="65"/>
      <c r="E67" s="65"/>
      <c r="F67" s="65"/>
      <c r="G67" s="65"/>
      <c r="H67" s="65"/>
    </row>
    <row r="68" spans="1:8" x14ac:dyDescent="0.25">
      <c r="A68" s="65"/>
      <c r="B68" s="65"/>
      <c r="C68" s="65"/>
      <c r="D68" s="65"/>
      <c r="E68" s="65"/>
      <c r="F68" s="65"/>
      <c r="G68" s="65"/>
      <c r="H68" s="65"/>
    </row>
    <row r="69" spans="1:8" x14ac:dyDescent="0.25">
      <c r="A69" s="65"/>
      <c r="B69" s="65"/>
      <c r="C69" s="65"/>
      <c r="D69" s="65"/>
      <c r="E69" s="65"/>
      <c r="F69" s="65"/>
      <c r="G69" s="65"/>
      <c r="H69" s="65"/>
    </row>
    <row r="70" spans="1:8" x14ac:dyDescent="0.25">
      <c r="A70" s="65"/>
      <c r="B70" s="65"/>
      <c r="C70" s="65"/>
      <c r="D70" s="65"/>
      <c r="E70" s="65"/>
      <c r="F70" s="65"/>
      <c r="G70" s="65"/>
      <c r="H70" s="65"/>
    </row>
    <row r="71" spans="1:8" x14ac:dyDescent="0.25">
      <c r="A71" s="65"/>
      <c r="B71" s="65"/>
      <c r="C71" s="65"/>
      <c r="D71" s="65"/>
      <c r="E71" s="65"/>
      <c r="F71" s="65"/>
      <c r="G71" s="65"/>
      <c r="H71" s="65"/>
    </row>
  </sheetData>
  <sheetProtection algorithmName="SHA-512" hashValue="5U69B+rGcJAiMrMAgpGjilwuQtTRwHD7n5pr0jhmunUFsopTLqXeo8YcNuinEYAPfpuj838SbCc6DnshFMJSOw==" saltValue="4aX7n1oVJRY1T6P5S8z1DQ==" spinCount="100000" sheet="1" objects="1" scenarios="1" selectLockedCells="1"/>
  <pageMargins left="1.2" right="0.7" top="1.25" bottom="0.75" header="0.8" footer="0.3"/>
  <pageSetup scale="60" orientation="portrait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36"/>
  <sheetViews>
    <sheetView workbookViewId="0">
      <selection activeCell="E14" sqref="E14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7" t="str">
        <f>PriorYearBalanceSheet!A3</f>
        <v>MASHELL TELECOM, INC.</v>
      </c>
      <c r="C3" s="65"/>
      <c r="D3" s="65"/>
      <c r="E3" s="65"/>
    </row>
    <row r="4" spans="1:5" x14ac:dyDescent="0.25">
      <c r="B4" s="65"/>
      <c r="C4" s="65"/>
      <c r="D4" s="65"/>
      <c r="E4" s="65"/>
    </row>
    <row r="5" spans="1:5" x14ac:dyDescent="0.25">
      <c r="B5" s="65"/>
      <c r="C5" s="65"/>
      <c r="D5" s="65"/>
      <c r="E5" s="65"/>
    </row>
    <row r="6" spans="1:5" x14ac:dyDescent="0.25">
      <c r="A6" s="6"/>
      <c r="B6" s="6"/>
      <c r="C6" s="6"/>
      <c r="D6" s="9" t="s">
        <v>72</v>
      </c>
      <c r="E6" s="23" t="s">
        <v>111</v>
      </c>
    </row>
    <row r="7" spans="1:5" x14ac:dyDescent="0.25">
      <c r="A7" s="17" t="s">
        <v>0</v>
      </c>
      <c r="B7" s="10" t="s">
        <v>147</v>
      </c>
      <c r="C7" s="10" t="s">
        <v>135</v>
      </c>
      <c r="D7" s="10">
        <v>2017</v>
      </c>
      <c r="E7" s="4">
        <v>2018</v>
      </c>
    </row>
    <row r="8" spans="1:5" x14ac:dyDescent="0.25">
      <c r="A8" s="19"/>
      <c r="B8" s="19"/>
      <c r="C8" s="11" t="s">
        <v>136</v>
      </c>
      <c r="D8" s="25"/>
      <c r="E8" s="29"/>
    </row>
    <row r="9" spans="1:5" x14ac:dyDescent="0.25">
      <c r="A9" s="9">
        <v>1</v>
      </c>
      <c r="B9" s="6" t="s">
        <v>137</v>
      </c>
      <c r="C9" s="27" t="s">
        <v>138</v>
      </c>
      <c r="D9" s="55">
        <v>324797</v>
      </c>
      <c r="E9" s="55">
        <v>205921</v>
      </c>
    </row>
    <row r="10" spans="1:5" x14ac:dyDescent="0.25">
      <c r="A10" s="10">
        <v>2</v>
      </c>
      <c r="B10" s="44" t="s">
        <v>139</v>
      </c>
      <c r="C10" s="28" t="s">
        <v>140</v>
      </c>
      <c r="D10" s="44"/>
      <c r="E10" s="44"/>
    </row>
    <row r="11" spans="1:5" x14ac:dyDescent="0.25">
      <c r="A11" s="10" t="s">
        <v>175</v>
      </c>
      <c r="B11" s="17" t="s">
        <v>141</v>
      </c>
      <c r="C11" s="10"/>
      <c r="D11" s="52">
        <v>100537</v>
      </c>
      <c r="E11" s="52">
        <f>299209-E18</f>
        <v>90379.18</v>
      </c>
    </row>
    <row r="12" spans="1:5" x14ac:dyDescent="0.25">
      <c r="A12" s="10" t="s">
        <v>176</v>
      </c>
      <c r="B12" s="17" t="s">
        <v>200</v>
      </c>
      <c r="C12" s="10"/>
      <c r="D12" s="52">
        <v>829479</v>
      </c>
      <c r="E12" s="52">
        <v>961854</v>
      </c>
    </row>
    <row r="13" spans="1:5" x14ac:dyDescent="0.25">
      <c r="A13" s="10">
        <v>3</v>
      </c>
      <c r="B13" s="44" t="s">
        <v>143</v>
      </c>
      <c r="C13" s="10">
        <v>5083</v>
      </c>
      <c r="D13" s="44"/>
      <c r="E13" s="44"/>
    </row>
    <row r="14" spans="1:5" x14ac:dyDescent="0.25">
      <c r="A14" s="10" t="s">
        <v>177</v>
      </c>
      <c r="B14" s="17" t="s">
        <v>141</v>
      </c>
      <c r="C14" s="10"/>
      <c r="D14" s="52">
        <v>18204</v>
      </c>
      <c r="E14" s="52">
        <v>28078</v>
      </c>
    </row>
    <row r="15" spans="1:5" x14ac:dyDescent="0.25">
      <c r="A15" s="10" t="s">
        <v>178</v>
      </c>
      <c r="B15" s="17" t="s">
        <v>142</v>
      </c>
      <c r="C15" s="10"/>
      <c r="D15" s="52">
        <v>946397</v>
      </c>
      <c r="E15" s="52">
        <v>1430183</v>
      </c>
    </row>
    <row r="16" spans="1:5" x14ac:dyDescent="0.25">
      <c r="A16" s="10">
        <v>4</v>
      </c>
      <c r="B16" s="17" t="s">
        <v>263</v>
      </c>
      <c r="C16" s="10" t="s">
        <v>144</v>
      </c>
      <c r="D16" s="52">
        <v>122008</v>
      </c>
      <c r="E16" s="52">
        <v>133329</v>
      </c>
    </row>
    <row r="17" spans="1:5" x14ac:dyDescent="0.25">
      <c r="A17" s="10">
        <v>5</v>
      </c>
      <c r="B17" s="17" t="s">
        <v>262</v>
      </c>
      <c r="C17" s="10" t="s">
        <v>144</v>
      </c>
      <c r="D17" s="52">
        <v>1454863</v>
      </c>
      <c r="E17" s="52">
        <f>2080568-E16</f>
        <v>1947239</v>
      </c>
    </row>
    <row r="18" spans="1:5" x14ac:dyDescent="0.25">
      <c r="A18" s="10">
        <v>6</v>
      </c>
      <c r="B18" s="17" t="s">
        <v>190</v>
      </c>
      <c r="C18" s="10" t="s">
        <v>144</v>
      </c>
      <c r="D18" s="52">
        <v>189941</v>
      </c>
      <c r="E18" s="52">
        <f>69443.92+139385.9</f>
        <v>208829.82</v>
      </c>
    </row>
    <row r="19" spans="1:5" x14ac:dyDescent="0.25">
      <c r="A19" s="10">
        <v>7</v>
      </c>
      <c r="B19" s="17" t="s">
        <v>163</v>
      </c>
      <c r="C19" s="11"/>
      <c r="D19" s="53"/>
      <c r="E19" s="53"/>
    </row>
    <row r="20" spans="1:5" x14ac:dyDescent="0.25">
      <c r="A20" s="10">
        <v>8</v>
      </c>
      <c r="B20" s="17" t="s">
        <v>145</v>
      </c>
      <c r="C20" s="6"/>
      <c r="D20" s="35">
        <f>D9+D11+D12+D14+D15+D16++D17+D18+D19</f>
        <v>3986226</v>
      </c>
      <c r="E20" s="35">
        <f>E9+E11+E12+E14+E15+E16++E17+E18+E19</f>
        <v>5005813</v>
      </c>
    </row>
    <row r="21" spans="1:5" x14ac:dyDescent="0.25">
      <c r="A21" s="10">
        <v>9</v>
      </c>
      <c r="B21" s="18" t="s">
        <v>150</v>
      </c>
      <c r="C21" s="17"/>
      <c r="D21" s="37">
        <f>IncomeStmtSummary!C10</f>
        <v>3986226</v>
      </c>
      <c r="E21" s="37">
        <f>IncomeStmtSummary!D10</f>
        <v>5005813</v>
      </c>
    </row>
    <row r="22" spans="1:5" ht="15.75" thickBot="1" x14ac:dyDescent="0.3">
      <c r="A22" s="11">
        <v>10</v>
      </c>
      <c r="B22" s="51" t="s">
        <v>125</v>
      </c>
      <c r="C22" s="19"/>
      <c r="D22" s="50">
        <f>D20-D21</f>
        <v>0</v>
      </c>
      <c r="E22" s="34">
        <f>E20-E21</f>
        <v>0</v>
      </c>
    </row>
    <row r="23" spans="1:5" ht="15.75" thickTop="1" x14ac:dyDescent="0.25">
      <c r="B23" s="71" t="s">
        <v>179</v>
      </c>
      <c r="C23" s="65"/>
      <c r="D23" s="65"/>
      <c r="E23" s="65"/>
    </row>
    <row r="24" spans="1:5" x14ac:dyDescent="0.25">
      <c r="B24" t="s">
        <v>164</v>
      </c>
      <c r="C24" s="65"/>
      <c r="D24" s="65"/>
      <c r="E24" s="65"/>
    </row>
    <row r="25" spans="1:5" x14ac:dyDescent="0.25">
      <c r="B25" t="s">
        <v>165</v>
      </c>
      <c r="C25" s="65"/>
      <c r="D25" s="65"/>
      <c r="E25" s="65"/>
    </row>
    <row r="26" spans="1:5" x14ac:dyDescent="0.25">
      <c r="A26" s="65"/>
      <c r="B26" s="65"/>
      <c r="C26" s="65"/>
      <c r="D26" s="65"/>
      <c r="E26" s="65"/>
    </row>
    <row r="27" spans="1:5" x14ac:dyDescent="0.25">
      <c r="A27" s="65"/>
      <c r="B27" s="65"/>
      <c r="C27" s="65"/>
      <c r="D27" s="65"/>
      <c r="E27" s="65"/>
    </row>
    <row r="28" spans="1:5" x14ac:dyDescent="0.25">
      <c r="A28" s="65"/>
      <c r="B28" s="65"/>
      <c r="C28" s="65"/>
      <c r="D28" s="65"/>
      <c r="E28" s="65"/>
    </row>
    <row r="29" spans="1:5" x14ac:dyDescent="0.25">
      <c r="A29" s="65"/>
      <c r="B29" s="65"/>
      <c r="C29" s="65"/>
      <c r="D29" s="65"/>
      <c r="E29" s="65"/>
    </row>
    <row r="30" spans="1:5" x14ac:dyDescent="0.25">
      <c r="A30" s="65"/>
      <c r="B30" s="65"/>
      <c r="C30" s="65"/>
      <c r="D30" s="65"/>
      <c r="E30" s="65"/>
    </row>
    <row r="31" spans="1:5" x14ac:dyDescent="0.25">
      <c r="A31" s="65"/>
      <c r="B31" s="65"/>
      <c r="C31" s="65"/>
      <c r="D31" s="65"/>
      <c r="E31" s="65"/>
    </row>
    <row r="32" spans="1:5" x14ac:dyDescent="0.25">
      <c r="A32" s="65"/>
      <c r="B32" s="65"/>
      <c r="C32" s="65"/>
      <c r="D32" s="65"/>
      <c r="E32" s="65"/>
    </row>
    <row r="33" spans="1:5" x14ac:dyDescent="0.25">
      <c r="A33" s="65"/>
      <c r="B33" s="65"/>
      <c r="C33" s="65"/>
      <c r="D33" s="65"/>
      <c r="E33" s="65"/>
    </row>
    <row r="34" spans="1:5" x14ac:dyDescent="0.25">
      <c r="A34" s="65"/>
      <c r="B34" s="65"/>
      <c r="C34" s="65"/>
      <c r="D34" s="65"/>
      <c r="E34" s="65"/>
    </row>
    <row r="35" spans="1:5" x14ac:dyDescent="0.25">
      <c r="A35" s="65"/>
      <c r="B35" s="65"/>
      <c r="C35" s="65"/>
      <c r="D35" s="65"/>
      <c r="E35" s="65"/>
    </row>
    <row r="36" spans="1:5" x14ac:dyDescent="0.25">
      <c r="A36" s="65"/>
      <c r="B36" s="65"/>
      <c r="C36" s="65"/>
      <c r="D36" s="65"/>
      <c r="E36" s="65"/>
    </row>
  </sheetData>
  <sheetProtection algorithmName="SHA-512" hashValue="PpyTXIC+g+ik4wvrIYNm84EAj1OtxEFBHPTWaO+L6hcw6UiS8LNgi/GcADSLO6/1m3lzUpS8ObDgx9+1LZjmVQ==" saltValue="vkF7xbXJFmTwNLY0847zn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50"/>
  <sheetViews>
    <sheetView workbookViewId="0">
      <selection activeCell="G30" sqref="G30"/>
    </sheetView>
  </sheetViews>
  <sheetFormatPr defaultColWidth="8.85546875" defaultRowHeight="15" x14ac:dyDescent="0.25"/>
  <cols>
    <col min="1" max="1" width="74.285156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2" t="s">
        <v>160</v>
      </c>
      <c r="B2" s="72"/>
    </row>
    <row r="3" spans="1:5" x14ac:dyDescent="0.25">
      <c r="A3" s="57" t="str">
        <f>PriorYearBalanceSheet!A3</f>
        <v>MASHELL TELECOM, INC.</v>
      </c>
      <c r="B3" s="66"/>
    </row>
    <row r="6" spans="1:5" x14ac:dyDescent="0.25">
      <c r="A6" s="9" t="s">
        <v>271</v>
      </c>
      <c r="B6" s="9" t="s">
        <v>212</v>
      </c>
      <c r="C6" s="6"/>
      <c r="D6" s="125" t="s">
        <v>186</v>
      </c>
      <c r="E6" s="126"/>
    </row>
    <row r="7" spans="1:5" x14ac:dyDescent="0.25">
      <c r="A7" s="11" t="s">
        <v>207</v>
      </c>
      <c r="B7" s="11"/>
      <c r="C7" s="11" t="s">
        <v>206</v>
      </c>
      <c r="D7" s="110" t="s">
        <v>192</v>
      </c>
      <c r="E7" s="5" t="s">
        <v>193</v>
      </c>
    </row>
    <row r="8" spans="1:5" x14ac:dyDescent="0.25">
      <c r="A8" s="6"/>
      <c r="B8" s="6"/>
      <c r="C8" s="6"/>
      <c r="D8" s="9"/>
      <c r="E8" s="9"/>
    </row>
    <row r="9" spans="1:5" x14ac:dyDescent="0.25">
      <c r="A9" s="17" t="s">
        <v>187</v>
      </c>
      <c r="B9" s="17"/>
      <c r="C9" s="17"/>
      <c r="D9" s="114"/>
      <c r="E9" s="114"/>
    </row>
    <row r="10" spans="1:5" x14ac:dyDescent="0.25">
      <c r="A10" s="17" t="s">
        <v>273</v>
      </c>
      <c r="B10" s="17">
        <v>2018</v>
      </c>
      <c r="C10" s="10" t="s">
        <v>274</v>
      </c>
      <c r="D10" s="114"/>
      <c r="E10" s="114">
        <v>30357</v>
      </c>
    </row>
    <row r="11" spans="1:5" x14ac:dyDescent="0.25">
      <c r="A11" s="17"/>
      <c r="B11" s="17"/>
      <c r="C11" s="17"/>
      <c r="D11" s="114"/>
      <c r="E11" s="114"/>
    </row>
    <row r="12" spans="1:5" x14ac:dyDescent="0.25">
      <c r="A12" s="17"/>
      <c r="B12" s="17"/>
      <c r="C12" s="17"/>
      <c r="D12" s="114"/>
      <c r="E12" s="114"/>
    </row>
    <row r="13" spans="1:5" x14ac:dyDescent="0.25">
      <c r="A13" s="19"/>
      <c r="B13" s="19"/>
      <c r="C13" s="19"/>
      <c r="D13" s="115"/>
      <c r="E13" s="115"/>
    </row>
    <row r="14" spans="1:5" x14ac:dyDescent="0.25">
      <c r="A14" s="17" t="s">
        <v>188</v>
      </c>
      <c r="B14" s="17"/>
      <c r="C14" s="17"/>
      <c r="D14" s="114"/>
      <c r="E14" s="114"/>
    </row>
    <row r="15" spans="1:5" x14ac:dyDescent="0.25">
      <c r="A15" s="17" t="s">
        <v>280</v>
      </c>
      <c r="B15" s="17">
        <v>2017</v>
      </c>
      <c r="C15" s="10" t="s">
        <v>274</v>
      </c>
      <c r="D15" s="114">
        <v>625318</v>
      </c>
      <c r="E15" s="114"/>
    </row>
    <row r="16" spans="1:5" x14ac:dyDescent="0.25">
      <c r="A16" s="17" t="s">
        <v>275</v>
      </c>
      <c r="B16" s="17">
        <v>2017</v>
      </c>
      <c r="C16" s="10" t="s">
        <v>274</v>
      </c>
      <c r="D16" s="114"/>
      <c r="E16" s="114">
        <v>170000</v>
      </c>
    </row>
    <row r="17" spans="1:5" x14ac:dyDescent="0.25">
      <c r="A17" s="17" t="s">
        <v>276</v>
      </c>
      <c r="B17" s="17">
        <v>2017</v>
      </c>
      <c r="C17" s="10" t="s">
        <v>274</v>
      </c>
      <c r="D17" s="114">
        <f>+E20+E25</f>
        <v>79073</v>
      </c>
      <c r="E17" s="114"/>
    </row>
    <row r="18" spans="1:5" x14ac:dyDescent="0.25">
      <c r="A18" s="19"/>
      <c r="B18" s="19"/>
      <c r="C18" s="19"/>
      <c r="D18" s="115"/>
      <c r="E18" s="115"/>
    </row>
    <row r="19" spans="1:5" x14ac:dyDescent="0.25">
      <c r="A19" s="17" t="s">
        <v>189</v>
      </c>
      <c r="B19" s="17"/>
      <c r="C19" s="17"/>
      <c r="D19" s="114"/>
      <c r="E19" s="114"/>
    </row>
    <row r="20" spans="1:5" x14ac:dyDescent="0.25">
      <c r="A20" s="17" t="s">
        <v>279</v>
      </c>
      <c r="B20" s="17">
        <v>2018</v>
      </c>
      <c r="C20" s="10" t="s">
        <v>274</v>
      </c>
      <c r="D20" s="114"/>
      <c r="E20" s="114">
        <v>61127</v>
      </c>
    </row>
    <row r="21" spans="1:5" x14ac:dyDescent="0.25">
      <c r="A21" s="17" t="s">
        <v>283</v>
      </c>
      <c r="B21" s="17">
        <v>2018</v>
      </c>
      <c r="C21" s="10" t="s">
        <v>277</v>
      </c>
      <c r="D21" s="114">
        <v>17998</v>
      </c>
      <c r="E21" s="114"/>
    </row>
    <row r="22" spans="1:5" x14ac:dyDescent="0.25">
      <c r="A22" s="17" t="s">
        <v>281</v>
      </c>
      <c r="B22" s="17">
        <v>2018</v>
      </c>
      <c r="C22" s="10" t="s">
        <v>274</v>
      </c>
      <c r="D22" s="114"/>
      <c r="E22" s="114">
        <v>26281</v>
      </c>
    </row>
    <row r="23" spans="1:5" x14ac:dyDescent="0.25">
      <c r="A23" s="19"/>
      <c r="B23" s="19"/>
      <c r="C23" s="19"/>
      <c r="D23" s="115"/>
      <c r="E23" s="115"/>
    </row>
    <row r="24" spans="1:5" x14ac:dyDescent="0.25">
      <c r="A24" s="17" t="s">
        <v>194</v>
      </c>
      <c r="B24" s="17"/>
      <c r="C24" s="17"/>
      <c r="D24" s="114"/>
      <c r="E24" s="114"/>
    </row>
    <row r="25" spans="1:5" x14ac:dyDescent="0.25">
      <c r="A25" s="17" t="s">
        <v>278</v>
      </c>
      <c r="B25" s="17">
        <v>2019</v>
      </c>
      <c r="C25" s="10" t="s">
        <v>274</v>
      </c>
      <c r="D25" s="114"/>
      <c r="E25" s="114">
        <v>17946</v>
      </c>
    </row>
    <row r="26" spans="1:5" x14ac:dyDescent="0.25">
      <c r="A26" s="17" t="s">
        <v>282</v>
      </c>
      <c r="B26" s="17">
        <v>2019</v>
      </c>
      <c r="C26" s="10" t="s">
        <v>274</v>
      </c>
      <c r="D26" s="114">
        <f>E22</f>
        <v>26281</v>
      </c>
      <c r="E26" s="114"/>
    </row>
    <row r="27" spans="1:5" x14ac:dyDescent="0.25">
      <c r="A27" s="17"/>
      <c r="B27" s="17"/>
      <c r="C27" s="17"/>
      <c r="D27" s="114"/>
      <c r="E27" s="114"/>
    </row>
    <row r="28" spans="1:5" x14ac:dyDescent="0.25">
      <c r="A28" s="19"/>
      <c r="B28" s="19"/>
      <c r="C28" s="19"/>
      <c r="D28" s="115"/>
      <c r="E28" s="115"/>
    </row>
    <row r="29" spans="1:5" x14ac:dyDescent="0.25">
      <c r="A29" s="17" t="s">
        <v>213</v>
      </c>
      <c r="B29" s="17"/>
      <c r="C29" s="17"/>
      <c r="D29" s="114"/>
      <c r="E29" s="114"/>
    </row>
    <row r="30" spans="1:5" x14ac:dyDescent="0.25">
      <c r="A30" s="17"/>
      <c r="B30" s="17"/>
      <c r="C30" s="17"/>
      <c r="D30" s="114"/>
      <c r="E30" s="114"/>
    </row>
    <row r="31" spans="1:5" x14ac:dyDescent="0.25">
      <c r="A31" s="17"/>
      <c r="B31" s="17"/>
      <c r="C31" s="17"/>
      <c r="D31" s="114"/>
      <c r="E31" s="114"/>
    </row>
    <row r="32" spans="1:5" x14ac:dyDescent="0.25">
      <c r="A32" s="17"/>
      <c r="B32" s="17"/>
      <c r="C32" s="17"/>
      <c r="D32" s="114"/>
      <c r="E32" s="114"/>
    </row>
    <row r="33" spans="1:5" x14ac:dyDescent="0.25">
      <c r="A33" s="19"/>
      <c r="B33" s="19"/>
      <c r="C33" s="19"/>
      <c r="D33" s="115"/>
      <c r="E33" s="115"/>
    </row>
    <row r="34" spans="1:5" x14ac:dyDescent="0.25">
      <c r="D34" s="108"/>
      <c r="E34" s="108"/>
    </row>
    <row r="35" spans="1:5" x14ac:dyDescent="0.25">
      <c r="D35" s="108"/>
      <c r="E35" s="108"/>
    </row>
    <row r="36" spans="1:5" x14ac:dyDescent="0.25">
      <c r="D36" s="108"/>
      <c r="E36" s="108"/>
    </row>
    <row r="37" spans="1:5" x14ac:dyDescent="0.25">
      <c r="D37" s="108"/>
      <c r="E37" s="108"/>
    </row>
    <row r="38" spans="1:5" x14ac:dyDescent="0.25">
      <c r="D38" s="108"/>
      <c r="E38" s="108"/>
    </row>
    <row r="39" spans="1:5" x14ac:dyDescent="0.25">
      <c r="D39" s="108"/>
      <c r="E39" s="108"/>
    </row>
    <row r="40" spans="1:5" x14ac:dyDescent="0.25">
      <c r="D40" s="108"/>
      <c r="E40" s="108"/>
    </row>
    <row r="41" spans="1:5" x14ac:dyDescent="0.25">
      <c r="D41" s="108"/>
      <c r="E41" s="108"/>
    </row>
    <row r="42" spans="1:5" x14ac:dyDescent="0.25">
      <c r="D42" s="108"/>
      <c r="E42" s="108"/>
    </row>
    <row r="43" spans="1:5" x14ac:dyDescent="0.25">
      <c r="D43" s="108"/>
      <c r="E43" s="108"/>
    </row>
    <row r="44" spans="1:5" x14ac:dyDescent="0.25">
      <c r="D44" s="108"/>
      <c r="E44" s="108"/>
    </row>
    <row r="45" spans="1:5" x14ac:dyDescent="0.25">
      <c r="D45" s="108"/>
      <c r="E45" s="108"/>
    </row>
    <row r="46" spans="1:5" x14ac:dyDescent="0.25">
      <c r="D46" s="108"/>
      <c r="E46" s="108"/>
    </row>
    <row r="47" spans="1:5" x14ac:dyDescent="0.25">
      <c r="D47" s="108"/>
      <c r="E47" s="108"/>
    </row>
    <row r="48" spans="1:5" x14ac:dyDescent="0.25">
      <c r="D48" s="108"/>
      <c r="E48" s="108"/>
    </row>
    <row r="49" spans="4:5" x14ac:dyDescent="0.25">
      <c r="D49" s="108"/>
      <c r="E49" s="108"/>
    </row>
    <row r="50" spans="4:5" x14ac:dyDescent="0.25">
      <c r="D50" s="108"/>
      <c r="E50" s="108"/>
    </row>
  </sheetData>
  <sheetProtection selectLockedCells="1"/>
  <mergeCells count="1">
    <mergeCell ref="D6:E6"/>
  </mergeCells>
  <phoneticPr fontId="7" type="noConversion"/>
  <pageMargins left="1.2" right="0.7" top="1.25" bottom="0.75" header="0.8" footer="0.3"/>
  <pageSetup scale="60" orientation="landscape"/>
  <headerFooter>
    <oddHeader>&amp;L&amp;"-,Bold"State USF Petition Filing Requirement -WAC 480-123-110 (1)(e)
Out-of-Period and Pro Forma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G28"/>
  <sheetViews>
    <sheetView workbookViewId="0">
      <selection activeCell="C14" sqref="C14"/>
    </sheetView>
  </sheetViews>
  <sheetFormatPr defaultColWidth="9.140625" defaultRowHeight="15" x14ac:dyDescent="0.25"/>
  <cols>
    <col min="1" max="1" width="5.85546875" style="72" customWidth="1"/>
    <col min="2" max="2" width="40.42578125" style="72" customWidth="1"/>
    <col min="3" max="4" width="13.85546875" style="72" customWidth="1"/>
    <col min="5" max="16384" width="9.140625" style="72"/>
  </cols>
  <sheetData>
    <row r="3" spans="1:4" x14ac:dyDescent="0.25">
      <c r="B3" s="72" t="s">
        <v>160</v>
      </c>
    </row>
    <row r="4" spans="1:4" x14ac:dyDescent="0.25">
      <c r="B4" s="57" t="str">
        <f>PriorYearBalanceSheet!A3</f>
        <v>MASHELL TELECOM, INC.</v>
      </c>
      <c r="C4" s="65"/>
    </row>
    <row r="5" spans="1:4" x14ac:dyDescent="0.25">
      <c r="B5" s="65"/>
      <c r="C5" s="65"/>
    </row>
    <row r="7" spans="1:4" x14ac:dyDescent="0.25">
      <c r="A7" s="73"/>
      <c r="B7" s="73"/>
      <c r="C7" s="121" t="s">
        <v>252</v>
      </c>
      <c r="D7" s="121" t="s">
        <v>253</v>
      </c>
    </row>
    <row r="8" spans="1:4" x14ac:dyDescent="0.25">
      <c r="A8" s="78" t="s">
        <v>0</v>
      </c>
      <c r="B8" s="74" t="s">
        <v>147</v>
      </c>
      <c r="C8" s="75">
        <v>2018</v>
      </c>
      <c r="D8" s="75">
        <v>2018</v>
      </c>
    </row>
    <row r="9" spans="1:4" x14ac:dyDescent="0.25">
      <c r="A9" s="76"/>
      <c r="B9" s="76"/>
      <c r="C9" s="77" t="s">
        <v>148</v>
      </c>
      <c r="D9" s="77" t="s">
        <v>156</v>
      </c>
    </row>
    <row r="10" spans="1:4" x14ac:dyDescent="0.25">
      <c r="A10" s="85">
        <v>1</v>
      </c>
      <c r="B10" s="73" t="s">
        <v>204</v>
      </c>
      <c r="C10" s="81">
        <f>'RateBase '!D15</f>
        <v>7894103</v>
      </c>
      <c r="D10" s="81">
        <f>C10</f>
        <v>7894103</v>
      </c>
    </row>
    <row r="11" spans="1:4" x14ac:dyDescent="0.25">
      <c r="A11" s="74">
        <v>2</v>
      </c>
      <c r="B11" s="78" t="s">
        <v>170</v>
      </c>
      <c r="C11" s="93">
        <f>'RateBase '!E15</f>
        <v>12305216</v>
      </c>
      <c r="D11" s="93">
        <f>C11</f>
        <v>12305216</v>
      </c>
    </row>
    <row r="12" spans="1:4" x14ac:dyDescent="0.25">
      <c r="A12" s="74">
        <v>3</v>
      </c>
      <c r="B12" s="89" t="s">
        <v>171</v>
      </c>
      <c r="C12" s="79">
        <f>(C10+C11)/2</f>
        <v>10099659.5</v>
      </c>
      <c r="D12" s="79">
        <f>(D10+D11)/2</f>
        <v>10099659.5</v>
      </c>
    </row>
    <row r="13" spans="1:4" x14ac:dyDescent="0.25">
      <c r="A13" s="74">
        <v>4</v>
      </c>
      <c r="B13" s="78" t="s">
        <v>172</v>
      </c>
      <c r="C13" s="58">
        <f>IncomeStmtSummary!D29</f>
        <v>464373</v>
      </c>
      <c r="D13" s="58">
        <f>C13</f>
        <v>464373</v>
      </c>
    </row>
    <row r="14" spans="1:4" x14ac:dyDescent="0.25">
      <c r="A14" s="74">
        <v>5</v>
      </c>
      <c r="B14" s="78" t="s">
        <v>254</v>
      </c>
      <c r="C14" s="109">
        <f>(30357+61127+26281-17998)+(-99767*0.34)</f>
        <v>65846.22</v>
      </c>
      <c r="D14" s="53"/>
    </row>
    <row r="15" spans="1:4" x14ac:dyDescent="0.25">
      <c r="A15" s="74">
        <v>6</v>
      </c>
      <c r="B15" s="90" t="s">
        <v>174</v>
      </c>
      <c r="C15" s="79">
        <f>C13+C14</f>
        <v>530219.22</v>
      </c>
      <c r="D15" s="79">
        <f>D13+D14</f>
        <v>464373</v>
      </c>
    </row>
    <row r="16" spans="1:4" x14ac:dyDescent="0.25">
      <c r="A16" s="74">
        <v>7</v>
      </c>
      <c r="B16" s="89" t="s">
        <v>173</v>
      </c>
      <c r="C16" s="80">
        <f>C15/C12</f>
        <v>5.249872235791711E-2</v>
      </c>
      <c r="D16" s="80">
        <f>D15/D12</f>
        <v>4.5979074839107202E-2</v>
      </c>
    </row>
    <row r="17" spans="1:7" x14ac:dyDescent="0.25">
      <c r="A17" s="86"/>
      <c r="B17" s="120"/>
      <c r="C17" s="80"/>
      <c r="D17" s="80"/>
    </row>
    <row r="18" spans="1:7" x14ac:dyDescent="0.25">
      <c r="B18" s="91" t="s">
        <v>169</v>
      </c>
      <c r="C18" s="65"/>
      <c r="D18" s="65"/>
      <c r="E18" s="65"/>
      <c r="F18" s="65"/>
      <c r="G18" s="65"/>
    </row>
    <row r="19" spans="1:7" x14ac:dyDescent="0.25">
      <c r="A19" s="107" t="s">
        <v>148</v>
      </c>
      <c r="B19" s="104" t="s">
        <v>208</v>
      </c>
      <c r="C19" s="65"/>
      <c r="D19" s="65"/>
      <c r="E19" s="65"/>
      <c r="F19" s="65"/>
      <c r="G19" s="65"/>
    </row>
    <row r="20" spans="1:7" x14ac:dyDescent="0.25">
      <c r="A20" s="107" t="s">
        <v>156</v>
      </c>
      <c r="B20" s="106" t="s">
        <v>214</v>
      </c>
      <c r="C20" s="65"/>
      <c r="D20" s="65"/>
      <c r="E20" s="65"/>
      <c r="F20" s="65"/>
      <c r="G20" s="65"/>
    </row>
    <row r="21" spans="1:7" x14ac:dyDescent="0.25">
      <c r="A21" s="65"/>
      <c r="B21" s="106" t="s">
        <v>215</v>
      </c>
      <c r="C21" s="65"/>
      <c r="D21" s="65"/>
      <c r="E21" s="65"/>
      <c r="F21" s="65"/>
      <c r="G21" s="65"/>
    </row>
    <row r="22" spans="1:7" x14ac:dyDescent="0.25">
      <c r="A22" s="65"/>
      <c r="B22" s="65"/>
      <c r="C22" s="65"/>
      <c r="D22" s="65"/>
      <c r="E22" s="65"/>
      <c r="F22" s="65"/>
      <c r="G22" s="65"/>
    </row>
    <row r="23" spans="1:7" x14ac:dyDescent="0.25">
      <c r="A23" s="65"/>
      <c r="B23" s="65"/>
      <c r="C23" s="65"/>
      <c r="D23" s="65"/>
      <c r="E23" s="65"/>
      <c r="F23" s="65"/>
      <c r="G23" s="65"/>
    </row>
    <row r="24" spans="1:7" x14ac:dyDescent="0.25">
      <c r="A24" s="65"/>
      <c r="B24" s="65"/>
      <c r="C24" s="65"/>
      <c r="D24" s="65"/>
      <c r="E24" s="65"/>
      <c r="F24" s="65"/>
      <c r="G24" s="65"/>
    </row>
    <row r="25" spans="1:7" x14ac:dyDescent="0.25">
      <c r="A25" s="65"/>
      <c r="B25" s="65"/>
      <c r="C25" s="65"/>
      <c r="D25" s="65"/>
      <c r="E25" s="65"/>
      <c r="F25" s="65"/>
      <c r="G25" s="65"/>
    </row>
    <row r="26" spans="1:7" x14ac:dyDescent="0.25">
      <c r="A26" s="65"/>
      <c r="B26" s="65"/>
      <c r="C26" s="65"/>
      <c r="D26" s="65"/>
      <c r="E26" s="65"/>
      <c r="F26" s="65"/>
      <c r="G26" s="65"/>
    </row>
    <row r="27" spans="1:7" x14ac:dyDescent="0.25">
      <c r="A27" s="65"/>
      <c r="B27" s="65"/>
      <c r="C27" s="65"/>
      <c r="D27" s="65"/>
      <c r="E27" s="65"/>
      <c r="F27" s="65"/>
      <c r="G27" s="65"/>
    </row>
    <row r="28" spans="1:7" x14ac:dyDescent="0.25">
      <c r="A28" s="65"/>
      <c r="B28" s="65"/>
      <c r="C28" s="65"/>
      <c r="D28" s="65"/>
      <c r="E28" s="65"/>
      <c r="F28" s="65"/>
      <c r="G28" s="65"/>
    </row>
  </sheetData>
  <sheetProtection algorithmName="SHA-512" hashValue="8YhqWUc7dj492EYBZAAAkX4d1npeyy/xGKoaJux+7n1Y6Db1d4JnbFY7hZrr0iKnO1zhzN5fMJGC70vjDxsjxA==" saltValue="0f7jwYV6AO3HQSefPGi0oA==" spinCount="100000" sheet="1" objects="1" scenarios="1" selectLockedCells="1"/>
  <pageMargins left="1.2" right="0.7" top="1.25" bottom="0.75" header="0.8" footer="0.3"/>
  <pageSetup scale="60" orientation="landscape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7C59013B76724791B3AABBEB3A6553" ma:contentTypeVersion="56" ma:contentTypeDescription="" ma:contentTypeScope="" ma:versionID="e7c890d7ed57219cbd85f523da3081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2019-07-29T07:00:00+00:00</OpenedDate>
    <SignificantOrder xmlns="dc463f71-b30c-4ab2-9473-d307f9d35888">false</SignificantOrder>
    <Date1 xmlns="dc463f71-b30c-4ab2-9473-d307f9d35888">2019-07-29T07:00:00+00:00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Mashell Telecom, Inc.</CaseCompanyNames>
    <Nickname xmlns="http://schemas.microsoft.com/sharepoint/v3" xsi:nil="true"/>
    <DocketNumber xmlns="dc463f71-b30c-4ab2-9473-d307f9d35888">190634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EEC6AF-059D-435F-B0F9-BC3DBD193CCA}"/>
</file>

<file path=customXml/itemProps2.xml><?xml version="1.0" encoding="utf-8"?>
<ds:datastoreItem xmlns:ds="http://schemas.openxmlformats.org/officeDocument/2006/customXml" ds:itemID="{E7BD43B3-BB05-4CA2-965D-E1DF4E532BA4}"/>
</file>

<file path=customXml/itemProps3.xml><?xml version="1.0" encoding="utf-8"?>
<ds:datastoreItem xmlns:ds="http://schemas.openxmlformats.org/officeDocument/2006/customXml" ds:itemID="{98A490F0-5E05-4ADB-B0AF-706604EE83E5}"/>
</file>

<file path=customXml/itemProps4.xml><?xml version="1.0" encoding="utf-8"?>
<ds:datastoreItem xmlns:ds="http://schemas.openxmlformats.org/officeDocument/2006/customXml" ds:itemID="{B5764D82-5ACA-48AD-A100-718CD1AFA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Danielle Clausen</cp:lastModifiedBy>
  <cp:lastPrinted>2019-07-26T21:59:53Z</cp:lastPrinted>
  <dcterms:created xsi:type="dcterms:W3CDTF">2014-05-21T17:51:51Z</dcterms:created>
  <dcterms:modified xsi:type="dcterms:W3CDTF">2019-07-26T22:43:12Z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0x0101006E56B4D1795A2E4DB2F0B01679ED314A00B67C59013B76724791B3AABBEB3A6553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