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90" yWindow="390" windowWidth="21105" windowHeight="11865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" l="1"/>
  <c r="E43" i="1"/>
  <c r="F43" i="1"/>
  <c r="G43" i="1"/>
  <c r="H43" i="1"/>
  <c r="I43" i="1"/>
  <c r="J43" i="1"/>
  <c r="K43" i="1"/>
  <c r="L43" i="1"/>
  <c r="M43" i="1"/>
  <c r="N43" i="1"/>
  <c r="O43" i="1"/>
  <c r="D43" i="1"/>
  <c r="P40" i="1"/>
  <c r="P41" i="1"/>
  <c r="E41" i="1"/>
  <c r="F41" i="1"/>
  <c r="G41" i="1"/>
  <c r="H41" i="1"/>
  <c r="I41" i="1"/>
  <c r="J41" i="1"/>
  <c r="K41" i="1"/>
  <c r="L41" i="1"/>
  <c r="M41" i="1"/>
  <c r="N41" i="1"/>
  <c r="O41" i="1"/>
  <c r="D41" i="1"/>
  <c r="E39" i="1"/>
  <c r="F39" i="1"/>
  <c r="G39" i="1"/>
  <c r="H39" i="1"/>
  <c r="I39" i="1"/>
  <c r="J39" i="1"/>
  <c r="K39" i="1"/>
  <c r="L39" i="1"/>
  <c r="M39" i="1"/>
  <c r="N39" i="1"/>
  <c r="O39" i="1"/>
  <c r="D39" i="1"/>
  <c r="P39" i="1" s="1"/>
  <c r="P38" i="1"/>
  <c r="P37" i="1"/>
  <c r="P36" i="1"/>
  <c r="I4" i="1"/>
  <c r="H4" i="1"/>
  <c r="I8" i="1" l="1"/>
  <c r="J8" i="1"/>
  <c r="K8" i="1"/>
  <c r="L8" i="1"/>
  <c r="M8" i="1"/>
  <c r="N8" i="1"/>
  <c r="O8" i="1"/>
  <c r="H6" i="1"/>
  <c r="P5" i="1" l="1"/>
  <c r="P6" i="1"/>
  <c r="P7" i="1"/>
  <c r="P31" i="1"/>
  <c r="G28" i="1"/>
  <c r="H28" i="1"/>
  <c r="I28" i="1"/>
  <c r="I29" i="1" s="1"/>
  <c r="I32" i="1" s="1"/>
  <c r="J28" i="1"/>
  <c r="J29" i="1" s="1"/>
  <c r="J32" i="1" s="1"/>
  <c r="K28" i="1"/>
  <c r="K29" i="1" s="1"/>
  <c r="K32" i="1" s="1"/>
  <c r="L28" i="1"/>
  <c r="L29" i="1" s="1"/>
  <c r="L32" i="1" s="1"/>
  <c r="M28" i="1"/>
  <c r="M29" i="1" s="1"/>
  <c r="M32" i="1" s="1"/>
  <c r="N28" i="1"/>
  <c r="N29" i="1" s="1"/>
  <c r="N32" i="1" s="1"/>
  <c r="O28" i="1"/>
  <c r="O29" i="1" s="1"/>
  <c r="O32" i="1" s="1"/>
  <c r="P12" i="1"/>
  <c r="P18" i="1"/>
  <c r="P19" i="1"/>
  <c r="P20" i="1"/>
  <c r="P21" i="1"/>
  <c r="P22" i="1"/>
  <c r="P23" i="1"/>
  <c r="P24" i="1"/>
  <c r="P25" i="1"/>
  <c r="P26" i="1"/>
  <c r="P27" i="1"/>
  <c r="P11" i="1"/>
  <c r="G31" i="1"/>
  <c r="E17" i="1"/>
  <c r="P17" i="1" s="1"/>
  <c r="F15" i="1"/>
  <c r="F28" i="1" s="1"/>
  <c r="E28" i="1" l="1"/>
  <c r="P13" i="1"/>
  <c r="G4" i="1"/>
  <c r="F4" i="1"/>
  <c r="E4" i="1"/>
  <c r="D4" i="1"/>
  <c r="D8" i="1" s="1"/>
  <c r="E8" i="1" l="1"/>
  <c r="E29" i="1" s="1"/>
  <c r="E32" i="1" s="1"/>
  <c r="G8" i="1"/>
  <c r="G29" i="1" s="1"/>
  <c r="G32" i="1" s="1"/>
  <c r="H8" i="1"/>
  <c r="H29" i="1" s="1"/>
  <c r="H32" i="1" s="1"/>
  <c r="F8" i="1"/>
  <c r="F29" i="1" s="1"/>
  <c r="F32" i="1" s="1"/>
  <c r="P14" i="1"/>
  <c r="P4" i="1"/>
  <c r="P8" i="1" s="1"/>
  <c r="P15" i="1" l="1"/>
  <c r="P16" i="1"/>
  <c r="D28" i="1"/>
  <c r="D29" i="1" s="1"/>
  <c r="D32" i="1" s="1"/>
  <c r="P28" i="1" l="1"/>
  <c r="P29" i="1" s="1"/>
  <c r="P32" i="1" s="1"/>
</calcChain>
</file>

<file path=xl/sharedStrings.xml><?xml version="1.0" encoding="utf-8"?>
<sst xmlns="http://schemas.openxmlformats.org/spreadsheetml/2006/main" count="50" uniqueCount="48">
  <si>
    <t>Point Fosdick Water Company</t>
  </si>
  <si>
    <t>Refunds (Wash Water Co)</t>
  </si>
  <si>
    <t>Revenue (Wash Water Co)</t>
  </si>
  <si>
    <t>P &amp; L  Statement for 2018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</si>
  <si>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</si>
  <si>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</si>
  <si>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</si>
  <si>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</si>
  <si>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</si>
  <si>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</si>
  <si>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</si>
  <si>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</si>
  <si>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</si>
  <si>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</si>
  <si>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</si>
  <si>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</si>
  <si>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Full Year</t>
  </si>
  <si>
    <t>NSF Returns (Wash Water Co)</t>
  </si>
  <si>
    <t>Total Net Revenue</t>
  </si>
  <si>
    <t>Expenses</t>
  </si>
  <si>
    <t>Salary To Dawn Baty</t>
  </si>
  <si>
    <t>Power (Pen Light Co)</t>
  </si>
  <si>
    <t>Landscaping (Adrian Victoriano)</t>
  </si>
  <si>
    <t>Dept of Revenue Tax Payment</t>
  </si>
  <si>
    <t>Maint., Repair &amp; Tests (Wa Water)</t>
  </si>
  <si>
    <t>Insurance (Mutual of Enumclaw)</t>
  </si>
  <si>
    <t>Property Taxes (Pierce County)</t>
  </si>
  <si>
    <t>Bond  (Taylor-Thompson)</t>
  </si>
  <si>
    <t>HOA Dues</t>
  </si>
  <si>
    <t>Service Charge (Chase Bank)</t>
  </si>
  <si>
    <t>Income Tax Prep (Ron Bassage)</t>
  </si>
  <si>
    <t>Office Supplies</t>
  </si>
  <si>
    <t>IRS Tax Payment</t>
  </si>
  <si>
    <t>UTC Payment</t>
  </si>
  <si>
    <t>Prep Fee for Wash UTC Report</t>
  </si>
  <si>
    <t>Operating Permit Fees (DOH)</t>
  </si>
  <si>
    <t>Loan Repayment (Dawn Baty)</t>
  </si>
  <si>
    <t>SOS Annual Report</t>
  </si>
  <si>
    <t>Total Expenses</t>
  </si>
  <si>
    <t>Earnings before Interest &amp; Taxes</t>
  </si>
  <si>
    <t>Net Earnings</t>
  </si>
  <si>
    <t>Draw On Funds (Pen Light Co)</t>
  </si>
  <si>
    <t>Water Sales (Pen Light Co)</t>
  </si>
  <si>
    <t>Total Charges (Repair, Tests, Fees)</t>
  </si>
  <si>
    <t>Draw On Funds</t>
  </si>
  <si>
    <t>Interest</t>
  </si>
  <si>
    <t>PENINSULA LIGHT EARNINGS</t>
  </si>
  <si>
    <t>Total Net Earnings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</si>
</sst>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44" fontId="0" fillId="0" borderId="0" xfId="1" applyFont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abSelected="1" topLeftCell="A22" workbookViewId="0">
      <selection activeCell="A45" sqref="A45"/>
    </sheetView>
  </sheetViews>
  <sheetFormatPr defaultRowHeight="15" x14ac:dyDescent="0.25"/>
  <cols>
    <col min="1" max="1" width="12.7109375" customWidth="1"/>
    <col min="4" max="4" width="10.7109375" style="1" customWidth="1"/>
    <col min="5" max="7" width="11.7109375" style="1" customWidth="1"/>
    <col min="8" max="8" width="12.28515625" style="1" bestFit="1" customWidth="1"/>
    <col min="9" max="12" width="11.7109375" style="1" customWidth="1"/>
    <col min="13" max="15" width="11.28515625" style="1" bestFit="1" customWidth="1"/>
    <col min="16" max="16" width="12.7109375" style="1" customWidth="1"/>
  </cols>
  <sheetData>
    <row r="1" spans="1:16" x14ac:dyDescent="0.25">
      <c r="A1" t="s">
        <v>0</v>
      </c>
    </row>
    <row r="2" spans="1:16" x14ac:dyDescent="0.25">
      <c r="A2" t="s">
        <v>3</v>
      </c>
    </row>
    <row r="3" spans="1:16" x14ac:dyDescent="0.25"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</row>
    <row r="4" spans="1:16" x14ac:dyDescent="0.25">
      <c r="A4" t="s">
        <v>2</v>
      </c>
      <c r="D4" s="1">
        <f>4388+3244.15+100.44+1540.78+278.69</f>
        <v>9552.06</v>
      </c>
      <c r="E4" s="1">
        <f>3235.68+2564.66+1701.46+663.25+39.2</f>
        <v>8204.25</v>
      </c>
      <c r="F4" s="1">
        <f>2197.94+858.54+745.56+852.15+328.17+43.55+1563.33</f>
        <v>6589.24</v>
      </c>
      <c r="G4" s="1">
        <f>1070.05+412.11</f>
        <v>1482.1599999999999</v>
      </c>
      <c r="H4" s="1">
        <f>185.9</f>
        <v>185.9</v>
      </c>
      <c r="I4" s="1">
        <f>134.46+0.38+26.09</f>
        <v>160.93</v>
      </c>
      <c r="P4" s="1">
        <f>SUM(D4:O4)</f>
        <v>26174.539999999997</v>
      </c>
    </row>
    <row r="5" spans="1:16" x14ac:dyDescent="0.25">
      <c r="A5" t="s">
        <v>41</v>
      </c>
      <c r="M5" s="1">
        <v>9573.42</v>
      </c>
      <c r="N5" s="1">
        <v>926.09</v>
      </c>
      <c r="O5" s="1">
        <v>1659.32</v>
      </c>
      <c r="P5" s="1">
        <f t="shared" ref="P5:P7" si="0">SUM(D5:O5)</f>
        <v>12158.83</v>
      </c>
    </row>
    <row r="6" spans="1:16" x14ac:dyDescent="0.25">
      <c r="A6" t="s">
        <v>1</v>
      </c>
      <c r="G6" s="1">
        <v>-2586.64</v>
      </c>
      <c r="H6" s="1">
        <f>-(34.34+38.1-38.1)</f>
        <v>-34.339999999999996</v>
      </c>
      <c r="P6" s="1">
        <f t="shared" si="0"/>
        <v>-2620.98</v>
      </c>
    </row>
    <row r="7" spans="1:16" x14ac:dyDescent="0.25">
      <c r="A7" t="s">
        <v>17</v>
      </c>
      <c r="F7" s="1">
        <v>-57.81</v>
      </c>
      <c r="P7" s="1">
        <f t="shared" si="0"/>
        <v>-57.81</v>
      </c>
    </row>
    <row r="8" spans="1:16" x14ac:dyDescent="0.25">
      <c r="A8" s="2" t="s">
        <v>18</v>
      </c>
      <c r="D8" s="1">
        <f>SUM(D4:D7)</f>
        <v>9552.06</v>
      </c>
      <c r="E8" s="1">
        <f t="shared" ref="E8:P8" si="1">SUM(E4:E7)</f>
        <v>8204.25</v>
      </c>
      <c r="F8" s="1">
        <f t="shared" si="1"/>
        <v>6531.4299999999994</v>
      </c>
      <c r="G8" s="1">
        <f t="shared" si="1"/>
        <v>-1104.48</v>
      </c>
      <c r="H8" s="1">
        <f t="shared" si="1"/>
        <v>151.56</v>
      </c>
      <c r="I8" s="1">
        <f t="shared" si="1"/>
        <v>160.93</v>
      </c>
      <c r="J8" s="1">
        <f t="shared" si="1"/>
        <v>0</v>
      </c>
      <c r="K8" s="1">
        <f t="shared" si="1"/>
        <v>0</v>
      </c>
      <c r="L8" s="1">
        <f t="shared" si="1"/>
        <v>0</v>
      </c>
      <c r="M8" s="1">
        <f t="shared" si="1"/>
        <v>9573.42</v>
      </c>
      <c r="N8" s="1">
        <f t="shared" si="1"/>
        <v>926.09</v>
      </c>
      <c r="O8" s="1">
        <f t="shared" si="1"/>
        <v>1659.32</v>
      </c>
      <c r="P8" s="1">
        <f t="shared" si="1"/>
        <v>35654.579999999994</v>
      </c>
    </row>
    <row r="10" spans="1:16" x14ac:dyDescent="0.25">
      <c r="A10" s="2" t="s">
        <v>19</v>
      </c>
    </row>
    <row r="11" spans="1:16" x14ac:dyDescent="0.25">
      <c r="A11" t="s">
        <v>20</v>
      </c>
      <c r="D11" s="1">
        <v>3000</v>
      </c>
      <c r="E11" s="1">
        <v>3000</v>
      </c>
      <c r="F11" s="1">
        <v>3000</v>
      </c>
      <c r="G11" s="1">
        <v>3000</v>
      </c>
      <c r="H11" s="1">
        <v>3000</v>
      </c>
      <c r="I11" s="1">
        <v>3000</v>
      </c>
      <c r="J11" s="1">
        <v>3000</v>
      </c>
      <c r="K11" s="1">
        <v>3000</v>
      </c>
      <c r="L11" s="1">
        <v>3000</v>
      </c>
      <c r="M11" s="1">
        <v>3000</v>
      </c>
      <c r="N11" s="1">
        <v>3000</v>
      </c>
      <c r="O11" s="1">
        <v>3000</v>
      </c>
      <c r="P11" s="1">
        <f>SUM(D11:O11)</f>
        <v>36000</v>
      </c>
    </row>
    <row r="12" spans="1:16" x14ac:dyDescent="0.25">
      <c r="A12" t="s">
        <v>21</v>
      </c>
      <c r="D12" s="1">
        <v>1618.37</v>
      </c>
      <c r="E12" s="1">
        <v>797.16</v>
      </c>
      <c r="F12" s="1">
        <v>808.43</v>
      </c>
      <c r="G12" s="1">
        <v>819.39</v>
      </c>
      <c r="H12" s="1">
        <v>758.03</v>
      </c>
      <c r="I12" s="1">
        <v>917.01</v>
      </c>
      <c r="J12" s="1">
        <v>984.02</v>
      </c>
      <c r="K12" s="1">
        <v>1138.3599999999999</v>
      </c>
      <c r="L12" s="1">
        <v>1373.45</v>
      </c>
      <c r="M12" s="1">
        <v>1149.99</v>
      </c>
      <c r="N12" s="1">
        <v>764.1</v>
      </c>
      <c r="O12" s="1">
        <v>665.87</v>
      </c>
      <c r="P12" s="1">
        <f t="shared" ref="P12:P27" si="2">SUM(D12:O12)</f>
        <v>11794.18</v>
      </c>
    </row>
    <row r="13" spans="1:16" x14ac:dyDescent="0.25">
      <c r="A13" t="s">
        <v>22</v>
      </c>
      <c r="D13" s="1">
        <v>125</v>
      </c>
      <c r="E13" s="1">
        <v>125</v>
      </c>
      <c r="F13" s="1">
        <v>125</v>
      </c>
      <c r="G13" s="1">
        <v>125</v>
      </c>
      <c r="H13" s="1">
        <v>125</v>
      </c>
      <c r="I13" s="1">
        <v>125</v>
      </c>
      <c r="J13" s="1">
        <v>125</v>
      </c>
      <c r="K13" s="1">
        <v>125</v>
      </c>
      <c r="L13" s="1">
        <v>125</v>
      </c>
      <c r="M13" s="1">
        <v>125</v>
      </c>
      <c r="N13" s="1">
        <v>125</v>
      </c>
      <c r="O13" s="1">
        <v>125</v>
      </c>
      <c r="P13" s="1">
        <f t="shared" si="2"/>
        <v>1500</v>
      </c>
    </row>
    <row r="14" spans="1:16" x14ac:dyDescent="0.25">
      <c r="A14" t="s">
        <v>23</v>
      </c>
      <c r="E14" s="1">
        <v>1489</v>
      </c>
      <c r="H14" s="1">
        <v>1224.3399999999999</v>
      </c>
      <c r="J14" s="1">
        <v>1597.04</v>
      </c>
      <c r="M14" s="1">
        <v>1850.61</v>
      </c>
      <c r="P14" s="1">
        <f t="shared" si="2"/>
        <v>6160.99</v>
      </c>
    </row>
    <row r="15" spans="1:16" x14ac:dyDescent="0.25">
      <c r="A15" t="s">
        <v>24</v>
      </c>
      <c r="E15" s="1">
        <v>3150.67</v>
      </c>
      <c r="F15" s="1">
        <f>4831.83+3318.49</f>
        <v>8150.32</v>
      </c>
      <c r="P15" s="1">
        <f t="shared" si="2"/>
        <v>11300.99</v>
      </c>
    </row>
    <row r="16" spans="1:16" x14ac:dyDescent="0.25">
      <c r="A16" t="s">
        <v>25</v>
      </c>
      <c r="E16" s="1">
        <v>1457</v>
      </c>
      <c r="P16" s="1">
        <f t="shared" si="2"/>
        <v>1457</v>
      </c>
    </row>
    <row r="17" spans="1:16" x14ac:dyDescent="0.25">
      <c r="A17" t="s">
        <v>26</v>
      </c>
      <c r="E17" s="1">
        <f>157.06+205.4+387.21</f>
        <v>749.67000000000007</v>
      </c>
      <c r="P17" s="1">
        <f t="shared" si="2"/>
        <v>749.67000000000007</v>
      </c>
    </row>
    <row r="18" spans="1:16" x14ac:dyDescent="0.25">
      <c r="A18" t="s">
        <v>27</v>
      </c>
      <c r="F18" s="1">
        <v>100</v>
      </c>
      <c r="P18" s="1">
        <f t="shared" si="2"/>
        <v>100</v>
      </c>
    </row>
    <row r="19" spans="1:16" x14ac:dyDescent="0.25">
      <c r="A19" t="s">
        <v>28</v>
      </c>
      <c r="F19" s="1">
        <v>145</v>
      </c>
      <c r="N19" s="1">
        <v>250</v>
      </c>
      <c r="P19" s="1">
        <f t="shared" si="2"/>
        <v>395</v>
      </c>
    </row>
    <row r="20" spans="1:16" x14ac:dyDescent="0.25">
      <c r="A20" t="s">
        <v>29</v>
      </c>
      <c r="G20" s="1">
        <v>12</v>
      </c>
      <c r="P20" s="1">
        <f t="shared" si="2"/>
        <v>12</v>
      </c>
    </row>
    <row r="21" spans="1:16" x14ac:dyDescent="0.25">
      <c r="A21" t="s">
        <v>30</v>
      </c>
      <c r="G21" s="1">
        <v>675</v>
      </c>
      <c r="P21" s="1">
        <f t="shared" si="2"/>
        <v>675</v>
      </c>
    </row>
    <row r="22" spans="1:16" x14ac:dyDescent="0.25">
      <c r="A22" t="s">
        <v>31</v>
      </c>
      <c r="G22" s="1">
        <v>100</v>
      </c>
      <c r="L22" s="1">
        <v>100</v>
      </c>
      <c r="P22" s="1">
        <f t="shared" si="2"/>
        <v>200</v>
      </c>
    </row>
    <row r="23" spans="1:16" x14ac:dyDescent="0.25">
      <c r="A23" t="s">
        <v>33</v>
      </c>
      <c r="H23" s="1">
        <v>185.39</v>
      </c>
      <c r="P23" s="1">
        <f t="shared" si="2"/>
        <v>185.39</v>
      </c>
    </row>
    <row r="24" spans="1:16" x14ac:dyDescent="0.25">
      <c r="A24" t="s">
        <v>34</v>
      </c>
      <c r="H24" s="1">
        <v>425</v>
      </c>
      <c r="P24" s="1">
        <f t="shared" si="2"/>
        <v>425</v>
      </c>
    </row>
    <row r="25" spans="1:16" x14ac:dyDescent="0.25">
      <c r="A25" t="s">
        <v>35</v>
      </c>
      <c r="H25" s="1">
        <v>1009.45</v>
      </c>
      <c r="P25" s="1">
        <f t="shared" si="2"/>
        <v>1009.45</v>
      </c>
    </row>
    <row r="26" spans="1:16" x14ac:dyDescent="0.25">
      <c r="A26" t="s">
        <v>36</v>
      </c>
      <c r="H26" s="1">
        <v>3362.89</v>
      </c>
      <c r="P26" s="1">
        <f t="shared" si="2"/>
        <v>3362.89</v>
      </c>
    </row>
    <row r="27" spans="1:16" x14ac:dyDescent="0.25">
      <c r="A27" t="s">
        <v>37</v>
      </c>
      <c r="I27" s="1">
        <v>60</v>
      </c>
      <c r="P27" s="1">
        <f t="shared" si="2"/>
        <v>60</v>
      </c>
    </row>
    <row r="28" spans="1:16" x14ac:dyDescent="0.25">
      <c r="A28" t="s">
        <v>38</v>
      </c>
      <c r="D28" s="1">
        <f>SUM(D11:D27)</f>
        <v>4743.37</v>
      </c>
      <c r="E28" s="1">
        <f t="shared" ref="E28:O28" si="3">SUM(E11:E27)</f>
        <v>10768.5</v>
      </c>
      <c r="F28" s="1">
        <f t="shared" si="3"/>
        <v>12328.75</v>
      </c>
      <c r="G28" s="1">
        <f t="shared" si="3"/>
        <v>4731.3899999999994</v>
      </c>
      <c r="H28" s="1">
        <f t="shared" si="3"/>
        <v>10090.1</v>
      </c>
      <c r="I28" s="1">
        <f t="shared" si="3"/>
        <v>4102.01</v>
      </c>
      <c r="J28" s="1">
        <f t="shared" si="3"/>
        <v>5706.06</v>
      </c>
      <c r="K28" s="1">
        <f t="shared" si="3"/>
        <v>4263.3599999999997</v>
      </c>
      <c r="L28" s="1">
        <f t="shared" si="3"/>
        <v>4598.45</v>
      </c>
      <c r="M28" s="1">
        <f t="shared" si="3"/>
        <v>6125.5999999999995</v>
      </c>
      <c r="N28" s="1">
        <f t="shared" si="3"/>
        <v>4139.1000000000004</v>
      </c>
      <c r="O28" s="1">
        <f t="shared" si="3"/>
        <v>3790.87</v>
      </c>
      <c r="P28" s="1">
        <f>SUM(P11:P27)</f>
        <v>75387.56</v>
      </c>
    </row>
    <row r="29" spans="1:16" x14ac:dyDescent="0.25">
      <c r="A29" s="2" t="s">
        <v>39</v>
      </c>
      <c r="D29" s="1">
        <f>D8-D28</f>
        <v>4808.6899999999996</v>
      </c>
      <c r="E29" s="1">
        <f t="shared" ref="E29:P29" si="4">E8-E28</f>
        <v>-2564.25</v>
      </c>
      <c r="F29" s="1">
        <f t="shared" si="4"/>
        <v>-5797.3200000000006</v>
      </c>
      <c r="G29" s="1">
        <f t="shared" si="4"/>
        <v>-5835.869999999999</v>
      </c>
      <c r="H29" s="1">
        <f t="shared" si="4"/>
        <v>-9938.5400000000009</v>
      </c>
      <c r="I29" s="1">
        <f t="shared" si="4"/>
        <v>-3941.0800000000004</v>
      </c>
      <c r="J29" s="1">
        <f t="shared" si="4"/>
        <v>-5706.06</v>
      </c>
      <c r="K29" s="1">
        <f t="shared" si="4"/>
        <v>-4263.3599999999997</v>
      </c>
      <c r="L29" s="1">
        <f t="shared" si="4"/>
        <v>-4598.45</v>
      </c>
      <c r="M29" s="1">
        <f t="shared" si="4"/>
        <v>3447.8200000000006</v>
      </c>
      <c r="N29" s="1">
        <f t="shared" si="4"/>
        <v>-3213.01</v>
      </c>
      <c r="O29" s="1">
        <f t="shared" si="4"/>
        <v>-2131.5500000000002</v>
      </c>
      <c r="P29" s="1">
        <f t="shared" si="4"/>
        <v>-39732.980000000003</v>
      </c>
    </row>
    <row r="30" spans="1:16" x14ac:dyDescent="0.25">
      <c r="A30" s="2"/>
    </row>
    <row r="31" spans="1:16" x14ac:dyDescent="0.25">
      <c r="A31" t="s">
        <v>32</v>
      </c>
      <c r="G31" s="1">
        <f>410+1000</f>
        <v>1410</v>
      </c>
      <c r="P31" s="1">
        <f>SUM(D31:O31)</f>
        <v>1410</v>
      </c>
    </row>
    <row r="32" spans="1:16" x14ac:dyDescent="0.25">
      <c r="A32" s="2" t="s">
        <v>40</v>
      </c>
      <c r="D32" s="1">
        <f>D29-D31</f>
        <v>4808.6899999999996</v>
      </c>
      <c r="E32" s="1">
        <f t="shared" ref="E32:P32" si="5">E29-E31</f>
        <v>-2564.25</v>
      </c>
      <c r="F32" s="1">
        <f t="shared" si="5"/>
        <v>-5797.3200000000006</v>
      </c>
      <c r="G32" s="1">
        <f t="shared" si="5"/>
        <v>-7245.869999999999</v>
      </c>
      <c r="H32" s="1">
        <f t="shared" si="5"/>
        <v>-9938.5400000000009</v>
      </c>
      <c r="I32" s="1">
        <f t="shared" si="5"/>
        <v>-3941.0800000000004</v>
      </c>
      <c r="J32" s="1">
        <f t="shared" si="5"/>
        <v>-5706.06</v>
      </c>
      <c r="K32" s="1">
        <f t="shared" si="5"/>
        <v>-4263.3599999999997</v>
      </c>
      <c r="L32" s="1">
        <f t="shared" si="5"/>
        <v>-4598.45</v>
      </c>
      <c r="M32" s="1">
        <f t="shared" si="5"/>
        <v>3447.8200000000006</v>
      </c>
      <c r="N32" s="1">
        <f t="shared" si="5"/>
        <v>-3213.01</v>
      </c>
      <c r="O32" s="1">
        <f t="shared" si="5"/>
        <v>-2131.5500000000002</v>
      </c>
      <c r="P32" s="1">
        <f t="shared" si="5"/>
        <v>-41142.980000000003</v>
      </c>
    </row>
    <row r="33" spans="1:16" x14ac:dyDescent="0.25">
      <c r="A33" s="2"/>
    </row>
    <row r="34" spans="1:16" x14ac:dyDescent="0.25">
      <c r="A34" s="2" t="s">
        <v>46</v>
      </c>
    </row>
    <row r="36" spans="1:16" x14ac:dyDescent="0.25">
      <c r="A36" t="s">
        <v>42</v>
      </c>
      <c r="F36" s="1">
        <v>6467.58</v>
      </c>
      <c r="G36" s="1">
        <v>7605.46</v>
      </c>
      <c r="H36" s="1">
        <v>8146.51</v>
      </c>
      <c r="I36" s="1">
        <v>10271.209999999999</v>
      </c>
      <c r="J36" s="1">
        <v>11345.01</v>
      </c>
      <c r="K36" s="1">
        <v>13949.96</v>
      </c>
      <c r="L36" s="1">
        <v>14451.75</v>
      </c>
      <c r="M36" s="1">
        <v>7943.09</v>
      </c>
      <c r="N36" s="1">
        <v>7409.52</v>
      </c>
      <c r="O36" s="1">
        <v>7649.19</v>
      </c>
      <c r="P36" s="1">
        <f>SUM(D36:O36)</f>
        <v>95239.280000000013</v>
      </c>
    </row>
    <row r="37" spans="1:16" x14ac:dyDescent="0.25">
      <c r="A37" t="s">
        <v>43</v>
      </c>
      <c r="F37" s="1">
        <v>5010.1400000000003</v>
      </c>
      <c r="G37" s="1">
        <v>6046.16</v>
      </c>
      <c r="H37" s="1">
        <v>8723.5400000000009</v>
      </c>
      <c r="I37" s="1">
        <v>10002.209999999999</v>
      </c>
      <c r="J37" s="1">
        <v>8689.14</v>
      </c>
      <c r="K37" s="1">
        <v>7507.43</v>
      </c>
      <c r="L37" s="1">
        <v>6695.4</v>
      </c>
      <c r="M37" s="1">
        <v>7019.5</v>
      </c>
      <c r="N37" s="1">
        <v>5752.87</v>
      </c>
      <c r="O37" s="1">
        <v>9008.41</v>
      </c>
      <c r="P37" s="1">
        <f>SUM(D37:O37)</f>
        <v>74454.8</v>
      </c>
    </row>
    <row r="38" spans="1:16" x14ac:dyDescent="0.25">
      <c r="A38" t="s">
        <v>44</v>
      </c>
      <c r="M38" s="1">
        <v>9573.42</v>
      </c>
      <c r="N38" s="1">
        <v>926.09</v>
      </c>
      <c r="O38" s="1">
        <v>1659.32</v>
      </c>
      <c r="P38" s="1">
        <f t="shared" ref="P38:P43" si="6">SUM(D38:O38)</f>
        <v>12158.83</v>
      </c>
    </row>
    <row r="39" spans="1:16" x14ac:dyDescent="0.25">
      <c r="A39" s="2" t="s">
        <v>39</v>
      </c>
      <c r="D39" s="1">
        <f>D36-D37-D38</f>
        <v>0</v>
      </c>
      <c r="E39" s="1">
        <f t="shared" ref="E39:O39" si="7">E36-E37-E38</f>
        <v>0</v>
      </c>
      <c r="F39" s="1">
        <f t="shared" si="7"/>
        <v>1457.4399999999996</v>
      </c>
      <c r="G39" s="1">
        <f t="shared" si="7"/>
        <v>1559.3000000000002</v>
      </c>
      <c r="H39" s="1">
        <f t="shared" si="7"/>
        <v>-577.03000000000065</v>
      </c>
      <c r="I39" s="1">
        <f t="shared" si="7"/>
        <v>269</v>
      </c>
      <c r="J39" s="1">
        <f t="shared" si="7"/>
        <v>2655.8700000000008</v>
      </c>
      <c r="K39" s="1">
        <f t="shared" si="7"/>
        <v>6442.5299999999988</v>
      </c>
      <c r="L39" s="1">
        <f t="shared" si="7"/>
        <v>7756.35</v>
      </c>
      <c r="M39" s="1">
        <f t="shared" si="7"/>
        <v>-8649.83</v>
      </c>
      <c r="N39" s="1">
        <f t="shared" si="7"/>
        <v>730.56000000000051</v>
      </c>
      <c r="O39" s="1">
        <f t="shared" si="7"/>
        <v>-3018.54</v>
      </c>
      <c r="P39" s="1">
        <f t="shared" si="6"/>
        <v>8625.6500000000015</v>
      </c>
    </row>
    <row r="40" spans="1:16" x14ac:dyDescent="0.25">
      <c r="A40" t="s">
        <v>45</v>
      </c>
      <c r="F40" s="1">
        <v>0.21</v>
      </c>
      <c r="G40" s="1">
        <v>0.44</v>
      </c>
      <c r="H40" s="1">
        <v>0.35</v>
      </c>
      <c r="I40" s="1">
        <v>0.53</v>
      </c>
      <c r="J40" s="1">
        <v>1.23</v>
      </c>
      <c r="K40" s="1">
        <v>2.71</v>
      </c>
      <c r="L40" s="1">
        <v>4.49</v>
      </c>
      <c r="M40" s="1">
        <v>2.5</v>
      </c>
      <c r="N40" s="1">
        <v>2.67</v>
      </c>
      <c r="O40" s="1">
        <v>2.36</v>
      </c>
      <c r="P40" s="1">
        <f t="shared" si="6"/>
        <v>17.490000000000002</v>
      </c>
    </row>
    <row r="41" spans="1:16" x14ac:dyDescent="0.25">
      <c r="A41" s="2" t="s">
        <v>40</v>
      </c>
      <c r="D41" s="1">
        <f>D39+D40</f>
        <v>0</v>
      </c>
      <c r="E41" s="1">
        <f t="shared" ref="E41:O41" si="8">E39+E40</f>
        <v>0</v>
      </c>
      <c r="F41" s="1">
        <f t="shared" si="8"/>
        <v>1457.6499999999996</v>
      </c>
      <c r="G41" s="1">
        <f t="shared" si="8"/>
        <v>1559.7400000000002</v>
      </c>
      <c r="H41" s="1">
        <f t="shared" si="8"/>
        <v>-576.68000000000063</v>
      </c>
      <c r="I41" s="1">
        <f t="shared" si="8"/>
        <v>269.52999999999997</v>
      </c>
      <c r="J41" s="1">
        <f t="shared" si="8"/>
        <v>2657.1000000000008</v>
      </c>
      <c r="K41" s="1">
        <f t="shared" si="8"/>
        <v>6445.2399999999989</v>
      </c>
      <c r="L41" s="1">
        <f t="shared" si="8"/>
        <v>7760.84</v>
      </c>
      <c r="M41" s="1">
        <f t="shared" si="8"/>
        <v>-8647.33</v>
      </c>
      <c r="N41" s="1">
        <f t="shared" si="8"/>
        <v>733.23000000000047</v>
      </c>
      <c r="O41" s="1">
        <f t="shared" si="8"/>
        <v>-3016.18</v>
      </c>
      <c r="P41" s="1">
        <f t="shared" si="6"/>
        <v>8643.14</v>
      </c>
    </row>
    <row r="43" spans="1:16" x14ac:dyDescent="0.25">
      <c r="A43" s="2" t="s">
        <v>47</v>
      </c>
      <c r="D43" s="1">
        <f>D32+D41</f>
        <v>4808.6899999999996</v>
      </c>
      <c r="E43" s="1">
        <f t="shared" ref="E43:O43" si="9">E32+E41</f>
        <v>-2564.25</v>
      </c>
      <c r="F43" s="1">
        <f t="shared" si="9"/>
        <v>-4339.670000000001</v>
      </c>
      <c r="G43" s="1">
        <f t="shared" si="9"/>
        <v>-5686.1299999999992</v>
      </c>
      <c r="H43" s="1">
        <f t="shared" si="9"/>
        <v>-10515.220000000001</v>
      </c>
      <c r="I43" s="1">
        <f t="shared" si="9"/>
        <v>-3671.55</v>
      </c>
      <c r="J43" s="1">
        <f t="shared" si="9"/>
        <v>-3048.9599999999996</v>
      </c>
      <c r="K43" s="1">
        <f t="shared" si="9"/>
        <v>2181.8799999999992</v>
      </c>
      <c r="L43" s="1">
        <f t="shared" si="9"/>
        <v>3162.3900000000003</v>
      </c>
      <c r="M43" s="1">
        <f t="shared" si="9"/>
        <v>-5199.5099999999993</v>
      </c>
      <c r="N43" s="1">
        <f t="shared" si="9"/>
        <v>-2479.7799999999997</v>
      </c>
      <c r="O43" s="1">
        <f t="shared" si="9"/>
        <v>-5147.7299999999996</v>
      </c>
      <c r="P43" s="1">
        <f t="shared" si="6"/>
        <v>-32499.839999999997</v>
      </c>
    </row>
  </sheetData>
  <pageMargins left="0.7" right="0.2" top="0.75" bottom="0.75" header="0.3" footer="0.3"/>
  <pageSetup paperSize="5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73C53A5051D5E46A085E68EE8B3DE16" ma:contentTypeVersion="48" ma:contentTypeDescription="" ma:contentTypeScope="" ma:versionID="cddeedbacd642889c0cb27edb09ce7a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2019-07-15T07:00:00+00:00</OpenedDate>
    <SignificantOrder xmlns="dc463f71-b30c-4ab2-9473-d307f9d35888">false</SignificantOrder>
    <Date1 xmlns="dc463f71-b30c-4ab2-9473-d307f9d35888">2019-07-15T07:00:00+00:00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Point Fosdick Water Co., Inc.</CaseCompanyNames>
    <Nickname xmlns="http://schemas.microsoft.com/sharepoint/v3" xsi:nil="true"/>
    <DocketNumber xmlns="dc463f71-b30c-4ab2-9473-d307f9d35888">190599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36CEDB3-02BA-4126-BEB5-318FDC2B5610}"/>
</file>

<file path=customXml/itemProps2.xml><?xml version="1.0" encoding="utf-8"?>
<ds:datastoreItem xmlns:ds="http://schemas.openxmlformats.org/officeDocument/2006/customXml" ds:itemID="{352A5854-E8A4-486D-A92B-480B976AD79C}"/>
</file>

<file path=customXml/itemProps3.xml><?xml version="1.0" encoding="utf-8"?>
<ds:datastoreItem xmlns:ds="http://schemas.openxmlformats.org/officeDocument/2006/customXml" ds:itemID="{A202EF95-49BC-4E86-92AE-B92668AC9675}"/>
</file>

<file path=customXml/itemProps4.xml><?xml version="1.0" encoding="utf-8"?>
<ds:datastoreItem xmlns:ds="http://schemas.openxmlformats.org/officeDocument/2006/customXml" ds:itemID="{7E059225-22F7-436C-B99C-D9D6AE3AAA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Baty</dc:creator>
  <cp:lastModifiedBy>Richard Finnigan</cp:lastModifiedBy>
  <cp:lastPrinted>2019-07-15T20:39:04Z</cp:lastPrinted>
  <dcterms:created xsi:type="dcterms:W3CDTF">2019-02-27T20:46:05Z</dcterms:created>
  <dcterms:modified xsi:type="dcterms:W3CDTF">2019-07-15T20:39:24Z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0x0101006E56B4D1795A2E4DB2F0B01679ED314A00873C53A5051D5E46A085E68EE8B3DE16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