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225" windowWidth="7905" windowHeight="6690" activeTab="1"/>
  </bookViews>
  <sheets>
    <sheet name="Commodity Credit 10-1-18" sheetId="1" r:id="rId1"/>
    <sheet name="CPA 3-1-19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BREMAIR_COST_of_SERVICE_STUDY">#REF!</definedName>
    <definedName name="_xlnm.Print_Area" localSheetId="0">'Commodity Credit 10-1-18'!$A$1:$M$131</definedName>
    <definedName name="_xlnm.Print_Area" localSheetId="1">'CPA 3-1-19'!$A$1:$I$27</definedName>
    <definedName name="Print1">#REF!</definedName>
    <definedName name="Print2">#REF!</definedName>
  </definedNames>
  <calcPr fullCalcOnLoad="1"/>
</workbook>
</file>

<file path=xl/comments1.xml><?xml version="1.0" encoding="utf-8"?>
<comments xmlns="http://schemas.openxmlformats.org/spreadsheetml/2006/main">
  <authors>
    <author>Author</author>
    <author>Heather Garland</author>
  </authors>
  <commentList>
    <comment ref="I7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The Commission required a 30-day notice to customers for this CPA.  The effective date of the commodity credit was delayed until 10/1, however the UTC is allowing us to recover the credit in a 5-month vs. 6-month period to keep with the same filing schedule.</t>
        </r>
      </text>
    </comment>
    <comment ref="H78" authorId="1">
      <text>
        <r>
          <rPr>
            <b/>
            <sz val="9"/>
            <rFont val="Tahoma"/>
            <family val="2"/>
          </rPr>
          <t>Heather Garland:</t>
        </r>
        <r>
          <rPr>
            <sz val="9"/>
            <rFont val="Tahoma"/>
            <family val="2"/>
          </rPr>
          <t xml:space="preserve">
The true-up in the 3/1/18 filing was based on a 12 months of revenue and customer count, so we need to continue paying this back for the next 6 months.</t>
        </r>
      </text>
    </comment>
    <comment ref="A9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As of 3/1/2018 the $45/ton processing fee was removed from the recycle hauling rate and commodity credit.  The $45 was still included through February 2018, which is represented above.  This section is necessary for the forward-looking projection piece, because the $45 is not removed.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2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The commodity credit that was filed in July (TG-180754) was supposed to become effective on 9/1.  However, due to customer notification requirements the effective date was delayed to 10/1.  In error we continued to pay back the commodity credit that went into effect on 3/1 to customers in September (there really should have been no commodity credit in effect).  The true-up pays this back to us over the next 6 months. </t>
        </r>
      </text>
    </comment>
  </commentList>
</comments>
</file>

<file path=xl/sharedStrings.xml><?xml version="1.0" encoding="utf-8"?>
<sst xmlns="http://schemas.openxmlformats.org/spreadsheetml/2006/main" count="141" uniqueCount="55">
  <si>
    <t>Aluminum</t>
  </si>
  <si>
    <t>Tin</t>
  </si>
  <si>
    <t>Cardboard</t>
  </si>
  <si>
    <t>Newspaper</t>
  </si>
  <si>
    <t xml:space="preserve">Mixed Paper </t>
  </si>
  <si>
    <t>Increase/(Decrease):</t>
  </si>
  <si>
    <t>Difference:</t>
  </si>
  <si>
    <t>Current Credit on Customer's Invoice:</t>
  </si>
  <si>
    <t>Revenue Impact:</t>
  </si>
  <si>
    <t>Old Credit:</t>
  </si>
  <si>
    <t>Catchup at current customer count:</t>
  </si>
  <si>
    <t>Projected Revenue</t>
  </si>
  <si>
    <t>Projected Rate</t>
  </si>
  <si>
    <t>Earned Revenue</t>
  </si>
  <si>
    <t>Total</t>
  </si>
  <si>
    <t>Contamination</t>
  </si>
  <si>
    <t>Total Revenue</t>
  </si>
  <si>
    <t>Revenue</t>
  </si>
  <si>
    <t>Tonnages</t>
  </si>
  <si>
    <t>Annual</t>
  </si>
  <si>
    <t>Commodity Credit Accrual - EQR</t>
  </si>
  <si>
    <t>Pierce County Refuse G-98</t>
  </si>
  <si>
    <t>Over/(Under) Paid</t>
  </si>
  <si>
    <t>PET</t>
  </si>
  <si>
    <t>HDPE</t>
  </si>
  <si>
    <t>Nat'l</t>
  </si>
  <si>
    <t>#3-7</t>
  </si>
  <si>
    <t>Prices ( From Pioneer Invoice)</t>
  </si>
  <si>
    <t>Monthly Customers</t>
  </si>
  <si>
    <t>Actual Test Year (Next Year Projection):</t>
  </si>
  <si>
    <t>#5 Plastic</t>
  </si>
  <si>
    <t>MRP</t>
  </si>
  <si>
    <t>ADC</t>
  </si>
  <si>
    <t>Scrap Metal</t>
  </si>
  <si>
    <t>Bale Waste</t>
  </si>
  <si>
    <t>Box Waste</t>
  </si>
  <si>
    <t>Remaining True-Up from 3/1/18 Filing</t>
  </si>
  <si>
    <t>Price per Ton - Net of $45 (Per Pioneer Invoice)</t>
  </si>
  <si>
    <t>Debit</t>
  </si>
  <si>
    <t>Credit</t>
  </si>
  <si>
    <t>New Debit:</t>
  </si>
  <si>
    <t>Customer Notification Expense</t>
  </si>
  <si>
    <t xml:space="preserve">Customer Letter Cost = </t>
  </si>
  <si>
    <t>PCR Customers</t>
  </si>
  <si>
    <t>EQR Customers</t>
  </si>
  <si>
    <t>As of October, 2018 Credit on Customer's Invoice:</t>
  </si>
  <si>
    <t>Rate Effective March 1, 2019</t>
  </si>
  <si>
    <t>Rate Effective October 1, 2018</t>
  </si>
  <si>
    <t>Over/(Under) Earned:</t>
  </si>
  <si>
    <t>6 Month Average:</t>
  </si>
  <si>
    <t>Change:</t>
  </si>
  <si>
    <t>Price (From Pioneer Invoice)</t>
  </si>
  <si>
    <t>Old Debit/(Credit):</t>
  </si>
  <si>
    <t>September True Up:</t>
  </si>
  <si>
    <t>New Commodity Debit/(Credit):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</si>
</sst>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0.0%"/>
    <numFmt numFmtId="168" formatCode="_(* #,##0.0_);_(* \(#,##0.0\);_(* &quot;-&quot;??_);_(@_)"/>
    <numFmt numFmtId="169" formatCode="_(* #,##0.0000_);_(* \(#,##0.0000\);_(* &quot;-&quot;??_);_(@_)"/>
    <numFmt numFmtId="170" formatCode="_(* #,##0,_);_(* \(#,##0,\);_(* &quot;-&quot;??_);_(@_)"/>
    <numFmt numFmtId="171" formatCode="0.0%;\(0.0%\);&quot;&quot;"/>
    <numFmt numFmtId="172" formatCode="0%;\(0%\)"/>
    <numFmt numFmtId="173" formatCode="m/d/yy\ h:mm\ AM/PM"/>
    <numFmt numFmtId="174" formatCode="0_);\(0\)"/>
    <numFmt numFmtId="175" formatCode="0%;\(0%\);&quot;&quot;"/>
    <numFmt numFmtId="176" formatCode="m/d/yy;@"/>
    <numFmt numFmtId="177" formatCode="[$-409]mmm\-yy;@"/>
    <numFmt numFmtId="178" formatCode="[$-1010409]General"/>
    <numFmt numFmtId="179" formatCode="[$-1010409]#,##0.00;\-#,##0.00"/>
  </numFmts>
  <fonts count="8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1"/>
      <color indexed="61"/>
      <name val="Calibri"/>
      <family val="2"/>
    </font>
    <font>
      <sz val="10"/>
      <color indexed="12"/>
      <name val="Arial"/>
      <family val="2"/>
    </font>
    <font>
      <sz val="12"/>
      <name val="Helv"/>
      <family val="0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1"/>
      <name val="Cambria"/>
      <family val="2"/>
    </font>
    <font>
      <b/>
      <sz val="14"/>
      <name val="Helv"/>
      <family val="0"/>
    </font>
    <font>
      <sz val="18"/>
      <color indexed="13"/>
      <name val="Helv"/>
      <family val="0"/>
    </font>
    <font>
      <sz val="12"/>
      <color indexed="13"/>
      <name val="Helv"/>
      <family val="0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i/>
      <u val="single"/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9"/>
      <color rgb="FF0000FF"/>
      <name val="Arial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10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/>
    </border>
  </borders>
  <cellStyleXfs count="616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5" fillId="4" borderId="0" applyNumberFormat="0" applyBorder="0" applyAlignment="0" applyProtection="0"/>
    <xf numFmtId="0" fontId="8" fillId="5" borderId="0" applyNumberFormat="0" applyBorder="0" applyAlignment="0" applyProtection="0"/>
    <xf numFmtId="0" fontId="55" fillId="6" borderId="0" applyNumberFormat="0" applyBorder="0" applyAlignment="0" applyProtection="0"/>
    <xf numFmtId="0" fontId="8" fillId="7" borderId="0" applyNumberFormat="0" applyBorder="0" applyAlignment="0" applyProtection="0"/>
    <xf numFmtId="0" fontId="55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5" fillId="9" borderId="0" applyNumberFormat="0" applyBorder="0" applyAlignment="0" applyProtection="0"/>
    <xf numFmtId="0" fontId="8" fillId="10" borderId="0" applyNumberFormat="0" applyBorder="0" applyAlignment="0" applyProtection="0"/>
    <xf numFmtId="0" fontId="55" fillId="11" borderId="0" applyNumberFormat="0" applyBorder="0" applyAlignment="0" applyProtection="0"/>
    <xf numFmtId="0" fontId="8" fillId="7" borderId="0" applyNumberFormat="0" applyBorder="0" applyAlignment="0" applyProtection="0"/>
    <xf numFmtId="0" fontId="55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5" fillId="13" borderId="0" applyNumberFormat="0" applyBorder="0" applyAlignment="0" applyProtection="0"/>
    <xf numFmtId="0" fontId="8" fillId="5" borderId="0" applyNumberFormat="0" applyBorder="0" applyAlignment="0" applyProtection="0"/>
    <xf numFmtId="0" fontId="55" fillId="14" borderId="0" applyNumberFormat="0" applyBorder="0" applyAlignment="0" applyProtection="0"/>
    <xf numFmtId="0" fontId="8" fillId="15" borderId="0" applyNumberFormat="0" applyBorder="0" applyAlignment="0" applyProtection="0"/>
    <xf numFmtId="0" fontId="55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5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5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6" fillId="20" borderId="0" applyNumberFormat="0" applyBorder="0" applyAlignment="0" applyProtection="0"/>
    <xf numFmtId="0" fontId="9" fillId="21" borderId="0" applyNumberFormat="0" applyBorder="0" applyAlignment="0" applyProtection="0"/>
    <xf numFmtId="0" fontId="56" fillId="22" borderId="0" applyNumberFormat="0" applyBorder="0" applyAlignment="0" applyProtection="0"/>
    <xf numFmtId="0" fontId="9" fillId="5" borderId="0" applyNumberFormat="0" applyBorder="0" applyAlignment="0" applyProtection="0"/>
    <xf numFmtId="0" fontId="56" fillId="23" borderId="0" applyNumberFormat="0" applyBorder="0" applyAlignment="0" applyProtection="0"/>
    <xf numFmtId="0" fontId="9" fillId="15" borderId="0" applyNumberFormat="0" applyBorder="0" applyAlignment="0" applyProtection="0"/>
    <xf numFmtId="0" fontId="56" fillId="24" borderId="0" applyNumberFormat="0" applyBorder="0" applyAlignment="0" applyProtection="0"/>
    <xf numFmtId="0" fontId="9" fillId="3" borderId="0" applyNumberFormat="0" applyBorder="0" applyAlignment="0" applyProtection="0"/>
    <xf numFmtId="0" fontId="56" fillId="25" borderId="0" applyNumberFormat="0" applyBorder="0" applyAlignment="0" applyProtection="0"/>
    <xf numFmtId="0" fontId="9" fillId="21" borderId="0" applyNumberFormat="0" applyBorder="0" applyAlignment="0" applyProtection="0"/>
    <xf numFmtId="0" fontId="56" fillId="26" borderId="0" applyNumberFormat="0" applyBorder="0" applyAlignment="0" applyProtection="0"/>
    <xf numFmtId="0" fontId="9" fillId="5" borderId="0" applyNumberFormat="0" applyBorder="0" applyAlignment="0" applyProtection="0"/>
    <xf numFmtId="0" fontId="56" fillId="27" borderId="0" applyNumberFormat="0" applyBorder="0" applyAlignment="0" applyProtection="0"/>
    <xf numFmtId="0" fontId="9" fillId="21" borderId="0" applyNumberFormat="0" applyBorder="0" applyAlignment="0" applyProtection="0"/>
    <xf numFmtId="0" fontId="56" fillId="28" borderId="0" applyNumberFormat="0" applyBorder="0" applyAlignment="0" applyProtection="0"/>
    <xf numFmtId="0" fontId="9" fillId="29" borderId="0" applyNumberFormat="0" applyBorder="0" applyAlignment="0" applyProtection="0"/>
    <xf numFmtId="0" fontId="56" fillId="30" borderId="0" applyNumberFormat="0" applyBorder="0" applyAlignment="0" applyProtection="0"/>
    <xf numFmtId="0" fontId="9" fillId="31" borderId="0" applyNumberFormat="0" applyBorder="0" applyAlignment="0" applyProtection="0"/>
    <xf numFmtId="0" fontId="56" fillId="32" borderId="0" applyNumberFormat="0" applyBorder="0" applyAlignment="0" applyProtection="0"/>
    <xf numFmtId="0" fontId="9" fillId="33" borderId="0" applyNumberFormat="0" applyBorder="0" applyAlignment="0" applyProtection="0"/>
    <xf numFmtId="0" fontId="56" fillId="34" borderId="0" applyNumberFormat="0" applyBorder="0" applyAlignment="0" applyProtection="0"/>
    <xf numFmtId="0" fontId="9" fillId="35" borderId="0" applyNumberFormat="0" applyBorder="0" applyAlignment="0" applyProtection="0"/>
    <xf numFmtId="0" fontId="56" fillId="36" borderId="0" applyNumberFormat="0" applyBorder="0" applyAlignment="0" applyProtection="0"/>
    <xf numFmtId="0" fontId="9" fillId="33" borderId="0" applyNumberFormat="0" applyBorder="0" applyAlignment="0" applyProtection="0"/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57" fillId="37" borderId="0" applyNumberFormat="0" applyBorder="0" applyAlignment="0" applyProtection="0"/>
    <xf numFmtId="0" fontId="10" fillId="38" borderId="0" applyNumberFormat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58" fillId="39" borderId="1" applyNumberFormat="0" applyAlignment="0" applyProtection="0"/>
    <xf numFmtId="0" fontId="11" fillId="40" borderId="2" applyNumberFormat="0" applyAlignment="0" applyProtection="0"/>
    <xf numFmtId="0" fontId="59" fillId="41" borderId="3" applyNumberFormat="0" applyAlignment="0" applyProtection="0"/>
    <xf numFmtId="0" fontId="12" fillId="42" borderId="4" applyNumberFormat="0" applyAlignment="0" applyProtection="0"/>
    <xf numFmtId="0" fontId="0" fillId="38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43" borderId="5" applyAlignment="0"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6">
      <alignment/>
      <protection/>
    </xf>
    <xf numFmtId="0" fontId="22" fillId="44" borderId="0">
      <alignment horizontal="right"/>
      <protection locked="0"/>
    </xf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2" fontId="22" fillId="44" borderId="0">
      <alignment horizontal="right"/>
      <protection locked="0"/>
    </xf>
    <xf numFmtId="0" fontId="3" fillId="0" borderId="0" applyNumberFormat="0" applyFill="0" applyBorder="0" applyAlignment="0" applyProtection="0"/>
    <xf numFmtId="0" fontId="62" fillId="45" borderId="0" applyNumberFormat="0" applyBorder="0" applyAlignment="0" applyProtection="0"/>
    <xf numFmtId="0" fontId="14" fillId="46" borderId="0" applyNumberFormat="0" applyBorder="0" applyAlignment="0" applyProtection="0"/>
    <xf numFmtId="0" fontId="62" fillId="45" borderId="0" applyNumberFormat="0" applyBorder="0" applyAlignment="0" applyProtection="0"/>
    <xf numFmtId="0" fontId="14" fillId="10" borderId="0" applyNumberFormat="0" applyBorder="0" applyAlignment="0" applyProtection="0"/>
    <xf numFmtId="0" fontId="63" fillId="0" borderId="7" applyNumberFormat="0" applyFill="0" applyAlignment="0" applyProtection="0"/>
    <xf numFmtId="0" fontId="23" fillId="0" borderId="8" applyNumberFormat="0" applyFill="0" applyAlignment="0" applyProtection="0"/>
    <xf numFmtId="0" fontId="64" fillId="0" borderId="9" applyNumberFormat="0" applyFill="0" applyAlignment="0" applyProtection="0"/>
    <xf numFmtId="0" fontId="24" fillId="0" borderId="10" applyNumberFormat="0" applyFill="0" applyAlignment="0" applyProtection="0"/>
    <xf numFmtId="0" fontId="65" fillId="0" borderId="11" applyNumberFormat="0" applyFill="0" applyAlignment="0" applyProtection="0"/>
    <xf numFmtId="0" fontId="2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47" borderId="1" applyNumberFormat="0" applyAlignment="0" applyProtection="0"/>
    <xf numFmtId="0" fontId="28" fillId="15" borderId="2" applyNumberFormat="0" applyAlignment="0" applyProtection="0"/>
    <xf numFmtId="3" fontId="29" fillId="3" borderId="0">
      <alignment/>
      <protection locked="0"/>
    </xf>
    <xf numFmtId="4" fontId="29" fillId="3" borderId="0">
      <alignment/>
      <protection locked="0"/>
    </xf>
    <xf numFmtId="0" fontId="35" fillId="48" borderId="6">
      <alignment/>
      <protection/>
    </xf>
    <xf numFmtId="0" fontId="70" fillId="0" borderId="13" applyNumberFormat="0" applyFill="0" applyAlignment="0" applyProtection="0"/>
    <xf numFmtId="0" fontId="15" fillId="0" borderId="14" applyNumberFormat="0" applyFill="0" applyAlignment="0" applyProtection="0"/>
    <xf numFmtId="0" fontId="71" fillId="49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37" fontId="40" fillId="40" borderId="0" applyFill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37" fontId="40" fillId="40" borderId="0" applyFill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4" fillId="0" borderId="0">
      <alignment vertical="top"/>
      <protection/>
    </xf>
    <xf numFmtId="0" fontId="55" fillId="0" borderId="0">
      <alignment/>
      <protection/>
    </xf>
    <xf numFmtId="0" fontId="4" fillId="0" borderId="0">
      <alignment vertical="top"/>
      <protection/>
    </xf>
    <xf numFmtId="0" fontId="8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50" borderId="15" applyNumberFormat="0" applyFont="0" applyAlignment="0" applyProtection="0"/>
    <xf numFmtId="0" fontId="8" fillId="7" borderId="16" applyNumberFormat="0" applyFont="0" applyAlignment="0" applyProtection="0"/>
    <xf numFmtId="0" fontId="8" fillId="7" borderId="16" applyNumberFormat="0" applyFont="0" applyAlignment="0" applyProtection="0"/>
    <xf numFmtId="0" fontId="0" fillId="7" borderId="16" applyNumberFormat="0" applyFont="0" applyAlignment="0" applyProtection="0"/>
    <xf numFmtId="167" fontId="31" fillId="0" borderId="0" applyNumberFormat="0">
      <alignment/>
      <protection/>
    </xf>
    <xf numFmtId="0" fontId="73" fillId="39" borderId="17" applyNumberFormat="0" applyAlignment="0" applyProtection="0"/>
    <xf numFmtId="0" fontId="25" fillId="40" borderId="1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ont="0" applyFill="0" applyBorder="0" applyAlignment="0" applyProtection="0"/>
    <xf numFmtId="0" fontId="33" fillId="0" borderId="19">
      <alignment horizont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30" fillId="0" borderId="0">
      <alignment/>
      <protection/>
    </xf>
    <xf numFmtId="0" fontId="4" fillId="0" borderId="0" applyNumberFormat="0" applyBorder="0" applyAlignment="0">
      <protection/>
    </xf>
    <xf numFmtId="0" fontId="4" fillId="0" borderId="0" applyNumberFormat="0" applyBorder="0" applyAlignment="0">
      <protection/>
    </xf>
    <xf numFmtId="0" fontId="4" fillId="0" borderId="0" applyNumberFormat="0" applyBorder="0" applyAlignment="0">
      <protection/>
    </xf>
    <xf numFmtId="0" fontId="30" fillId="0" borderId="6">
      <alignment/>
      <protection/>
    </xf>
    <xf numFmtId="0" fontId="30" fillId="0" borderId="6">
      <alignment/>
      <protection/>
    </xf>
    <xf numFmtId="0" fontId="74" fillId="0" borderId="0" applyNumberFormat="0" applyFill="0" applyBorder="0" applyAlignment="0" applyProtection="0"/>
    <xf numFmtId="0" fontId="36" fillId="51" borderId="0">
      <alignment/>
      <protection/>
    </xf>
    <xf numFmtId="0" fontId="37" fillId="51" borderId="0">
      <alignment/>
      <protection/>
    </xf>
    <xf numFmtId="0" fontId="34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17" fillId="0" borderId="21" applyNumberFormat="0" applyFill="0" applyAlignment="0" applyProtection="0"/>
    <xf numFmtId="0" fontId="35" fillId="0" borderId="22">
      <alignment/>
      <protection/>
    </xf>
    <xf numFmtId="0" fontId="35" fillId="0" borderId="22">
      <alignment/>
      <protection/>
    </xf>
    <xf numFmtId="0" fontId="35" fillId="0" borderId="6">
      <alignment/>
      <protection/>
    </xf>
    <xf numFmtId="0" fontId="35" fillId="0" borderId="6">
      <alignment/>
      <protection/>
    </xf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545" applyFont="1">
      <alignment/>
      <protection/>
    </xf>
    <xf numFmtId="0" fontId="5" fillId="0" borderId="0" xfId="545" applyNumberFormat="1" applyFont="1">
      <alignment/>
      <protection/>
    </xf>
    <xf numFmtId="0" fontId="5" fillId="0" borderId="0" xfId="545" applyFont="1" applyFill="1">
      <alignment/>
      <protection/>
    </xf>
    <xf numFmtId="164" fontId="5" fillId="0" borderId="0" xfId="105" applyNumberFormat="1" applyFont="1" applyAlignment="1">
      <alignment/>
    </xf>
    <xf numFmtId="164" fontId="5" fillId="0" borderId="0" xfId="105" applyNumberFormat="1" applyFont="1" applyFill="1" applyAlignment="1">
      <alignment/>
    </xf>
    <xf numFmtId="0" fontId="5" fillId="0" borderId="0" xfId="105" applyNumberFormat="1" applyFont="1" applyAlignment="1">
      <alignment/>
    </xf>
    <xf numFmtId="43" fontId="5" fillId="0" borderId="0" xfId="0" applyNumberFormat="1" applyFont="1" applyFill="1" applyAlignment="1">
      <alignment/>
    </xf>
    <xf numFmtId="43" fontId="5" fillId="0" borderId="0" xfId="105" applyFont="1" applyAlignment="1">
      <alignment/>
    </xf>
    <xf numFmtId="4" fontId="5" fillId="0" borderId="0" xfId="105" applyNumberFormat="1" applyFont="1" applyFill="1" applyAlignment="1">
      <alignment/>
    </xf>
    <xf numFmtId="43" fontId="5" fillId="0" borderId="0" xfId="105" applyNumberFormat="1" applyFont="1" applyFill="1" applyAlignment="1">
      <alignment/>
    </xf>
    <xf numFmtId="0" fontId="1" fillId="0" borderId="0" xfId="543" applyFont="1">
      <alignment/>
      <protection/>
    </xf>
    <xf numFmtId="164" fontId="5" fillId="0" borderId="0" xfId="105" applyNumberFormat="1" applyFont="1" applyFill="1" applyAlignment="1">
      <alignment horizontal="center"/>
    </xf>
    <xf numFmtId="164" fontId="7" fillId="0" borderId="0" xfId="105" applyNumberFormat="1" applyFont="1" applyAlignment="1">
      <alignment/>
    </xf>
    <xf numFmtId="164" fontId="7" fillId="0" borderId="0" xfId="105" applyNumberFormat="1" applyFont="1" applyFill="1" applyAlignment="1">
      <alignment/>
    </xf>
    <xf numFmtId="43" fontId="5" fillId="0" borderId="0" xfId="105" applyFont="1" applyFill="1" applyAlignment="1">
      <alignment/>
    </xf>
    <xf numFmtId="0" fontId="7" fillId="0" borderId="0" xfId="545" applyFont="1">
      <alignment/>
      <protection/>
    </xf>
    <xf numFmtId="0" fontId="7" fillId="0" borderId="0" xfId="545" applyFont="1" applyFill="1">
      <alignment/>
      <protection/>
    </xf>
    <xf numFmtId="43" fontId="7" fillId="0" borderId="0" xfId="105" applyFont="1" applyFill="1" applyAlignment="1">
      <alignment/>
    </xf>
    <xf numFmtId="0" fontId="7" fillId="0" borderId="0" xfId="545" applyNumberFormat="1" applyFont="1">
      <alignment/>
      <protection/>
    </xf>
    <xf numFmtId="0" fontId="5" fillId="0" borderId="0" xfId="548" applyFont="1">
      <alignment/>
      <protection/>
    </xf>
    <xf numFmtId="43" fontId="7" fillId="0" borderId="0" xfId="105" applyFont="1" applyAlignment="1">
      <alignment/>
    </xf>
    <xf numFmtId="0" fontId="5" fillId="0" borderId="0" xfId="545" applyFont="1" applyBorder="1" applyAlignment="1">
      <alignment horizontal="center"/>
      <protection/>
    </xf>
    <xf numFmtId="43" fontId="5" fillId="0" borderId="0" xfId="105" applyFont="1" applyBorder="1" applyAlignment="1">
      <alignment horizontal="center"/>
    </xf>
    <xf numFmtId="0" fontId="6" fillId="0" borderId="0" xfId="545" applyNumberFormat="1" applyFont="1" applyBorder="1" applyAlignment="1">
      <alignment horizontal="left"/>
      <protection/>
    </xf>
    <xf numFmtId="0" fontId="5" fillId="0" borderId="5" xfId="545" applyFont="1" applyBorder="1" applyAlignment="1">
      <alignment horizontal="center"/>
      <protection/>
    </xf>
    <xf numFmtId="43" fontId="5" fillId="0" borderId="5" xfId="105" applyFont="1" applyBorder="1" applyAlignment="1">
      <alignment horizontal="center"/>
    </xf>
    <xf numFmtId="17" fontId="7" fillId="0" borderId="5" xfId="545" applyNumberFormat="1" applyFont="1" applyBorder="1" applyAlignment="1">
      <alignment horizontal="center"/>
      <protection/>
    </xf>
    <xf numFmtId="0" fontId="5" fillId="0" borderId="5" xfId="545" applyNumberFormat="1" applyFont="1" applyBorder="1" applyAlignment="1">
      <alignment horizontal="center"/>
      <protection/>
    </xf>
    <xf numFmtId="0" fontId="5" fillId="0" borderId="0" xfId="545" applyFont="1" applyAlignment="1">
      <alignment horizontal="center"/>
      <protection/>
    </xf>
    <xf numFmtId="43" fontId="5" fillId="0" borderId="0" xfId="105" applyFont="1" applyAlignment="1">
      <alignment horizontal="center"/>
    </xf>
    <xf numFmtId="0" fontId="7" fillId="0" borderId="0" xfId="545" applyFont="1" applyAlignment="1">
      <alignment horizontal="center"/>
      <protection/>
    </xf>
    <xf numFmtId="0" fontId="5" fillId="0" borderId="0" xfId="545" applyNumberFormat="1" applyFont="1" applyAlignment="1">
      <alignment horizontal="center"/>
      <protection/>
    </xf>
    <xf numFmtId="0" fontId="7" fillId="0" borderId="0" xfId="545" applyNumberFormat="1" applyFont="1" applyAlignment="1">
      <alignment horizontal="left"/>
      <protection/>
    </xf>
    <xf numFmtId="44" fontId="5" fillId="0" borderId="0" xfId="157" applyFont="1" applyFill="1" applyAlignment="1">
      <alignment/>
    </xf>
    <xf numFmtId="164" fontId="5" fillId="0" borderId="0" xfId="10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0" fontId="5" fillId="0" borderId="0" xfId="0" applyNumberFormat="1" applyFont="1" applyFill="1" applyBorder="1" applyAlignment="1">
      <alignment horizontal="left"/>
    </xf>
    <xf numFmtId="43" fontId="7" fillId="0" borderId="0" xfId="84" applyFont="1" applyFill="1" applyAlignment="1">
      <alignment/>
    </xf>
    <xf numFmtId="43" fontId="7" fillId="0" borderId="0" xfId="0" applyNumberFormat="1" applyFont="1" applyFill="1" applyAlignment="1">
      <alignment/>
    </xf>
    <xf numFmtId="0" fontId="5" fillId="0" borderId="0" xfId="549" applyNumberFormat="1" applyFont="1" applyFill="1" applyBorder="1" applyAlignment="1">
      <alignment/>
      <protection/>
    </xf>
    <xf numFmtId="0" fontId="5" fillId="0" borderId="0" xfId="547" applyNumberFormat="1" applyFont="1" applyFill="1" applyBorder="1" applyAlignment="1">
      <alignment/>
      <protection/>
    </xf>
    <xf numFmtId="44" fontId="5" fillId="0" borderId="0" xfId="166" applyFont="1" applyFill="1" applyBorder="1" applyAlignment="1">
      <alignment horizontal="center"/>
    </xf>
    <xf numFmtId="0" fontId="7" fillId="0" borderId="23" xfId="545" applyNumberFormat="1" applyFont="1" applyBorder="1">
      <alignment/>
      <protection/>
    </xf>
    <xf numFmtId="44" fontId="7" fillId="0" borderId="24" xfId="157" applyFont="1" applyFill="1" applyBorder="1" applyAlignment="1">
      <alignment/>
    </xf>
    <xf numFmtId="44" fontId="7" fillId="0" borderId="24" xfId="152" applyFont="1" applyFill="1" applyBorder="1" applyAlignment="1">
      <alignment/>
    </xf>
    <xf numFmtId="0" fontId="7" fillId="0" borderId="24" xfId="84" applyNumberFormat="1" applyFont="1" applyFill="1" applyBorder="1" applyAlignment="1">
      <alignment/>
    </xf>
    <xf numFmtId="164" fontId="7" fillId="0" borderId="23" xfId="84" applyNumberFormat="1" applyFont="1" applyBorder="1" applyAlignment="1">
      <alignment/>
    </xf>
    <xf numFmtId="7" fontId="5" fillId="0" borderId="0" xfId="166" applyNumberFormat="1" applyFont="1" applyFill="1" applyBorder="1" applyAlignment="1">
      <alignment horizontal="center"/>
    </xf>
    <xf numFmtId="166" fontId="5" fillId="0" borderId="0" xfId="157" applyNumberFormat="1" applyFont="1" applyFill="1" applyAlignment="1">
      <alignment/>
    </xf>
    <xf numFmtId="0" fontId="5" fillId="0" borderId="0" xfId="546" applyFont="1">
      <alignment/>
      <protection/>
    </xf>
    <xf numFmtId="0" fontId="5" fillId="0" borderId="0" xfId="546" applyFont="1" applyFill="1">
      <alignment/>
      <protection/>
    </xf>
    <xf numFmtId="0" fontId="7" fillId="0" borderId="23" xfId="546" applyNumberFormat="1" applyFont="1" applyBorder="1">
      <alignment/>
      <protection/>
    </xf>
    <xf numFmtId="0" fontId="5" fillId="0" borderId="0" xfId="546" applyNumberFormat="1" applyFont="1">
      <alignment/>
      <protection/>
    </xf>
    <xf numFmtId="166" fontId="5" fillId="0" borderId="0" xfId="166" applyNumberFormat="1" applyFont="1" applyAlignment="1">
      <alignment/>
    </xf>
    <xf numFmtId="44" fontId="5" fillId="0" borderId="0" xfId="166" applyFont="1" applyAlignment="1">
      <alignment/>
    </xf>
    <xf numFmtId="0" fontId="7" fillId="0" borderId="0" xfId="547" applyNumberFormat="1" applyFont="1" applyFill="1" applyBorder="1" applyAlignment="1">
      <alignment/>
      <protection/>
    </xf>
    <xf numFmtId="0" fontId="5" fillId="0" borderId="0" xfId="547" applyFont="1">
      <alignment/>
      <protection/>
    </xf>
    <xf numFmtId="166" fontId="7" fillId="0" borderId="23" xfId="157" applyNumberFormat="1" applyFont="1" applyFill="1" applyBorder="1" applyAlignment="1">
      <alignment/>
    </xf>
    <xf numFmtId="164" fontId="5" fillId="0" borderId="0" xfId="86" applyNumberFormat="1" applyFont="1" applyFill="1" applyAlignment="1">
      <alignment horizontal="right"/>
    </xf>
    <xf numFmtId="43" fontId="5" fillId="0" borderId="0" xfId="86" applyFont="1" applyFill="1" applyAlignment="1">
      <alignment horizontal="right"/>
    </xf>
    <xf numFmtId="0" fontId="5" fillId="0" borderId="0" xfId="0" applyFont="1" applyFill="1" applyAlignment="1">
      <alignment horizontal="right"/>
    </xf>
    <xf numFmtId="164" fontId="5" fillId="0" borderId="0" xfId="86" applyNumberFormat="1" applyFont="1" applyFill="1" applyAlignment="1">
      <alignment/>
    </xf>
    <xf numFmtId="166" fontId="5" fillId="0" borderId="0" xfId="166" applyNumberFormat="1" applyFont="1" applyFill="1" applyAlignment="1">
      <alignment/>
    </xf>
    <xf numFmtId="166" fontId="7" fillId="0" borderId="0" xfId="166" applyNumberFormat="1" applyFont="1" applyFill="1" applyAlignment="1">
      <alignment/>
    </xf>
    <xf numFmtId="166" fontId="7" fillId="0" borderId="23" xfId="166" applyNumberFormat="1" applyFont="1" applyFill="1" applyBorder="1" applyAlignment="1">
      <alignment/>
    </xf>
    <xf numFmtId="0" fontId="77" fillId="0" borderId="0" xfId="546" applyFont="1" applyBorder="1">
      <alignment/>
      <protection/>
    </xf>
    <xf numFmtId="44" fontId="78" fillId="0" borderId="0" xfId="166" applyFont="1" applyFill="1" applyBorder="1" applyAlignment="1">
      <alignment/>
    </xf>
    <xf numFmtId="4" fontId="5" fillId="0" borderId="0" xfId="86" applyNumberFormat="1" applyFont="1" applyAlignment="1">
      <alignment/>
    </xf>
    <xf numFmtId="43" fontId="79" fillId="0" borderId="0" xfId="86" applyNumberFormat="1" applyFont="1" applyFill="1" applyAlignment="1">
      <alignment/>
    </xf>
    <xf numFmtId="43" fontId="79" fillId="0" borderId="0" xfId="86" applyFont="1" applyFill="1" applyAlignment="1">
      <alignment/>
    </xf>
    <xf numFmtId="43" fontId="5" fillId="0" borderId="0" xfId="86" applyFont="1" applyAlignment="1">
      <alignment horizontal="right"/>
    </xf>
    <xf numFmtId="43" fontId="78" fillId="0" borderId="0" xfId="86" applyNumberFormat="1" applyFont="1" applyFill="1" applyAlignment="1">
      <alignment/>
    </xf>
    <xf numFmtId="166" fontId="79" fillId="0" borderId="0" xfId="166" applyNumberFormat="1" applyFont="1" applyFill="1" applyBorder="1" applyAlignment="1">
      <alignment/>
    </xf>
    <xf numFmtId="164" fontId="79" fillId="0" borderId="0" xfId="86" applyNumberFormat="1" applyFont="1" applyFill="1" applyBorder="1" applyAlignment="1">
      <alignment/>
    </xf>
    <xf numFmtId="4" fontId="79" fillId="0" borderId="0" xfId="86" applyNumberFormat="1" applyFont="1" applyFill="1" applyBorder="1" applyAlignment="1">
      <alignment horizontal="right"/>
    </xf>
    <xf numFmtId="164" fontId="79" fillId="0" borderId="0" xfId="86" applyNumberFormat="1" applyFont="1" applyFill="1" applyBorder="1" applyAlignment="1">
      <alignment horizontal="right"/>
    </xf>
    <xf numFmtId="44" fontId="5" fillId="14" borderId="0" xfId="157" applyFont="1" applyFill="1" applyAlignment="1">
      <alignment/>
    </xf>
    <xf numFmtId="166" fontId="5" fillId="14" borderId="0" xfId="157" applyNumberFormat="1" applyFont="1" applyFill="1" applyAlignment="1">
      <alignment/>
    </xf>
    <xf numFmtId="0" fontId="7" fillId="0" borderId="0" xfId="546" applyNumberFormat="1" applyFont="1">
      <alignment/>
      <protection/>
    </xf>
    <xf numFmtId="0" fontId="7" fillId="0" borderId="0" xfId="546" applyNumberFormat="1" applyFont="1" applyAlignment="1">
      <alignment horizontal="left"/>
      <protection/>
    </xf>
    <xf numFmtId="0" fontId="7" fillId="0" borderId="0" xfId="546" applyFont="1" applyAlignment="1">
      <alignment horizontal="center"/>
      <protection/>
    </xf>
    <xf numFmtId="0" fontId="5" fillId="0" borderId="0" xfId="546" applyFont="1" applyAlignment="1">
      <alignment horizontal="center"/>
      <protection/>
    </xf>
    <xf numFmtId="43" fontId="5" fillId="0" borderId="0" xfId="106" applyFont="1" applyAlignment="1">
      <alignment horizontal="center"/>
    </xf>
    <xf numFmtId="0" fontId="5" fillId="0" borderId="0" xfId="546" applyNumberFormat="1" applyFont="1" applyAlignment="1">
      <alignment horizontal="center"/>
      <protection/>
    </xf>
    <xf numFmtId="0" fontId="5" fillId="0" borderId="5" xfId="546" applyNumberFormat="1" applyFont="1" applyBorder="1" applyAlignment="1">
      <alignment horizontal="center"/>
      <protection/>
    </xf>
    <xf numFmtId="17" fontId="7" fillId="0" borderId="5" xfId="546" applyNumberFormat="1" applyFont="1" applyBorder="1" applyAlignment="1">
      <alignment horizontal="center"/>
      <protection/>
    </xf>
    <xf numFmtId="43" fontId="5" fillId="0" borderId="5" xfId="106" applyFont="1" applyBorder="1" applyAlignment="1">
      <alignment horizontal="center"/>
    </xf>
    <xf numFmtId="0" fontId="5" fillId="0" borderId="5" xfId="546" applyFont="1" applyBorder="1" applyAlignment="1">
      <alignment horizontal="center"/>
      <protection/>
    </xf>
    <xf numFmtId="0" fontId="6" fillId="0" borderId="0" xfId="546" applyNumberFormat="1" applyFont="1" applyBorder="1" applyAlignment="1">
      <alignment horizontal="left"/>
      <protection/>
    </xf>
    <xf numFmtId="43" fontId="5" fillId="0" borderId="0" xfId="106" applyFont="1" applyBorder="1" applyAlignment="1">
      <alignment horizontal="center"/>
    </xf>
    <xf numFmtId="0" fontId="5" fillId="0" borderId="0" xfId="546" applyFont="1" applyBorder="1" applyAlignment="1">
      <alignment horizontal="center"/>
      <protection/>
    </xf>
    <xf numFmtId="43" fontId="5" fillId="0" borderId="0" xfId="116" applyFont="1" applyFill="1" applyBorder="1" applyAlignment="1">
      <alignment/>
    </xf>
    <xf numFmtId="43" fontId="5" fillId="0" borderId="0" xfId="116" applyFont="1" applyFill="1" applyAlignment="1">
      <alignment/>
    </xf>
    <xf numFmtId="43" fontId="5" fillId="0" borderId="0" xfId="106" applyFont="1" applyFill="1" applyAlignment="1">
      <alignment/>
    </xf>
    <xf numFmtId="43" fontId="5" fillId="0" borderId="0" xfId="106" applyFont="1" applyAlignment="1">
      <alignment/>
    </xf>
    <xf numFmtId="167" fontId="5" fillId="0" borderId="0" xfId="562" applyNumberFormat="1" applyFont="1" applyAlignment="1">
      <alignment/>
    </xf>
    <xf numFmtId="43" fontId="5" fillId="0" borderId="0" xfId="106" applyFont="1" applyAlignment="1">
      <alignment horizontal="left"/>
    </xf>
    <xf numFmtId="43" fontId="5" fillId="0" borderId="0" xfId="106" applyFont="1" applyFill="1" applyAlignment="1">
      <alignment horizontal="left"/>
    </xf>
    <xf numFmtId="43" fontId="7" fillId="0" borderId="23" xfId="106" applyFont="1" applyFill="1" applyBorder="1" applyAlignment="1">
      <alignment/>
    </xf>
    <xf numFmtId="43" fontId="7" fillId="0" borderId="0" xfId="106" applyFont="1" applyAlignment="1">
      <alignment/>
    </xf>
    <xf numFmtId="0" fontId="7" fillId="0" borderId="0" xfId="546" applyFont="1">
      <alignment/>
      <protection/>
    </xf>
    <xf numFmtId="0" fontId="7" fillId="0" borderId="0" xfId="546" applyNumberFormat="1" applyFont="1" applyFill="1">
      <alignment/>
      <protection/>
    </xf>
    <xf numFmtId="164" fontId="5" fillId="0" borderId="0" xfId="106" applyNumberFormat="1" applyFont="1" applyFill="1" applyAlignment="1">
      <alignment horizontal="right"/>
    </xf>
    <xf numFmtId="164" fontId="5" fillId="0" borderId="0" xfId="106" applyNumberFormat="1" applyFont="1" applyFill="1" applyAlignment="1">
      <alignment/>
    </xf>
    <xf numFmtId="0" fontId="5" fillId="0" borderId="0" xfId="546" applyNumberFormat="1" applyFont="1" applyFill="1">
      <alignment/>
      <protection/>
    </xf>
    <xf numFmtId="0" fontId="6" fillId="0" borderId="0" xfId="546" applyNumberFormat="1" applyFont="1">
      <alignment/>
      <protection/>
    </xf>
    <xf numFmtId="0" fontId="6" fillId="0" borderId="0" xfId="546" applyNumberFormat="1" applyFont="1" applyFill="1">
      <alignment/>
      <protection/>
    </xf>
    <xf numFmtId="0" fontId="5" fillId="0" borderId="0" xfId="546" applyFont="1" applyFill="1" applyBorder="1">
      <alignment/>
      <protection/>
    </xf>
    <xf numFmtId="43" fontId="5" fillId="0" borderId="0" xfId="106" applyFont="1" applyFill="1" applyBorder="1" applyAlignment="1">
      <alignment/>
    </xf>
    <xf numFmtId="164" fontId="5" fillId="0" borderId="0" xfId="106" applyNumberFormat="1" applyFont="1" applyAlignment="1">
      <alignment/>
    </xf>
    <xf numFmtId="0" fontId="7" fillId="0" borderId="0" xfId="549" applyNumberFormat="1" applyFont="1" applyFill="1" applyBorder="1" applyAlignment="1">
      <alignment/>
      <protection/>
    </xf>
    <xf numFmtId="164" fontId="7" fillId="0" borderId="0" xfId="546" applyNumberFormat="1" applyFont="1">
      <alignment/>
      <protection/>
    </xf>
    <xf numFmtId="0" fontId="5" fillId="0" borderId="0" xfId="549" applyFont="1">
      <alignment/>
      <protection/>
    </xf>
    <xf numFmtId="0" fontId="5" fillId="0" borderId="0" xfId="549" applyFont="1" applyFill="1">
      <alignment/>
      <protection/>
    </xf>
    <xf numFmtId="43" fontId="7" fillId="0" borderId="0" xfId="106" applyFont="1" applyFill="1" applyAlignment="1">
      <alignment/>
    </xf>
    <xf numFmtId="0" fontId="7" fillId="0" borderId="0" xfId="546" applyFont="1" applyFill="1">
      <alignment/>
      <protection/>
    </xf>
    <xf numFmtId="164" fontId="7" fillId="0" borderId="23" xfId="116" applyNumberFormat="1" applyFont="1" applyBorder="1" applyAlignment="1">
      <alignment/>
    </xf>
    <xf numFmtId="164" fontId="7" fillId="0" borderId="23" xfId="116" applyNumberFormat="1" applyFont="1" applyFill="1" applyBorder="1" applyAlignment="1">
      <alignment/>
    </xf>
    <xf numFmtId="0" fontId="5" fillId="0" borderId="0" xfId="106" applyNumberFormat="1" applyFont="1" applyAlignment="1">
      <alignment/>
    </xf>
    <xf numFmtId="0" fontId="5" fillId="0" borderId="0" xfId="106" applyNumberFormat="1" applyFont="1" applyFill="1" applyAlignment="1">
      <alignment/>
    </xf>
    <xf numFmtId="44" fontId="5" fillId="0" borderId="0" xfId="166" applyFont="1" applyFill="1" applyAlignment="1">
      <alignment/>
    </xf>
    <xf numFmtId="0" fontId="7" fillId="0" borderId="24" xfId="116" applyNumberFormat="1" applyFont="1" applyFill="1" applyBorder="1" applyAlignment="1">
      <alignment/>
    </xf>
    <xf numFmtId="44" fontId="7" fillId="0" borderId="24" xfId="155" applyFont="1" applyFill="1" applyBorder="1" applyAlignment="1">
      <alignment/>
    </xf>
    <xf numFmtId="44" fontId="7" fillId="0" borderId="24" xfId="166" applyFont="1" applyFill="1" applyBorder="1" applyAlignment="1">
      <alignment/>
    </xf>
    <xf numFmtId="43" fontId="7" fillId="0" borderId="0" xfId="116" applyFont="1" applyFill="1" applyAlignment="1">
      <alignment/>
    </xf>
    <xf numFmtId="164" fontId="7" fillId="0" borderId="0" xfId="106" applyNumberFormat="1" applyFont="1" applyFill="1" applyAlignment="1">
      <alignment/>
    </xf>
    <xf numFmtId="164" fontId="7" fillId="0" borderId="0" xfId="106" applyNumberFormat="1" applyFont="1" applyAlignment="1">
      <alignment/>
    </xf>
    <xf numFmtId="43" fontId="5" fillId="0" borderId="0" xfId="106" applyNumberFormat="1" applyFont="1" applyFill="1" applyAlignment="1">
      <alignment/>
    </xf>
    <xf numFmtId="4" fontId="5" fillId="0" borderId="0" xfId="106" applyNumberFormat="1" applyFont="1" applyFill="1" applyAlignment="1">
      <alignment/>
    </xf>
    <xf numFmtId="164" fontId="5" fillId="0" borderId="0" xfId="106" applyNumberFormat="1" applyFont="1" applyFill="1" applyAlignment="1">
      <alignment horizontal="center"/>
    </xf>
    <xf numFmtId="0" fontId="1" fillId="0" borderId="0" xfId="543" applyFont="1" applyFill="1">
      <alignment/>
      <protection/>
    </xf>
    <xf numFmtId="43" fontId="5" fillId="0" borderId="0" xfId="115" applyFont="1" applyFill="1" applyBorder="1" applyAlignment="1">
      <alignment/>
    </xf>
    <xf numFmtId="43" fontId="5" fillId="0" borderId="0" xfId="106" applyFont="1" applyFill="1" applyAlignment="1">
      <alignment horizontal="right"/>
    </xf>
    <xf numFmtId="43" fontId="79" fillId="0" borderId="0" xfId="106" applyNumberFormat="1" applyFont="1" applyFill="1" applyAlignment="1">
      <alignment/>
    </xf>
    <xf numFmtId="43" fontId="5" fillId="0" borderId="0" xfId="115" applyNumberFormat="1" applyFont="1" applyFill="1" applyBorder="1" applyAlignment="1">
      <alignment/>
    </xf>
    <xf numFmtId="43" fontId="79" fillId="0" borderId="0" xfId="116" applyFont="1" applyFill="1" applyAlignment="1">
      <alignment/>
    </xf>
    <xf numFmtId="164" fontId="7" fillId="0" borderId="0" xfId="106" applyNumberFormat="1" applyFont="1" applyFill="1" applyAlignment="1">
      <alignment horizontal="right"/>
    </xf>
    <xf numFmtId="2" fontId="5" fillId="0" borderId="0" xfId="106" applyNumberFormat="1" applyFont="1" applyFill="1" applyBorder="1" applyAlignment="1">
      <alignment/>
    </xf>
    <xf numFmtId="164" fontId="5" fillId="0" borderId="0" xfId="106" applyNumberFormat="1" applyFont="1" applyFill="1" applyBorder="1" applyAlignment="1">
      <alignment/>
    </xf>
    <xf numFmtId="164" fontId="5" fillId="0" borderId="0" xfId="116" applyNumberFormat="1" applyFont="1" applyFill="1" applyBorder="1" applyAlignment="1">
      <alignment/>
    </xf>
    <xf numFmtId="165" fontId="5" fillId="0" borderId="0" xfId="106" applyNumberFormat="1" applyFont="1" applyFill="1" applyAlignment="1">
      <alignment/>
    </xf>
    <xf numFmtId="164" fontId="5" fillId="0" borderId="0" xfId="116" applyNumberFormat="1" applyFont="1" applyFill="1" applyBorder="1" applyAlignment="1">
      <alignment horizontal="right"/>
    </xf>
    <xf numFmtId="164" fontId="7" fillId="0" borderId="0" xfId="116" applyNumberFormat="1" applyFont="1" applyFill="1" applyBorder="1" applyAlignment="1">
      <alignment/>
    </xf>
    <xf numFmtId="164" fontId="7" fillId="0" borderId="0" xfId="116" applyNumberFormat="1" applyFont="1" applyFill="1" applyBorder="1" applyAlignment="1" quotePrefix="1">
      <alignment/>
    </xf>
    <xf numFmtId="164" fontId="7" fillId="0" borderId="0" xfId="116" applyNumberFormat="1" applyFont="1" applyFill="1" applyBorder="1" applyAlignment="1">
      <alignment horizontal="right"/>
    </xf>
    <xf numFmtId="10" fontId="5" fillId="0" borderId="0" xfId="106" applyNumberFormat="1" applyFont="1" applyFill="1" applyAlignment="1">
      <alignment/>
    </xf>
    <xf numFmtId="44" fontId="5" fillId="0" borderId="0" xfId="194" applyFont="1" applyFill="1" applyAlignment="1">
      <alignment/>
    </xf>
    <xf numFmtId="0" fontId="5" fillId="0" borderId="0" xfId="547" applyFont="1" applyFill="1">
      <alignment/>
      <protection/>
    </xf>
    <xf numFmtId="0" fontId="7" fillId="0" borderId="23" xfId="546" applyNumberFormat="1" applyFont="1" applyFill="1" applyBorder="1">
      <alignment/>
      <protection/>
    </xf>
    <xf numFmtId="164" fontId="5" fillId="0" borderId="0" xfId="116" applyNumberFormat="1" applyFont="1" applyAlignment="1">
      <alignment/>
    </xf>
    <xf numFmtId="164" fontId="0" fillId="0" borderId="0" xfId="117" applyNumberFormat="1" applyFont="1" applyFill="1" applyAlignment="1">
      <alignment horizontal="right"/>
    </xf>
    <xf numFmtId="44" fontId="0" fillId="0" borderId="0" xfId="156" applyFont="1" applyFill="1" applyBorder="1" applyAlignment="1">
      <alignment/>
    </xf>
    <xf numFmtId="43" fontId="0" fillId="0" borderId="0" xfId="117" applyFont="1" applyFill="1" applyBorder="1" applyAlignment="1">
      <alignment/>
    </xf>
    <xf numFmtId="43" fontId="0" fillId="0" borderId="0" xfId="544" applyNumberFormat="1" applyFont="1" applyFill="1" applyBorder="1">
      <alignment/>
      <protection/>
    </xf>
    <xf numFmtId="0" fontId="55" fillId="0" borderId="0" xfId="542">
      <alignment/>
      <protection/>
    </xf>
    <xf numFmtId="4" fontId="1" fillId="0" borderId="0" xfId="117" applyNumberFormat="1" applyFont="1" applyFill="1" applyBorder="1" applyAlignment="1">
      <alignment/>
    </xf>
    <xf numFmtId="43" fontId="0" fillId="14" borderId="0" xfId="117" applyFont="1" applyFill="1" applyBorder="1" applyAlignment="1">
      <alignment/>
    </xf>
    <xf numFmtId="10" fontId="0" fillId="0" borderId="0" xfId="563" applyNumberFormat="1" applyFont="1" applyFill="1" applyBorder="1" applyAlignment="1">
      <alignment/>
    </xf>
    <xf numFmtId="164" fontId="0" fillId="0" borderId="0" xfId="117" applyNumberFormat="1" applyFont="1" applyFill="1" applyBorder="1" applyAlignment="1">
      <alignment/>
    </xf>
    <xf numFmtId="164" fontId="7" fillId="14" borderId="23" xfId="84" applyNumberFormat="1" applyFont="1" applyFill="1" applyBorder="1" applyAlignment="1">
      <alignment/>
    </xf>
    <xf numFmtId="164" fontId="7" fillId="0" borderId="23" xfId="84" applyNumberFormat="1" applyFont="1" applyFill="1" applyBorder="1" applyAlignment="1">
      <alignment/>
    </xf>
    <xf numFmtId="10" fontId="5" fillId="0" borderId="0" xfId="557" applyNumberFormat="1" applyFont="1" applyAlignment="1">
      <alignment/>
    </xf>
    <xf numFmtId="44" fontId="80" fillId="0" borderId="0" xfId="157" applyFont="1" applyFill="1" applyAlignment="1">
      <alignment/>
    </xf>
    <xf numFmtId="7" fontId="5" fillId="0" borderId="0" xfId="105" applyNumberFormat="1" applyFont="1" applyFill="1" applyAlignment="1">
      <alignment/>
    </xf>
    <xf numFmtId="44" fontId="0" fillId="14" borderId="0" xfId="156" applyFont="1" applyFill="1" applyBorder="1" applyAlignment="1">
      <alignment/>
    </xf>
    <xf numFmtId="0" fontId="5" fillId="52" borderId="0" xfId="545" applyFont="1" applyFill="1">
      <alignment/>
      <protection/>
    </xf>
    <xf numFmtId="164" fontId="5" fillId="52" borderId="0" xfId="116" applyNumberFormat="1" applyFont="1" applyFill="1" applyAlignment="1">
      <alignment/>
    </xf>
    <xf numFmtId="164" fontId="1" fillId="52" borderId="0" xfId="117" applyNumberFormat="1" applyFont="1" applyFill="1" applyAlignment="1">
      <alignment horizontal="right"/>
    </xf>
    <xf numFmtId="44" fontId="1" fillId="52" borderId="25" xfId="156" applyFont="1" applyFill="1" applyBorder="1" applyAlignment="1">
      <alignment/>
    </xf>
    <xf numFmtId="44" fontId="5" fillId="0" borderId="0" xfId="152" applyFont="1" applyFill="1" applyAlignment="1">
      <alignment horizontal="right"/>
    </xf>
  </cellXfs>
  <cellStyles count="61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4 2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1 2 2" xfId="31"/>
    <cellStyle name="40% - Accent2" xfId="32"/>
    <cellStyle name="40% - Accent2 2" xfId="33"/>
    <cellStyle name="40% - Accent3" xfId="34"/>
    <cellStyle name="40% - Accent3 2" xfId="35"/>
    <cellStyle name="40% - Accent4" xfId="36"/>
    <cellStyle name="40% - Accent4 2" xfId="37"/>
    <cellStyle name="40% - Accent4 2 2" xfId="38"/>
    <cellStyle name="40% - Accent5" xfId="39"/>
    <cellStyle name="40% - Accent5 2" xfId="40"/>
    <cellStyle name="40% - Accent5 2 2" xfId="41"/>
    <cellStyle name="40% - Accent6" xfId="42"/>
    <cellStyle name="40% - Accent6 2" xfId="43"/>
    <cellStyle name="40% - Accent6 2 2" xfId="44"/>
    <cellStyle name="60% - Accent1" xfId="45"/>
    <cellStyle name="60% - Accent1 2" xfId="46"/>
    <cellStyle name="60% - Accent2" xfId="47"/>
    <cellStyle name="60% - Accent2 2" xfId="48"/>
    <cellStyle name="60% - Accent3" xfId="49"/>
    <cellStyle name="60% - Accent3 2" xfId="50"/>
    <cellStyle name="60% - Accent4" xfId="51"/>
    <cellStyle name="60% - Accent4 2" xfId="52"/>
    <cellStyle name="60% - Accent5" xfId="53"/>
    <cellStyle name="60% - Accent5 2" xfId="54"/>
    <cellStyle name="60% - Accent6" xfId="55"/>
    <cellStyle name="60% - Accent6 2" xfId="56"/>
    <cellStyle name="Accent1" xfId="57"/>
    <cellStyle name="Accent1 2" xfId="58"/>
    <cellStyle name="Accent2" xfId="59"/>
    <cellStyle name="Accent2 2" xfId="60"/>
    <cellStyle name="Accent3" xfId="61"/>
    <cellStyle name="Accent3 2" xfId="62"/>
    <cellStyle name="Accent4" xfId="63"/>
    <cellStyle name="Accent4 2" xfId="64"/>
    <cellStyle name="Accent5" xfId="65"/>
    <cellStyle name="Accent5 2" xfId="66"/>
    <cellStyle name="Accent6" xfId="67"/>
    <cellStyle name="Accent6 2" xfId="68"/>
    <cellStyle name="Accounting" xfId="69"/>
    <cellStyle name="Accounting 2" xfId="70"/>
    <cellStyle name="Accounting 3" xfId="71"/>
    <cellStyle name="Accounting_2011-11" xfId="72"/>
    <cellStyle name="Bad" xfId="73"/>
    <cellStyle name="Bad 2" xfId="74"/>
    <cellStyle name="Budget" xfId="75"/>
    <cellStyle name="Budget 2" xfId="76"/>
    <cellStyle name="Budget 3" xfId="77"/>
    <cellStyle name="Budget_2011-11" xfId="78"/>
    <cellStyle name="Calculation" xfId="79"/>
    <cellStyle name="Calculation 2" xfId="80"/>
    <cellStyle name="Check Cell" xfId="81"/>
    <cellStyle name="Check Cell 2" xfId="82"/>
    <cellStyle name="combo" xfId="83"/>
    <cellStyle name="Comma" xfId="84"/>
    <cellStyle name="Comma [0]" xfId="85"/>
    <cellStyle name="Comma 10" xfId="86"/>
    <cellStyle name="Comma 11" xfId="87"/>
    <cellStyle name="Comma 12" xfId="88"/>
    <cellStyle name="Comma 12 2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6 3" xfId="98"/>
    <cellStyle name="Comma 17" xfId="99"/>
    <cellStyle name="Comma 17 2" xfId="100"/>
    <cellStyle name="Comma 18" xfId="101"/>
    <cellStyle name="Comma 18 2" xfId="102"/>
    <cellStyle name="Comma 19" xfId="103"/>
    <cellStyle name="Comma 19 2" xfId="104"/>
    <cellStyle name="Comma 2" xfId="105"/>
    <cellStyle name="Comma 2 2" xfId="106"/>
    <cellStyle name="Comma 2 2 2" xfId="107"/>
    <cellStyle name="Comma 2 2 2 2" xfId="108"/>
    <cellStyle name="Comma 2 3" xfId="109"/>
    <cellStyle name="Comma 2 3 2" xfId="110"/>
    <cellStyle name="Comma 2 3 3" xfId="111"/>
    <cellStyle name="Comma 2 4" xfId="112"/>
    <cellStyle name="Comma 2 5" xfId="113"/>
    <cellStyle name="Comma 20" xfId="114"/>
    <cellStyle name="Comma 20 2" xfId="115"/>
    <cellStyle name="Comma 21" xfId="116"/>
    <cellStyle name="Comma 22" xfId="117"/>
    <cellStyle name="Comma 23" xfId="118"/>
    <cellStyle name="Comma 3" xfId="119"/>
    <cellStyle name="Comma 3 2" xfId="120"/>
    <cellStyle name="Comma 3 2 2" xfId="121"/>
    <cellStyle name="Comma 3 3" xfId="122"/>
    <cellStyle name="Comma 4" xfId="123"/>
    <cellStyle name="Comma 4 2" xfId="124"/>
    <cellStyle name="Comma 4 2 2" xfId="125"/>
    <cellStyle name="Comma 4 2 3" xfId="126"/>
    <cellStyle name="Comma 4 3" xfId="127"/>
    <cellStyle name="Comma 4 3 2" xfId="128"/>
    <cellStyle name="Comma 4 3 2 2" xfId="129"/>
    <cellStyle name="Comma 4 3 3" xfId="130"/>
    <cellStyle name="Comma 4 3 4" xfId="131"/>
    <cellStyle name="Comma 4 4" xfId="132"/>
    <cellStyle name="Comma 4 4 2" xfId="133"/>
    <cellStyle name="Comma 4 4 2 2" xfId="134"/>
    <cellStyle name="Comma 4 4 3" xfId="135"/>
    <cellStyle name="Comma 4 5" xfId="136"/>
    <cellStyle name="Comma 4 6" xfId="137"/>
    <cellStyle name="Comma 5" xfId="138"/>
    <cellStyle name="Comma 5 2" xfId="139"/>
    <cellStyle name="Comma 6" xfId="140"/>
    <cellStyle name="Comma 6 2" xfId="141"/>
    <cellStyle name="Comma 6 3" xfId="142"/>
    <cellStyle name="Comma 6 4" xfId="143"/>
    <cellStyle name="Comma 7" xfId="144"/>
    <cellStyle name="Comma 7 2" xfId="145"/>
    <cellStyle name="Comma 8" xfId="146"/>
    <cellStyle name="Comma 9" xfId="147"/>
    <cellStyle name="Comma(2)" xfId="148"/>
    <cellStyle name="Comma0 - Style2" xfId="149"/>
    <cellStyle name="Comma1 - Style1" xfId="150"/>
    <cellStyle name="Comments" xfId="151"/>
    <cellStyle name="Currency" xfId="152"/>
    <cellStyle name="Currency [0]" xfId="153"/>
    <cellStyle name="Currency 10" xfId="154"/>
    <cellStyle name="Currency 11" xfId="155"/>
    <cellStyle name="Currency 12" xfId="156"/>
    <cellStyle name="Currency 2" xfId="157"/>
    <cellStyle name="Currency 2 2" xfId="158"/>
    <cellStyle name="Currency 2 2 2" xfId="159"/>
    <cellStyle name="Currency 2 2 3" xfId="160"/>
    <cellStyle name="Currency 2 3" xfId="161"/>
    <cellStyle name="Currency 2 3 2" xfId="162"/>
    <cellStyle name="Currency 2 3 3" xfId="163"/>
    <cellStyle name="Currency 2 4" xfId="164"/>
    <cellStyle name="Currency 2 4 2" xfId="165"/>
    <cellStyle name="Currency 2 5" xfId="166"/>
    <cellStyle name="Currency 2 6" xfId="167"/>
    <cellStyle name="Currency 3" xfId="168"/>
    <cellStyle name="Currency 3 2" xfId="169"/>
    <cellStyle name="Currency 3 2 2" xfId="170"/>
    <cellStyle name="Currency 3 2 2 2" xfId="171"/>
    <cellStyle name="Currency 3 2 3" xfId="172"/>
    <cellStyle name="Currency 3 2 4" xfId="173"/>
    <cellStyle name="Currency 3 3" xfId="174"/>
    <cellStyle name="Currency 3 4" xfId="175"/>
    <cellStyle name="Currency 3 5" xfId="176"/>
    <cellStyle name="Currency 3 6" xfId="177"/>
    <cellStyle name="Currency 4" xfId="178"/>
    <cellStyle name="Currency 4 2" xfId="179"/>
    <cellStyle name="Currency 4 2 2" xfId="180"/>
    <cellStyle name="Currency 4 3" xfId="181"/>
    <cellStyle name="Currency 4 4" xfId="182"/>
    <cellStyle name="Currency 5" xfId="183"/>
    <cellStyle name="Currency 5 2" xfId="184"/>
    <cellStyle name="Currency 5 2 2" xfId="185"/>
    <cellStyle name="Currency 5 3" xfId="186"/>
    <cellStyle name="Currency 6" xfId="187"/>
    <cellStyle name="Currency 6 2" xfId="188"/>
    <cellStyle name="Currency 6 3" xfId="189"/>
    <cellStyle name="Currency 7" xfId="190"/>
    <cellStyle name="Currency 7 2" xfId="191"/>
    <cellStyle name="Currency 7 3" xfId="192"/>
    <cellStyle name="Currency 8" xfId="193"/>
    <cellStyle name="Currency 8 2" xfId="194"/>
    <cellStyle name="Currency 9" xfId="195"/>
    <cellStyle name="Custom - Style1" xfId="196"/>
    <cellStyle name="Custom - Style8" xfId="197"/>
    <cellStyle name="Data   - Style2" xfId="198"/>
    <cellStyle name="Data Enter" xfId="199"/>
    <cellStyle name="Explanatory Text" xfId="200"/>
    <cellStyle name="Explanatory Text 2" xfId="201"/>
    <cellStyle name="F9ReportControlStyle_ctpInquire" xfId="202"/>
    <cellStyle name="FactSheet" xfId="203"/>
    <cellStyle name="Followed Hyperlink" xfId="204"/>
    <cellStyle name="Good" xfId="205"/>
    <cellStyle name="Good 2" xfId="206"/>
    <cellStyle name="Good 2 2" xfId="207"/>
    <cellStyle name="Good 2 3" xfId="208"/>
    <cellStyle name="Heading 1" xfId="209"/>
    <cellStyle name="Heading 1 2" xfId="210"/>
    <cellStyle name="Heading 2" xfId="211"/>
    <cellStyle name="Heading 2 2" xfId="212"/>
    <cellStyle name="Heading 3" xfId="213"/>
    <cellStyle name="Heading 3 2" xfId="214"/>
    <cellStyle name="Heading 4" xfId="215"/>
    <cellStyle name="Heading 4 2" xfId="216"/>
    <cellStyle name="Hyperlink" xfId="217"/>
    <cellStyle name="Hyperlink 2" xfId="218"/>
    <cellStyle name="Hyperlink 2 2" xfId="219"/>
    <cellStyle name="Hyperlink 3" xfId="220"/>
    <cellStyle name="Hyperlink 3 2" xfId="221"/>
    <cellStyle name="Hyperlink 4" xfId="222"/>
    <cellStyle name="Input" xfId="223"/>
    <cellStyle name="Input 2" xfId="224"/>
    <cellStyle name="input(0)" xfId="225"/>
    <cellStyle name="Input(2)" xfId="226"/>
    <cellStyle name="Labels - Style3" xfId="227"/>
    <cellStyle name="Linked Cell" xfId="228"/>
    <cellStyle name="Linked Cell 2" xfId="229"/>
    <cellStyle name="Neutral" xfId="230"/>
    <cellStyle name="Neutral 2" xfId="231"/>
    <cellStyle name="New_normal" xfId="232"/>
    <cellStyle name="Normal - Style1" xfId="233"/>
    <cellStyle name="Normal - Style2" xfId="234"/>
    <cellStyle name="Normal - Style3" xfId="235"/>
    <cellStyle name="Normal - Style4" xfId="236"/>
    <cellStyle name="Normal - Style5" xfId="237"/>
    <cellStyle name="Normal - Style6" xfId="238"/>
    <cellStyle name="Normal - Style7" xfId="239"/>
    <cellStyle name="Normal - Style8" xfId="240"/>
    <cellStyle name="Normal 10" xfId="241"/>
    <cellStyle name="Normal 10 2" xfId="242"/>
    <cellStyle name="Normal 10 2 2" xfId="243"/>
    <cellStyle name="Normal 10 3" xfId="244"/>
    <cellStyle name="Normal 10 4" xfId="245"/>
    <cellStyle name="Normal 100" xfId="246"/>
    <cellStyle name="Normal 11" xfId="247"/>
    <cellStyle name="Normal 11 2" xfId="248"/>
    <cellStyle name="Normal 11 2 2" xfId="249"/>
    <cellStyle name="Normal 11 3" xfId="250"/>
    <cellStyle name="Normal 11 3 2" xfId="251"/>
    <cellStyle name="Normal 11 4" xfId="252"/>
    <cellStyle name="Normal 11 4 2" xfId="253"/>
    <cellStyle name="Normal 11 5" xfId="254"/>
    <cellStyle name="Normal 11 5 2" xfId="255"/>
    <cellStyle name="Normal 11 5 2 2" xfId="256"/>
    <cellStyle name="Normal 11 5 3" xfId="257"/>
    <cellStyle name="Normal 11 5 3 2" xfId="258"/>
    <cellStyle name="Normal 11 5 3 2 2" xfId="259"/>
    <cellStyle name="Normal 11 5 3 3" xfId="260"/>
    <cellStyle name="Normal 11 5 3 4" xfId="261"/>
    <cellStyle name="Normal 11 5 4" xfId="262"/>
    <cellStyle name="Normal 11 5 4 2" xfId="263"/>
    <cellStyle name="Normal 11 5 5" xfId="264"/>
    <cellStyle name="Normal 11 5 5 2" xfId="265"/>
    <cellStyle name="Normal 11 5 6" xfId="266"/>
    <cellStyle name="Normal 11 5 6 2" xfId="267"/>
    <cellStyle name="Normal 11 5 7" xfId="268"/>
    <cellStyle name="Normal 11 5 7 2" xfId="269"/>
    <cellStyle name="Normal 11 5 8" xfId="270"/>
    <cellStyle name="Normal 11 5 9" xfId="271"/>
    <cellStyle name="Normal 11 5_10070" xfId="272"/>
    <cellStyle name="Normal 11 6" xfId="273"/>
    <cellStyle name="Normal 11 6 2" xfId="274"/>
    <cellStyle name="Normal 11 7" xfId="275"/>
    <cellStyle name="Normal 11 8" xfId="276"/>
    <cellStyle name="Normal 12" xfId="277"/>
    <cellStyle name="Normal 12 2" xfId="278"/>
    <cellStyle name="Normal 12 3" xfId="279"/>
    <cellStyle name="Normal 12 4" xfId="280"/>
    <cellStyle name="Normal 13" xfId="281"/>
    <cellStyle name="Normal 13 2" xfId="282"/>
    <cellStyle name="Normal 13 3" xfId="283"/>
    <cellStyle name="Normal 13 4" xfId="284"/>
    <cellStyle name="Normal 14" xfId="285"/>
    <cellStyle name="Normal 14 2" xfId="286"/>
    <cellStyle name="Normal 14 3" xfId="287"/>
    <cellStyle name="Normal 14 4" xfId="288"/>
    <cellStyle name="Normal 15" xfId="289"/>
    <cellStyle name="Normal 15 2" xfId="290"/>
    <cellStyle name="Normal 15 3" xfId="291"/>
    <cellStyle name="Normal 16" xfId="292"/>
    <cellStyle name="Normal 16 2" xfId="293"/>
    <cellStyle name="Normal 16 3" xfId="294"/>
    <cellStyle name="Normal 17" xfId="295"/>
    <cellStyle name="Normal 17 2" xfId="296"/>
    <cellStyle name="Normal 17 3" xfId="297"/>
    <cellStyle name="Normal 18" xfId="298"/>
    <cellStyle name="Normal 18 2" xfId="299"/>
    <cellStyle name="Normal 18 3" xfId="300"/>
    <cellStyle name="Normal 19" xfId="301"/>
    <cellStyle name="Normal 19 2" xfId="302"/>
    <cellStyle name="Normal 19 3" xfId="303"/>
    <cellStyle name="Normal 2" xfId="304"/>
    <cellStyle name="Normal 2 2" xfId="305"/>
    <cellStyle name="Normal 2 2 2" xfId="306"/>
    <cellStyle name="Normal 2 2 2 2" xfId="307"/>
    <cellStyle name="Normal 2 2 2 2 2" xfId="308"/>
    <cellStyle name="Normal 2 2 2 2 2 2" xfId="309"/>
    <cellStyle name="Normal 2 2 2 2 2 3" xfId="310"/>
    <cellStyle name="Normal 2 2 2 2 3" xfId="311"/>
    <cellStyle name="Normal 2 2 2 2 4" xfId="312"/>
    <cellStyle name="Normal 2 2 2 2 5" xfId="313"/>
    <cellStyle name="Normal 2 2 2 2_District-Division Listing" xfId="314"/>
    <cellStyle name="Normal 2 2 2 3" xfId="315"/>
    <cellStyle name="Normal 2 2 2 3 2" xfId="316"/>
    <cellStyle name="Normal 2 2 2 4" xfId="317"/>
    <cellStyle name="Normal 2 2 2 5" xfId="318"/>
    <cellStyle name="Normal 2 2 2_Close Narrative" xfId="319"/>
    <cellStyle name="Normal 2 2 3" xfId="320"/>
    <cellStyle name="Normal 2 2 3 2" xfId="321"/>
    <cellStyle name="Normal 2 2 3 2 2" xfId="322"/>
    <cellStyle name="Normal 2 2 3 3" xfId="323"/>
    <cellStyle name="Normal 2 2 3 4" xfId="324"/>
    <cellStyle name="Normal 2 2 3 5" xfId="325"/>
    <cellStyle name="Normal 2 2 4" xfId="326"/>
    <cellStyle name="Normal 2 2 4 2" xfId="327"/>
    <cellStyle name="Normal 2 2 4 3" xfId="328"/>
    <cellStyle name="Normal 2 2 5" xfId="329"/>
    <cellStyle name="Normal 2 2 6" xfId="330"/>
    <cellStyle name="Normal 2 2_10051" xfId="331"/>
    <cellStyle name="Normal 2 3" xfId="332"/>
    <cellStyle name="Normal 2 3 2" xfId="333"/>
    <cellStyle name="Normal 2 3 3" xfId="334"/>
    <cellStyle name="Normal 2 3_4MthProj2" xfId="335"/>
    <cellStyle name="Normal 2 4" xfId="336"/>
    <cellStyle name="Normal 2 4 2" xfId="337"/>
    <cellStyle name="Normal 2 4 2 2" xfId="338"/>
    <cellStyle name="Normal 2 5" xfId="339"/>
    <cellStyle name="Normal 2 5 2" xfId="340"/>
    <cellStyle name="Normal 2 6" xfId="341"/>
    <cellStyle name="Normal 2 6 2" xfId="342"/>
    <cellStyle name="Normal 2 7" xfId="343"/>
    <cellStyle name="Normal 2 7 2" xfId="344"/>
    <cellStyle name="Normal 2_2012-10" xfId="345"/>
    <cellStyle name="Normal 20" xfId="346"/>
    <cellStyle name="Normal 20 2" xfId="347"/>
    <cellStyle name="Normal 21" xfId="348"/>
    <cellStyle name="Normal 22" xfId="349"/>
    <cellStyle name="Normal 22 2" xfId="350"/>
    <cellStyle name="Normal 23" xfId="351"/>
    <cellStyle name="Normal 23 2" xfId="352"/>
    <cellStyle name="Normal 24" xfId="353"/>
    <cellStyle name="Normal 24 2" xfId="354"/>
    <cellStyle name="Normal 25" xfId="355"/>
    <cellStyle name="Normal 25 2" xfId="356"/>
    <cellStyle name="Normal 26" xfId="357"/>
    <cellStyle name="Normal 27" xfId="358"/>
    <cellStyle name="Normal 28" xfId="359"/>
    <cellStyle name="Normal 29" xfId="360"/>
    <cellStyle name="Normal 3" xfId="361"/>
    <cellStyle name="Normal 3 2" xfId="362"/>
    <cellStyle name="Normal 3 2 2" xfId="363"/>
    <cellStyle name="Normal 3 2 2 2" xfId="364"/>
    <cellStyle name="Normal 3 2 3" xfId="365"/>
    <cellStyle name="Normal 3 2 4" xfId="366"/>
    <cellStyle name="Normal 3 3" xfId="367"/>
    <cellStyle name="Normal 3_10051" xfId="368"/>
    <cellStyle name="Normal 30" xfId="369"/>
    <cellStyle name="Normal 31" xfId="370"/>
    <cellStyle name="Normal 32" xfId="371"/>
    <cellStyle name="Normal 33" xfId="372"/>
    <cellStyle name="Normal 34" xfId="373"/>
    <cellStyle name="Normal 35" xfId="374"/>
    <cellStyle name="Normal 36" xfId="375"/>
    <cellStyle name="Normal 37" xfId="376"/>
    <cellStyle name="Normal 38" xfId="377"/>
    <cellStyle name="Normal 39" xfId="378"/>
    <cellStyle name="Normal 4" xfId="379"/>
    <cellStyle name="Normal 4 2" xfId="380"/>
    <cellStyle name="Normal 4 2 2" xfId="381"/>
    <cellStyle name="Normal 4 3" xfId="382"/>
    <cellStyle name="Normal 40" xfId="383"/>
    <cellStyle name="Normal 41" xfId="384"/>
    <cellStyle name="Normal 42" xfId="385"/>
    <cellStyle name="Normal 43" xfId="386"/>
    <cellStyle name="Normal 44" xfId="387"/>
    <cellStyle name="Normal 45" xfId="388"/>
    <cellStyle name="Normal 46" xfId="389"/>
    <cellStyle name="Normal 47" xfId="390"/>
    <cellStyle name="Normal 48" xfId="391"/>
    <cellStyle name="Normal 49" xfId="392"/>
    <cellStyle name="Normal 5" xfId="393"/>
    <cellStyle name="Normal 5 2" xfId="394"/>
    <cellStyle name="Normal 5 2 2" xfId="395"/>
    <cellStyle name="Normal 5 2 2 2" xfId="396"/>
    <cellStyle name="Normal 5 2 3" xfId="397"/>
    <cellStyle name="Normal 5 2 3 2" xfId="398"/>
    <cellStyle name="Normal 5 2 4" xfId="399"/>
    <cellStyle name="Normal 5 2 4 2" xfId="400"/>
    <cellStyle name="Normal 5 2 5" xfId="401"/>
    <cellStyle name="Normal 5 2 5 2" xfId="402"/>
    <cellStyle name="Normal 5 2 5 2 2" xfId="403"/>
    <cellStyle name="Normal 5 2 5 3" xfId="404"/>
    <cellStyle name="Normal 5 2 5 3 2" xfId="405"/>
    <cellStyle name="Normal 5 2 5 3 2 2" xfId="406"/>
    <cellStyle name="Normal 5 2 5 3 3" xfId="407"/>
    <cellStyle name="Normal 5 2 5 3 4" xfId="408"/>
    <cellStyle name="Normal 5 2 5 4" xfId="409"/>
    <cellStyle name="Normal 5 2 5 4 2" xfId="410"/>
    <cellStyle name="Normal 5 2 5 5" xfId="411"/>
    <cellStyle name="Normal 5 2 5 5 2" xfId="412"/>
    <cellStyle name="Normal 5 2 5 6" xfId="413"/>
    <cellStyle name="Normal 5 2 5 6 2" xfId="414"/>
    <cellStyle name="Normal 5 2 5 7" xfId="415"/>
    <cellStyle name="Normal 5 2 5 7 2" xfId="416"/>
    <cellStyle name="Normal 5 2 5 8" xfId="417"/>
    <cellStyle name="Normal 5 2 5 9" xfId="418"/>
    <cellStyle name="Normal 5 2 5_10070" xfId="419"/>
    <cellStyle name="Normal 5 2 6" xfId="420"/>
    <cellStyle name="Normal 5 2 6 2" xfId="421"/>
    <cellStyle name="Normal 5 2 7" xfId="422"/>
    <cellStyle name="Normal 5 3" xfId="423"/>
    <cellStyle name="Normal 5 3 2" xfId="424"/>
    <cellStyle name="Normal 5 4" xfId="425"/>
    <cellStyle name="Normal 5 5" xfId="426"/>
    <cellStyle name="Normal 5_10051" xfId="427"/>
    <cellStyle name="Normal 50" xfId="428"/>
    <cellStyle name="Normal 51" xfId="429"/>
    <cellStyle name="Normal 52" xfId="430"/>
    <cellStyle name="Normal 53" xfId="431"/>
    <cellStyle name="Normal 54" xfId="432"/>
    <cellStyle name="Normal 55" xfId="433"/>
    <cellStyle name="Normal 56" xfId="434"/>
    <cellStyle name="Normal 57" xfId="435"/>
    <cellStyle name="Normal 58" xfId="436"/>
    <cellStyle name="Normal 59" xfId="437"/>
    <cellStyle name="Normal 6" xfId="438"/>
    <cellStyle name="Normal 6 2" xfId="439"/>
    <cellStyle name="Normal 6 2 2" xfId="440"/>
    <cellStyle name="Normal 6 2 3" xfId="441"/>
    <cellStyle name="Normal 6 3" xfId="442"/>
    <cellStyle name="Normal 6 4" xfId="443"/>
    <cellStyle name="Normal 60" xfId="444"/>
    <cellStyle name="Normal 61" xfId="445"/>
    <cellStyle name="Normal 62" xfId="446"/>
    <cellStyle name="Normal 63" xfId="447"/>
    <cellStyle name="Normal 64" xfId="448"/>
    <cellStyle name="Normal 65" xfId="449"/>
    <cellStyle name="Normal 66" xfId="450"/>
    <cellStyle name="Normal 67" xfId="451"/>
    <cellStyle name="Normal 68" xfId="452"/>
    <cellStyle name="Normal 69" xfId="453"/>
    <cellStyle name="Normal 7" xfId="454"/>
    <cellStyle name="Normal 7 2" xfId="455"/>
    <cellStyle name="Normal 7 2 2" xfId="456"/>
    <cellStyle name="Normal 7 2 3" xfId="457"/>
    <cellStyle name="Normal 7 3" xfId="458"/>
    <cellStyle name="Normal 7 4" xfId="459"/>
    <cellStyle name="Normal 70" xfId="460"/>
    <cellStyle name="Normal 71" xfId="461"/>
    <cellStyle name="Normal 72" xfId="462"/>
    <cellStyle name="Normal 73" xfId="463"/>
    <cellStyle name="Normal 74" xfId="464"/>
    <cellStyle name="Normal 75" xfId="465"/>
    <cellStyle name="Normal 76" xfId="466"/>
    <cellStyle name="Normal 77" xfId="467"/>
    <cellStyle name="Normal 78" xfId="468"/>
    <cellStyle name="Normal 79" xfId="469"/>
    <cellStyle name="Normal 8" xfId="470"/>
    <cellStyle name="Normal 8 2" xfId="471"/>
    <cellStyle name="Normal 8 2 2" xfId="472"/>
    <cellStyle name="Normal 8 3" xfId="473"/>
    <cellStyle name="Normal 8 4" xfId="474"/>
    <cellStyle name="Normal 80" xfId="475"/>
    <cellStyle name="Normal 81" xfId="476"/>
    <cellStyle name="Normal 82" xfId="477"/>
    <cellStyle name="Normal 83" xfId="478"/>
    <cellStyle name="Normal 84" xfId="479"/>
    <cellStyle name="Normal 84 2" xfId="480"/>
    <cellStyle name="Normal 85" xfId="481"/>
    <cellStyle name="Normal 85 2" xfId="482"/>
    <cellStyle name="Normal 86" xfId="483"/>
    <cellStyle name="Normal 86 2" xfId="484"/>
    <cellStyle name="Normal 87" xfId="485"/>
    <cellStyle name="Normal 87 2" xfId="486"/>
    <cellStyle name="Normal 88" xfId="487"/>
    <cellStyle name="Normal 88 2" xfId="488"/>
    <cellStyle name="Normal 89" xfId="489"/>
    <cellStyle name="Normal 9" xfId="490"/>
    <cellStyle name="Normal 9 2" xfId="491"/>
    <cellStyle name="Normal 9 2 2" xfId="492"/>
    <cellStyle name="Normal 9 2 2 2" xfId="493"/>
    <cellStyle name="Normal 9 2 3" xfId="494"/>
    <cellStyle name="Normal 9 2 3 2" xfId="495"/>
    <cellStyle name="Normal 9 2 4" xfId="496"/>
    <cellStyle name="Normal 9 2 4 2" xfId="497"/>
    <cellStyle name="Normal 9 2 5" xfId="498"/>
    <cellStyle name="Normal 9 2 5 2" xfId="499"/>
    <cellStyle name="Normal 9 2 5 2 2" xfId="500"/>
    <cellStyle name="Normal 9 2 5 3" xfId="501"/>
    <cellStyle name="Normal 9 2 5 3 2" xfId="502"/>
    <cellStyle name="Normal 9 2 5 3 2 2" xfId="503"/>
    <cellStyle name="Normal 9 2 5 3 3" xfId="504"/>
    <cellStyle name="Normal 9 2 5 3 4" xfId="505"/>
    <cellStyle name="Normal 9 2 5 4" xfId="506"/>
    <cellStyle name="Normal 9 2 5 4 2" xfId="507"/>
    <cellStyle name="Normal 9 2 5 5" xfId="508"/>
    <cellStyle name="Normal 9 2 5 6" xfId="509"/>
    <cellStyle name="Normal 9 2 5_10070" xfId="510"/>
    <cellStyle name="Normal 9 2 6" xfId="511"/>
    <cellStyle name="Normal 9 3" xfId="512"/>
    <cellStyle name="Normal 9 3 2" xfId="513"/>
    <cellStyle name="Normal 9 4" xfId="514"/>
    <cellStyle name="Normal 9 4 2" xfId="515"/>
    <cellStyle name="Normal 9 5" xfId="516"/>
    <cellStyle name="Normal 9 5 2" xfId="517"/>
    <cellStyle name="Normal 9 5 2 2" xfId="518"/>
    <cellStyle name="Normal 9 5 3" xfId="519"/>
    <cellStyle name="Normal 9 5 3 2" xfId="520"/>
    <cellStyle name="Normal 9 5 3 2 2" xfId="521"/>
    <cellStyle name="Normal 9 5 3 3" xfId="522"/>
    <cellStyle name="Normal 9 5 3 4" xfId="523"/>
    <cellStyle name="Normal 9 5 4" xfId="524"/>
    <cellStyle name="Normal 9 5 4 2" xfId="525"/>
    <cellStyle name="Normal 9 5 5" xfId="526"/>
    <cellStyle name="Normal 9 5 6" xfId="527"/>
    <cellStyle name="Normal 9 5_10070" xfId="528"/>
    <cellStyle name="Normal 9 6" xfId="529"/>
    <cellStyle name="Normal 9 6 2" xfId="530"/>
    <cellStyle name="Normal 9 7" xfId="531"/>
    <cellStyle name="Normal 9 8" xfId="532"/>
    <cellStyle name="Normal 90" xfId="533"/>
    <cellStyle name="Normal 91" xfId="534"/>
    <cellStyle name="Normal 92" xfId="535"/>
    <cellStyle name="Normal 93" xfId="536"/>
    <cellStyle name="Normal 94" xfId="537"/>
    <cellStyle name="Normal 95" xfId="538"/>
    <cellStyle name="Normal 96" xfId="539"/>
    <cellStyle name="Normal 97" xfId="540"/>
    <cellStyle name="Normal 98" xfId="541"/>
    <cellStyle name="Normal 99" xfId="542"/>
    <cellStyle name="Normal_Joe's 1-1-2004" xfId="543"/>
    <cellStyle name="Normal_Pacific 1-1-06" xfId="544"/>
    <cellStyle name="Normal_PCR 3-1-02" xfId="545"/>
    <cellStyle name="Normal_PCR 3-1-02 2" xfId="546"/>
    <cellStyle name="Normal_Trial reporting Sheet 3" xfId="547"/>
    <cellStyle name="Normal_Trial reporting Sheet 3 2" xfId="548"/>
    <cellStyle name="Normal_Trial reporting Sheet 3 2 2" xfId="549"/>
    <cellStyle name="Note" xfId="550"/>
    <cellStyle name="Note 2" xfId="551"/>
    <cellStyle name="Note 2 2" xfId="552"/>
    <cellStyle name="Note 2 3" xfId="553"/>
    <cellStyle name="Notes" xfId="554"/>
    <cellStyle name="Output" xfId="555"/>
    <cellStyle name="Output 2" xfId="556"/>
    <cellStyle name="Percent" xfId="557"/>
    <cellStyle name="Percent 10" xfId="558"/>
    <cellStyle name="Percent 10 2" xfId="559"/>
    <cellStyle name="Percent 11" xfId="560"/>
    <cellStyle name="Percent 12" xfId="561"/>
    <cellStyle name="Percent 13" xfId="562"/>
    <cellStyle name="Percent 14" xfId="563"/>
    <cellStyle name="Percent 15" xfId="564"/>
    <cellStyle name="Percent 2" xfId="565"/>
    <cellStyle name="Percent 2 2" xfId="566"/>
    <cellStyle name="Percent 2 3" xfId="567"/>
    <cellStyle name="Percent 2 3 2" xfId="568"/>
    <cellStyle name="Percent 2 4" xfId="569"/>
    <cellStyle name="Percent 3" xfId="570"/>
    <cellStyle name="Percent 4" xfId="571"/>
    <cellStyle name="Percent 4 2" xfId="572"/>
    <cellStyle name="Percent 4 2 2" xfId="573"/>
    <cellStyle name="Percent 4 3" xfId="574"/>
    <cellStyle name="Percent 5" xfId="575"/>
    <cellStyle name="Percent 5 2" xfId="576"/>
    <cellStyle name="Percent 6" xfId="577"/>
    <cellStyle name="Percent 6 2" xfId="578"/>
    <cellStyle name="Percent 7" xfId="579"/>
    <cellStyle name="Percent 7 2" xfId="580"/>
    <cellStyle name="Percent 8" xfId="581"/>
    <cellStyle name="Percent 8 2" xfId="582"/>
    <cellStyle name="Percent 8 3" xfId="583"/>
    <cellStyle name="Percent 9" xfId="584"/>
    <cellStyle name="Percent 9 2" xfId="585"/>
    <cellStyle name="Percent(1)" xfId="586"/>
    <cellStyle name="Percent(2)" xfId="587"/>
    <cellStyle name="PRM" xfId="588"/>
    <cellStyle name="PRM 2" xfId="589"/>
    <cellStyle name="PRM 3" xfId="590"/>
    <cellStyle name="PRM_2011-11" xfId="591"/>
    <cellStyle name="PSChar" xfId="592"/>
    <cellStyle name="PSHeading" xfId="593"/>
    <cellStyle name="Reset  - Style4" xfId="594"/>
    <cellStyle name="Reset  - Style7" xfId="595"/>
    <cellStyle name="Style 1" xfId="596"/>
    <cellStyle name="Style 1 2" xfId="597"/>
    <cellStyle name="Style 1 3" xfId="598"/>
    <cellStyle name="STYLE1" xfId="599"/>
    <cellStyle name="STYLE1 2" xfId="600"/>
    <cellStyle name="STYLE1 3" xfId="601"/>
    <cellStyle name="Table  - Style5" xfId="602"/>
    <cellStyle name="Table  - Style6" xfId="603"/>
    <cellStyle name="Title" xfId="604"/>
    <cellStyle name="Title  - Style1" xfId="605"/>
    <cellStyle name="Title  - Style6" xfId="606"/>
    <cellStyle name="Title 2" xfId="607"/>
    <cellStyle name="Total" xfId="608"/>
    <cellStyle name="Total 2" xfId="609"/>
    <cellStyle name="TotCol - Style5" xfId="610"/>
    <cellStyle name="TotCol - Style7" xfId="611"/>
    <cellStyle name="TotRow - Style4" xfId="612"/>
    <cellStyle name="TotRow - Style8" xfId="613"/>
    <cellStyle name="Warning Text" xfId="614"/>
    <cellStyle name="Warning Text 2" xfId="6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ControllerDir\Northern_Washington\Misc\N%20LeMay\WUTC\PCR_Commodity%20Reporting\2018\2180_Price%20Out%20by%20Bill%20Area_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ierce%20County%20Recycle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UTC-LeMay\Commodity%20Credit\2180%20PCR\10-1-2018\PCR%20-%20EQR%20Commodity%20Credit%2010-1-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County%20Reporting\Pierce%20County\2018\Lemay%20-%20PCR\Pierce%20County%20Recycle%202018%20-%20Data%20from%20Distric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UTC-LeMay\Commodity%20Credit\2180%20PCR\10-1-2018\PCR%20Commodity%20Credit%209-1-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UTC-LeMay\Commodity%20Credit\2180%20PCR\10-1-2018\PCR%20Commodity%20Credit%2010-1-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-file01\DistShare$\2000%20Western%20Region%20Office\ControllerDir\Northern_Washington\Misc\N%20LeMay\WUTC\PCR_Commodity%20Reporting\2018\2180_Price%20Out%20by%20Bill%20Area_201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ioneer%20Pricing%20Matrix\Waste%20Connections%20WA%20June-November%202018%20P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Schnitzer 2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2">
        <row r="92">
          <cell r="X92">
            <v>4909.000000000001</v>
          </cell>
          <cell r="Y92">
            <v>4910.750415973378</v>
          </cell>
          <cell r="Z92">
            <v>4907.5</v>
          </cell>
          <cell r="AA92">
            <v>4907.5</v>
          </cell>
          <cell r="AB92">
            <v>4908</v>
          </cell>
          <cell r="AC92">
            <v>4908.250493096647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erce County"/>
      <sheetName val="Multifamily"/>
      <sheetName val="EQR"/>
      <sheetName val="Towns"/>
      <sheetName val="Lakewood"/>
      <sheetName val="Raw Data"/>
      <sheetName val="City of Lakewood"/>
    </sheetNames>
    <sheetDataSet>
      <sheetData sheetId="5"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G165">
            <v>13.372029999999999</v>
          </cell>
          <cell r="H165">
            <v>14.727375</v>
          </cell>
          <cell r="I165">
            <v>12.860055000000001</v>
          </cell>
          <cell r="J165">
            <v>13.280202000000001</v>
          </cell>
          <cell r="K165">
            <v>17.426097</v>
          </cell>
          <cell r="L165">
            <v>17.675073</v>
          </cell>
        </row>
        <row r="166">
          <cell r="G166">
            <v>35.8923</v>
          </cell>
          <cell r="H166">
            <v>34.64875</v>
          </cell>
          <cell r="I166">
            <v>30.255550000000003</v>
          </cell>
          <cell r="J166">
            <v>31.244020000000003</v>
          </cell>
          <cell r="K166">
            <v>40.99797</v>
          </cell>
          <cell r="L166">
            <v>41.58373</v>
          </cell>
        </row>
        <row r="167">
          <cell r="G167">
            <v>1.80453</v>
          </cell>
          <cell r="H167">
            <v>1.8086250000000001</v>
          </cell>
          <cell r="I167">
            <v>1.5793050000000002</v>
          </cell>
          <cell r="J167">
            <v>1.630902</v>
          </cell>
          <cell r="K167">
            <v>2.140047</v>
          </cell>
          <cell r="L167">
            <v>2.1706230000000004</v>
          </cell>
        </row>
        <row r="168">
          <cell r="G168">
            <v>0.70727</v>
          </cell>
          <cell r="H168">
            <v>0.7088749999999999</v>
          </cell>
          <cell r="I168">
            <v>0.618995</v>
          </cell>
          <cell r="J168">
            <v>0.639218</v>
          </cell>
          <cell r="K168">
            <v>0.838773</v>
          </cell>
          <cell r="L168">
            <v>0.850757</v>
          </cell>
        </row>
        <row r="169">
          <cell r="G169">
            <v>0.70727</v>
          </cell>
          <cell r="H169">
            <v>0.7088749999999999</v>
          </cell>
          <cell r="I169">
            <v>0.618995</v>
          </cell>
          <cell r="J169">
            <v>0.639218</v>
          </cell>
          <cell r="K169">
            <v>0.838773</v>
          </cell>
          <cell r="L169">
            <v>0.850757</v>
          </cell>
        </row>
        <row r="170">
          <cell r="G170">
            <v>0.32388999999999996</v>
          </cell>
          <cell r="H170">
            <v>0.324625</v>
          </cell>
          <cell r="I170">
            <v>0.283465</v>
          </cell>
          <cell r="J170">
            <v>0.292726</v>
          </cell>
          <cell r="K170">
            <v>0.11758500000000001</v>
          </cell>
          <cell r="L170">
            <v>0.38959900000000003</v>
          </cell>
        </row>
        <row r="171">
          <cell r="G171">
            <v>0.26439999999999997</v>
          </cell>
          <cell r="H171">
            <v>0.265</v>
          </cell>
          <cell r="I171">
            <v>0.23140000000000002</v>
          </cell>
          <cell r="J171">
            <v>0.23896</v>
          </cell>
          <cell r="K171">
            <v>0.31356</v>
          </cell>
          <cell r="L171">
            <v>0.31804000000000004</v>
          </cell>
        </row>
        <row r="172">
          <cell r="G172">
            <v>5.413589999999999</v>
          </cell>
          <cell r="H172">
            <v>5.4258750000000004</v>
          </cell>
          <cell r="I172">
            <v>4.737915</v>
          </cell>
          <cell r="J172">
            <v>4.892706</v>
          </cell>
          <cell r="K172">
            <v>6.420141</v>
          </cell>
          <cell r="L172">
            <v>6.511869000000001</v>
          </cell>
        </row>
        <row r="173">
          <cell r="G173">
            <v>0.67422</v>
          </cell>
          <cell r="H173">
            <v>0.6757500000000001</v>
          </cell>
          <cell r="I173">
            <v>0.5900700000000001</v>
          </cell>
          <cell r="J173">
            <v>0.6093480000000001</v>
          </cell>
          <cell r="K173">
            <v>0.799578</v>
          </cell>
          <cell r="L173">
            <v>0.8110020000000001</v>
          </cell>
        </row>
        <row r="174">
          <cell r="G174">
            <v>1.46742</v>
          </cell>
          <cell r="H174">
            <v>1.47075</v>
          </cell>
          <cell r="I174">
            <v>1.28427</v>
          </cell>
          <cell r="J174">
            <v>1.3262280000000002</v>
          </cell>
          <cell r="K174">
            <v>1.740258</v>
          </cell>
          <cell r="L174">
            <v>1.7651220000000003</v>
          </cell>
        </row>
        <row r="175">
          <cell r="G175">
            <v>0.19829999999999998</v>
          </cell>
          <cell r="H175">
            <v>0.19875</v>
          </cell>
          <cell r="I175">
            <v>0.17355</v>
          </cell>
          <cell r="J175">
            <v>0.17922000000000002</v>
          </cell>
          <cell r="K175">
            <v>0.23517000000000002</v>
          </cell>
          <cell r="L175">
            <v>0.23853000000000002</v>
          </cell>
        </row>
        <row r="176">
          <cell r="G176">
            <v>5.10292</v>
          </cell>
          <cell r="H176">
            <v>5.1145000000000005</v>
          </cell>
          <cell r="I176">
            <v>4.46602</v>
          </cell>
          <cell r="J176">
            <v>4.611928000000001</v>
          </cell>
          <cell r="K176">
            <v>6.318234</v>
          </cell>
          <cell r="L176">
            <v>6.138172000000001</v>
          </cell>
        </row>
        <row r="177">
          <cell r="G177">
            <v>0.17185999999999998</v>
          </cell>
          <cell r="H177">
            <v>0.17225</v>
          </cell>
          <cell r="I177">
            <v>0.15041</v>
          </cell>
          <cell r="J177">
            <v>0.155324</v>
          </cell>
          <cell r="K177">
            <v>0.203814</v>
          </cell>
          <cell r="L177">
            <v>0.206726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odity Credit 3-1-2018"/>
      <sheetName val="Commodity Credit 10-1-18"/>
    </sheetNames>
    <sheetDataSet>
      <sheetData sheetId="0">
        <row r="53">
          <cell r="M53">
            <v>0.65</v>
          </cell>
        </row>
        <row r="57">
          <cell r="N57">
            <v>0.09</v>
          </cell>
        </row>
        <row r="58">
          <cell r="P58">
            <v>0.31</v>
          </cell>
        </row>
        <row r="59">
          <cell r="N59">
            <v>0.35</v>
          </cell>
        </row>
        <row r="75">
          <cell r="B75">
            <v>20.065759999999997</v>
          </cell>
        </row>
        <row r="76">
          <cell r="B76">
            <v>23.64392</v>
          </cell>
        </row>
        <row r="77">
          <cell r="B77">
            <v>17.54</v>
          </cell>
        </row>
        <row r="78">
          <cell r="B78">
            <v>2.5257599999999996</v>
          </cell>
        </row>
        <row r="79">
          <cell r="B79">
            <v>0.6314399999999999</v>
          </cell>
        </row>
        <row r="80">
          <cell r="B80">
            <v>0.98224</v>
          </cell>
        </row>
        <row r="81">
          <cell r="B81">
            <v>0.3508</v>
          </cell>
        </row>
        <row r="82">
          <cell r="B82">
            <v>0.9120799999999999</v>
          </cell>
        </row>
        <row r="83">
          <cell r="B83">
            <v>2.1048</v>
          </cell>
        </row>
        <row r="84">
          <cell r="B84">
            <v>1.4032</v>
          </cell>
        </row>
        <row r="88">
          <cell r="B88">
            <v>4908.000000000001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ierce County"/>
      <sheetName val="Multifamily"/>
      <sheetName val="EQR"/>
      <sheetName val="Towns"/>
      <sheetName val="Lakewood"/>
      <sheetName val="Raw Data"/>
      <sheetName val="City of Lakewood"/>
    </sheetNames>
    <sheetDataSet>
      <sheetData sheetId="5">
        <row r="164">
          <cell r="B164">
            <v>33.786172</v>
          </cell>
          <cell r="C164">
            <v>25.747927999999998</v>
          </cell>
          <cell r="D164">
            <v>28.562682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21.29225</v>
          </cell>
          <cell r="C165">
            <v>16.226499999999998</v>
          </cell>
          <cell r="D165">
            <v>18.000375</v>
          </cell>
          <cell r="E165">
            <v>13.845412</v>
          </cell>
          <cell r="F165">
            <v>15.508318</v>
          </cell>
          <cell r="G165">
            <v>13.372029999999999</v>
          </cell>
        </row>
        <row r="166">
          <cell r="B166">
            <v>2.636536</v>
          </cell>
          <cell r="C166">
            <v>2.009264</v>
          </cell>
          <cell r="D166">
            <v>2.228916</v>
          </cell>
          <cell r="E166">
            <v>37.16292</v>
          </cell>
          <cell r="F166">
            <v>41.626380000000005</v>
          </cell>
          <cell r="G166">
            <v>35.8923</v>
          </cell>
        </row>
        <row r="167">
          <cell r="B167">
            <v>1.947778</v>
          </cell>
          <cell r="C167">
            <v>1.484372</v>
          </cell>
          <cell r="D167">
            <v>1.646643</v>
          </cell>
          <cell r="E167">
            <v>1.868412</v>
          </cell>
          <cell r="F167">
            <v>2.092818</v>
          </cell>
          <cell r="G167">
            <v>1.80453</v>
          </cell>
        </row>
        <row r="168">
          <cell r="B168">
            <v>0.792442</v>
          </cell>
          <cell r="C168">
            <v>0.6039079999999999</v>
          </cell>
          <cell r="D168">
            <v>0.6699269999999999</v>
          </cell>
          <cell r="E168">
            <v>0.732308</v>
          </cell>
          <cell r="F168">
            <v>0.8202619999999999</v>
          </cell>
          <cell r="G168">
            <v>0.70727</v>
          </cell>
        </row>
        <row r="169">
          <cell r="B169">
            <v>0.792442</v>
          </cell>
          <cell r="C169">
            <v>0.6039079999999999</v>
          </cell>
          <cell r="D169">
            <v>0.6699269999999999</v>
          </cell>
          <cell r="E169">
            <v>0.732308</v>
          </cell>
          <cell r="F169">
            <v>0.8202619999999999</v>
          </cell>
          <cell r="G169">
            <v>0.70727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0.335356</v>
          </cell>
          <cell r="F170">
            <v>0.37563399999999997</v>
          </cell>
          <cell r="G170">
            <v>0.32388999999999996</v>
          </cell>
        </row>
        <row r="171">
          <cell r="B171">
            <v>0.18515</v>
          </cell>
          <cell r="C171">
            <v>0.1411</v>
          </cell>
          <cell r="D171">
            <v>0.156525</v>
          </cell>
          <cell r="E171">
            <v>0.27376</v>
          </cell>
          <cell r="F171">
            <v>0.30663999999999997</v>
          </cell>
          <cell r="G171">
            <v>0.26439999999999997</v>
          </cell>
        </row>
        <row r="172">
          <cell r="B172">
            <v>6.065514</v>
          </cell>
          <cell r="C172">
            <v>4.6224359999999995</v>
          </cell>
          <cell r="D172">
            <v>5.127759</v>
          </cell>
          <cell r="E172">
            <v>5.605236</v>
          </cell>
          <cell r="F172">
            <v>6.278454</v>
          </cell>
          <cell r="G172">
            <v>5.413589999999999</v>
          </cell>
        </row>
        <row r="173">
          <cell r="B173">
            <v>0.7554120000000001</v>
          </cell>
          <cell r="C173">
            <v>0.575688</v>
          </cell>
          <cell r="D173">
            <v>0.638622</v>
          </cell>
          <cell r="E173">
            <v>0.698088</v>
          </cell>
          <cell r="F173">
            <v>0.7819320000000001</v>
          </cell>
          <cell r="G173">
            <v>0.67422</v>
          </cell>
        </row>
        <row r="174">
          <cell r="B174">
            <v>1.6441320000000001</v>
          </cell>
          <cell r="C174">
            <v>1.252968</v>
          </cell>
          <cell r="D174">
            <v>1.389942</v>
          </cell>
          <cell r="E174">
            <v>1.519368</v>
          </cell>
          <cell r="F174">
            <v>1.701852</v>
          </cell>
          <cell r="G174">
            <v>1.46742</v>
          </cell>
        </row>
        <row r="175">
          <cell r="B175">
            <v>0.22218000000000002</v>
          </cell>
          <cell r="C175">
            <v>0.16932</v>
          </cell>
          <cell r="D175">
            <v>0.18783</v>
          </cell>
          <cell r="E175">
            <v>0.20532</v>
          </cell>
          <cell r="F175">
            <v>0.22998</v>
          </cell>
          <cell r="G175">
            <v>0.19829999999999998</v>
          </cell>
        </row>
        <row r="176">
          <cell r="B176">
            <v>3.77706</v>
          </cell>
          <cell r="C176">
            <v>2.87844</v>
          </cell>
          <cell r="D176">
            <v>3.19311</v>
          </cell>
          <cell r="E176">
            <v>5.283568</v>
          </cell>
          <cell r="F176">
            <v>5.918152</v>
          </cell>
          <cell r="G176">
            <v>5.10292</v>
          </cell>
        </row>
        <row r="177">
          <cell r="B177">
            <v>0.192556</v>
          </cell>
          <cell r="C177">
            <v>0.14674399999999999</v>
          </cell>
          <cell r="D177">
            <v>0.162786</v>
          </cell>
          <cell r="E177">
            <v>0.177944</v>
          </cell>
          <cell r="F177">
            <v>0.199316</v>
          </cell>
          <cell r="G177">
            <v>0.17185999999999998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modity Credit 3-1-2018"/>
      <sheetName val="Commodity Credit 9-1-2018"/>
    </sheetNames>
    <sheetDataSet>
      <sheetData sheetId="1">
        <row r="29">
          <cell r="B29">
            <v>12.170000000000009</v>
          </cell>
          <cell r="C29">
            <v>-89.78</v>
          </cell>
          <cell r="D29">
            <v>-89.78</v>
          </cell>
          <cell r="E29">
            <v>-142.78</v>
          </cell>
          <cell r="F29">
            <v>-147.78</v>
          </cell>
          <cell r="G29">
            <v>-144.78</v>
          </cell>
          <cell r="H29">
            <v>-134.78</v>
          </cell>
        </row>
        <row r="30">
          <cell r="B30">
            <v>67.17000000000002</v>
          </cell>
          <cell r="C30">
            <v>65.22</v>
          </cell>
          <cell r="D30">
            <v>10.220000000000006</v>
          </cell>
          <cell r="E30">
            <v>-46.779999999999994</v>
          </cell>
          <cell r="F30">
            <v>-54.779999999999994</v>
          </cell>
          <cell r="G30">
            <v>-54.779999999999994</v>
          </cell>
          <cell r="H30">
            <v>-47.779999999999994</v>
          </cell>
        </row>
        <row r="31">
          <cell r="B31">
            <v>-67.82999999999998</v>
          </cell>
          <cell r="C31">
            <v>-89.78</v>
          </cell>
          <cell r="D31">
            <v>-89.78</v>
          </cell>
          <cell r="E31">
            <v>-142.78</v>
          </cell>
          <cell r="F31">
            <v>-147.78</v>
          </cell>
          <cell r="G31">
            <v>-144.78</v>
          </cell>
          <cell r="H31">
            <v>-134.78</v>
          </cell>
        </row>
        <row r="32">
          <cell r="B32">
            <v>17.17000000000001</v>
          </cell>
          <cell r="C32">
            <v>15.220000000000006</v>
          </cell>
          <cell r="D32">
            <v>25.220000000000006</v>
          </cell>
          <cell r="E32">
            <v>35.220000000000006</v>
          </cell>
          <cell r="F32">
            <v>45.220000000000006</v>
          </cell>
          <cell r="G32">
            <v>55.220000000000006</v>
          </cell>
          <cell r="H32">
            <v>95.22</v>
          </cell>
        </row>
        <row r="33">
          <cell r="B33">
            <v>202.17000000000002</v>
          </cell>
          <cell r="C33">
            <v>190.22</v>
          </cell>
          <cell r="D33">
            <v>240.22</v>
          </cell>
          <cell r="E33">
            <v>215.22</v>
          </cell>
          <cell r="F33">
            <v>245.22000000000003</v>
          </cell>
          <cell r="G33">
            <v>175.22</v>
          </cell>
          <cell r="H33">
            <v>205.22</v>
          </cell>
        </row>
        <row r="34">
          <cell r="B34">
            <v>532.17</v>
          </cell>
          <cell r="C34">
            <v>560.22</v>
          </cell>
          <cell r="D34">
            <v>540.22</v>
          </cell>
          <cell r="E34">
            <v>535.22</v>
          </cell>
          <cell r="F34">
            <v>555.22</v>
          </cell>
          <cell r="G34">
            <v>545.22</v>
          </cell>
          <cell r="H34">
            <v>605.22</v>
          </cell>
        </row>
        <row r="35">
          <cell r="B35">
            <v>-157.82999999999998</v>
          </cell>
          <cell r="C35">
            <v>-159.78</v>
          </cell>
          <cell r="D35">
            <v>-159.78</v>
          </cell>
          <cell r="E35">
            <v>-204.78</v>
          </cell>
          <cell r="F35">
            <v>-204.78</v>
          </cell>
          <cell r="G35">
            <v>-174.78</v>
          </cell>
          <cell r="H35">
            <v>-174.78</v>
          </cell>
        </row>
        <row r="36">
          <cell r="B36">
            <v>0</v>
          </cell>
          <cell r="C36">
            <v>-19.78</v>
          </cell>
          <cell r="D36">
            <v>-19.78</v>
          </cell>
          <cell r="E36">
            <v>-64.78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-44.779999999999994</v>
          </cell>
          <cell r="G37">
            <v>-34.779999999999994</v>
          </cell>
          <cell r="H37">
            <v>-4.779999999999994</v>
          </cell>
        </row>
        <row r="38">
          <cell r="B38">
            <v>0</v>
          </cell>
          <cell r="C38">
            <v>-120.78</v>
          </cell>
          <cell r="D38">
            <v>-120.78</v>
          </cell>
          <cell r="E38">
            <v>-165.78</v>
          </cell>
          <cell r="F38">
            <v>-169.88</v>
          </cell>
          <cell r="G38">
            <v>-169.88</v>
          </cell>
          <cell r="H38">
            <v>-169.88</v>
          </cell>
        </row>
        <row r="39">
          <cell r="B39">
            <v>0</v>
          </cell>
          <cell r="C39">
            <v>0.22000000000000597</v>
          </cell>
          <cell r="D39">
            <v>0.22000000000000597</v>
          </cell>
          <cell r="E39">
            <v>-44.779999999999994</v>
          </cell>
          <cell r="F39">
            <v>-44.779999999999994</v>
          </cell>
          <cell r="G39">
            <v>-44.779999999999994</v>
          </cell>
          <cell r="H39">
            <v>-24.779999999999994</v>
          </cell>
        </row>
        <row r="40">
          <cell r="B40">
            <v>1282.17</v>
          </cell>
          <cell r="C40">
            <v>1320.22</v>
          </cell>
          <cell r="D40">
            <v>1320.22</v>
          </cell>
          <cell r="E40">
            <v>1305.22</v>
          </cell>
          <cell r="F40">
            <v>1305.22</v>
          </cell>
          <cell r="G40">
            <v>1340.22</v>
          </cell>
          <cell r="H40">
            <v>1475.22</v>
          </cell>
        </row>
        <row r="41">
          <cell r="B41">
            <v>82.17000000000002</v>
          </cell>
          <cell r="C41">
            <v>102.22</v>
          </cell>
          <cell r="D41">
            <v>97.22</v>
          </cell>
          <cell r="E41">
            <v>62.220000000000006</v>
          </cell>
          <cell r="F41">
            <v>72.22</v>
          </cell>
          <cell r="G41">
            <v>62.220000000000006</v>
          </cell>
          <cell r="H41">
            <v>57.220000000000006</v>
          </cell>
        </row>
        <row r="42">
          <cell r="B42">
            <v>0</v>
          </cell>
          <cell r="C42">
            <v>0</v>
          </cell>
          <cell r="D42">
            <v>-125.4</v>
          </cell>
          <cell r="E42">
            <v>-170.4</v>
          </cell>
          <cell r="F42">
            <v>-170.4</v>
          </cell>
          <cell r="G42">
            <v>-170.4</v>
          </cell>
          <cell r="H42">
            <v>-170.4</v>
          </cell>
        </row>
        <row r="43">
          <cell r="B43">
            <v>0</v>
          </cell>
          <cell r="C43">
            <v>0</v>
          </cell>
          <cell r="D43">
            <v>-237.15999999999997</v>
          </cell>
          <cell r="E43">
            <v>-282.15999999999997</v>
          </cell>
          <cell r="F43">
            <v>-282.15999999999997</v>
          </cell>
          <cell r="G43">
            <v>-282.15999999999997</v>
          </cell>
          <cell r="H43">
            <v>-282.15999999999997</v>
          </cell>
        </row>
        <row r="44">
          <cell r="B44">
            <v>-222.82999999999998</v>
          </cell>
          <cell r="C44">
            <v>-237.15999999999997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91">
          <cell r="C91">
            <v>-134.78</v>
          </cell>
          <cell r="D91">
            <v>-134.78</v>
          </cell>
          <cell r="E91">
            <v>-142.78</v>
          </cell>
          <cell r="F91">
            <v>-147.78</v>
          </cell>
          <cell r="G91">
            <v>-144.78</v>
          </cell>
          <cell r="H91">
            <v>-134.78</v>
          </cell>
        </row>
        <row r="92">
          <cell r="C92">
            <v>20.220000000000006</v>
          </cell>
          <cell r="D92">
            <v>-34.779999999999994</v>
          </cell>
          <cell r="E92">
            <v>-46.779999999999994</v>
          </cell>
          <cell r="F92">
            <v>-54.779999999999994</v>
          </cell>
          <cell r="G92">
            <v>-54.779999999999994</v>
          </cell>
          <cell r="H92">
            <v>-47.779999999999994</v>
          </cell>
        </row>
        <row r="93">
          <cell r="C93">
            <v>-134.78</v>
          </cell>
          <cell r="D93">
            <v>-134.78</v>
          </cell>
          <cell r="E93">
            <v>-142.78</v>
          </cell>
          <cell r="F93">
            <v>-147.78</v>
          </cell>
          <cell r="G93">
            <v>-144.78</v>
          </cell>
          <cell r="H93">
            <v>-134.78</v>
          </cell>
        </row>
        <row r="94">
          <cell r="C94">
            <v>-29.779999999999994</v>
          </cell>
          <cell r="D94">
            <v>-19.779999999999994</v>
          </cell>
          <cell r="E94">
            <v>35.220000000000006</v>
          </cell>
          <cell r="F94">
            <v>45.220000000000006</v>
          </cell>
          <cell r="G94">
            <v>55.220000000000006</v>
          </cell>
          <cell r="H94">
            <v>95.22</v>
          </cell>
        </row>
        <row r="95">
          <cell r="C95">
            <v>145.22</v>
          </cell>
          <cell r="D95">
            <v>195.22</v>
          </cell>
          <cell r="E95">
            <v>215.22</v>
          </cell>
          <cell r="F95">
            <v>245.22000000000003</v>
          </cell>
          <cell r="G95">
            <v>175.22</v>
          </cell>
          <cell r="H95">
            <v>205.22</v>
          </cell>
        </row>
        <row r="96">
          <cell r="C96">
            <v>515.22</v>
          </cell>
          <cell r="D96">
            <v>495.22</v>
          </cell>
          <cell r="E96">
            <v>535.22</v>
          </cell>
          <cell r="F96">
            <v>555.22</v>
          </cell>
          <cell r="G96">
            <v>545.22</v>
          </cell>
          <cell r="H96">
            <v>605.22</v>
          </cell>
        </row>
        <row r="97">
          <cell r="C97">
            <v>-204.78</v>
          </cell>
          <cell r="D97">
            <v>-204.78</v>
          </cell>
          <cell r="E97">
            <v>-204.78</v>
          </cell>
          <cell r="F97">
            <v>-204.78</v>
          </cell>
          <cell r="G97">
            <v>-174.78</v>
          </cell>
          <cell r="H97">
            <v>-174.78</v>
          </cell>
        </row>
        <row r="98">
          <cell r="C98">
            <v>-64.78</v>
          </cell>
          <cell r="D98">
            <v>-64.78</v>
          </cell>
          <cell r="E98">
            <v>-64.78</v>
          </cell>
          <cell r="F98">
            <v>0</v>
          </cell>
          <cell r="G98">
            <v>0</v>
          </cell>
          <cell r="H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-44.779999999999994</v>
          </cell>
          <cell r="G99">
            <v>-34.779999999999994</v>
          </cell>
          <cell r="H99">
            <v>-4.779999999999994</v>
          </cell>
        </row>
        <row r="100">
          <cell r="C100">
            <v>-165.78</v>
          </cell>
          <cell r="D100">
            <v>-165.78</v>
          </cell>
          <cell r="E100">
            <v>-165.78</v>
          </cell>
          <cell r="F100">
            <v>-169.88</v>
          </cell>
          <cell r="G100">
            <v>-169.88</v>
          </cell>
          <cell r="H100">
            <v>-169.88</v>
          </cell>
        </row>
        <row r="101">
          <cell r="C101">
            <v>-44.779999999999994</v>
          </cell>
          <cell r="D101">
            <v>-44.779999999999994</v>
          </cell>
          <cell r="E101">
            <v>-44.779999999999994</v>
          </cell>
          <cell r="F101">
            <v>-44.779999999999994</v>
          </cell>
          <cell r="G101">
            <v>-44.779999999999994</v>
          </cell>
          <cell r="H101">
            <v>-24.779999999999994</v>
          </cell>
        </row>
        <row r="102">
          <cell r="C102">
            <v>1275.22</v>
          </cell>
          <cell r="D102">
            <v>1275.22</v>
          </cell>
          <cell r="E102">
            <v>1305.22</v>
          </cell>
          <cell r="F102">
            <v>1305.22</v>
          </cell>
          <cell r="G102">
            <v>1340.22</v>
          </cell>
          <cell r="H102">
            <v>1475.22</v>
          </cell>
        </row>
        <row r="103">
          <cell r="C103">
            <v>57.220000000000006</v>
          </cell>
          <cell r="D103">
            <v>52.220000000000006</v>
          </cell>
          <cell r="E103">
            <v>62.220000000000006</v>
          </cell>
          <cell r="F103">
            <v>72.22</v>
          </cell>
          <cell r="G103">
            <v>62.220000000000006</v>
          </cell>
          <cell r="H103">
            <v>57.220000000000006</v>
          </cell>
        </row>
        <row r="104">
          <cell r="C104">
            <v>0</v>
          </cell>
          <cell r="D104">
            <v>-170.4</v>
          </cell>
          <cell r="E104">
            <v>-170.4</v>
          </cell>
          <cell r="F104">
            <v>-170.4</v>
          </cell>
          <cell r="G104">
            <v>-170.4</v>
          </cell>
          <cell r="H104">
            <v>-170.4</v>
          </cell>
        </row>
        <row r="105">
          <cell r="C105">
            <v>0</v>
          </cell>
          <cell r="D105">
            <v>-282.15999999999997</v>
          </cell>
          <cell r="E105">
            <v>-282.15999999999997</v>
          </cell>
          <cell r="F105">
            <v>-282.15999999999997</v>
          </cell>
          <cell r="G105">
            <v>-282.15999999999997</v>
          </cell>
          <cell r="H105">
            <v>-282.15999999999997</v>
          </cell>
        </row>
        <row r="106">
          <cell r="C106">
            <v>-282.15999999999997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modity Credit 3-1-2018"/>
      <sheetName val="Commodity Credit 10-1-2018"/>
    </sheetNames>
    <sheetDataSet>
      <sheetData sheetId="1">
        <row r="68">
          <cell r="H68">
            <v>52419.78626575552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Schnitzer 2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2">
        <row r="92">
          <cell r="AC92">
            <v>4908.250493096647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UNE"/>
      <sheetName val="JULY"/>
      <sheetName val="AUGUST"/>
      <sheetName val="SEPTEMBER"/>
      <sheetName val="OCTOBER"/>
      <sheetName val="NOVEMBER"/>
    </sheetNames>
    <sheetDataSet>
      <sheetData sheetId="0">
        <row r="28">
          <cell r="G28">
            <v>-84.014242</v>
          </cell>
        </row>
      </sheetData>
      <sheetData sheetId="1">
        <row r="28">
          <cell r="G28">
            <v>-75.69984199999999</v>
          </cell>
        </row>
      </sheetData>
      <sheetData sheetId="2">
        <row r="28">
          <cell r="G28">
            <v>-70.123842</v>
          </cell>
        </row>
      </sheetData>
      <sheetData sheetId="3">
        <row r="28">
          <cell r="G28">
            <v>-75.03498</v>
          </cell>
        </row>
      </sheetData>
      <sheetData sheetId="4">
        <row r="28">
          <cell r="G28">
            <v>-73.29405</v>
          </cell>
        </row>
      </sheetData>
      <sheetData sheetId="5">
        <row r="28">
          <cell r="G28">
            <v>-75.00205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0"/>
  <sheetViews>
    <sheetView view="pageBreakPreview" zoomScaleSheetLayoutView="100"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84" sqref="I84"/>
    </sheetView>
  </sheetViews>
  <sheetFormatPr defaultColWidth="9.140625" defaultRowHeight="12.75"/>
  <cols>
    <col min="1" max="1" width="33.421875" style="53" bestFit="1" customWidth="1"/>
    <col min="2" max="2" width="10.00390625" style="53" bestFit="1" customWidth="1"/>
    <col min="3" max="3" width="10.00390625" style="50" bestFit="1" customWidth="1"/>
    <col min="4" max="7" width="11.00390625" style="50" bestFit="1" customWidth="1"/>
    <col min="8" max="8" width="10.421875" style="50" customWidth="1"/>
    <col min="9" max="9" width="12.57421875" style="50" customWidth="1"/>
    <col min="10" max="10" width="10.57421875" style="50" bestFit="1" customWidth="1"/>
    <col min="11" max="11" width="19.421875" style="50" customWidth="1"/>
    <col min="12" max="12" width="10.57421875" style="50" bestFit="1" customWidth="1"/>
    <col min="13" max="13" width="10.00390625" style="50" bestFit="1" customWidth="1"/>
    <col min="14" max="14" width="9.8515625" style="50" customWidth="1"/>
    <col min="15" max="15" width="11.7109375" style="50" bestFit="1" customWidth="1"/>
    <col min="16" max="16" width="1.57421875" style="50" customWidth="1"/>
    <col min="17" max="17" width="11.8515625" style="50" bestFit="1" customWidth="1"/>
    <col min="18" max="18" width="10.140625" style="50" customWidth="1"/>
    <col min="19" max="16384" width="9.140625" style="50" customWidth="1"/>
  </cols>
  <sheetData>
    <row r="1" spans="1:11" ht="12">
      <c r="A1" s="79" t="s">
        <v>21</v>
      </c>
      <c r="B1" s="79"/>
      <c r="E1" s="51"/>
      <c r="F1" s="51"/>
      <c r="G1" s="51"/>
      <c r="H1" s="51"/>
      <c r="I1" s="51"/>
      <c r="J1" s="51"/>
      <c r="K1" s="51"/>
    </row>
    <row r="2" spans="1:2" ht="12">
      <c r="A2" s="79" t="s">
        <v>20</v>
      </c>
      <c r="B2" s="79"/>
    </row>
    <row r="3" spans="1:16" s="82" customFormat="1" ht="12">
      <c r="A3" s="80" t="s">
        <v>47</v>
      </c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O3" s="83"/>
      <c r="P3" s="83"/>
    </row>
    <row r="4" spans="1:11" s="82" customFormat="1" ht="12">
      <c r="A4" s="84"/>
      <c r="B4" s="84"/>
      <c r="C4" s="81"/>
      <c r="D4" s="81"/>
      <c r="E4" s="81"/>
      <c r="F4" s="81"/>
      <c r="G4" s="81"/>
      <c r="H4" s="81"/>
      <c r="I4" s="81" t="s">
        <v>19</v>
      </c>
      <c r="J4" s="83"/>
      <c r="K4" s="83"/>
    </row>
    <row r="5" spans="1:11" s="88" customFormat="1" ht="12">
      <c r="A5" s="85"/>
      <c r="B5" s="86">
        <v>43070</v>
      </c>
      <c r="C5" s="86">
        <v>43101</v>
      </c>
      <c r="D5" s="86">
        <v>43132</v>
      </c>
      <c r="E5" s="86">
        <v>43160</v>
      </c>
      <c r="F5" s="86">
        <v>43191</v>
      </c>
      <c r="G5" s="86">
        <v>43221</v>
      </c>
      <c r="H5" s="86">
        <v>43252</v>
      </c>
      <c r="I5" s="86" t="s">
        <v>14</v>
      </c>
      <c r="J5" s="87"/>
      <c r="K5" s="87"/>
    </row>
    <row r="6" spans="1:10" s="91" customFormat="1" ht="12">
      <c r="A6" s="89" t="s">
        <v>18</v>
      </c>
      <c r="B6" s="89"/>
      <c r="C6" s="90"/>
      <c r="D6" s="90"/>
      <c r="E6" s="90"/>
      <c r="F6" s="90"/>
      <c r="G6" s="90"/>
      <c r="H6" s="90"/>
      <c r="I6" s="90"/>
      <c r="J6" s="90"/>
    </row>
    <row r="7" spans="1:11" ht="12">
      <c r="A7" s="40" t="s">
        <v>3</v>
      </c>
      <c r="B7" s="92">
        <f>'[3]Commodity Credit 3-1-2018'!B75</f>
        <v>20.065759999999997</v>
      </c>
      <c r="C7" s="93">
        <f>'[4]Raw Data'!B164</f>
        <v>33.786172</v>
      </c>
      <c r="D7" s="93">
        <f>'[4]Raw Data'!C164</f>
        <v>25.747927999999998</v>
      </c>
      <c r="E7" s="93">
        <f>'[4]Raw Data'!D164</f>
        <v>28.562682</v>
      </c>
      <c r="F7" s="93">
        <f>'[4]Raw Data'!E164</f>
        <v>0</v>
      </c>
      <c r="G7" s="93">
        <f>'[4]Raw Data'!F164</f>
        <v>0</v>
      </c>
      <c r="H7" s="93">
        <f>'[4]Raw Data'!G164</f>
        <v>0</v>
      </c>
      <c r="I7" s="94">
        <f>SUM(B7:H7)</f>
        <v>108.16254199999999</v>
      </c>
      <c r="J7" s="95"/>
      <c r="K7" s="96"/>
    </row>
    <row r="8" spans="1:11" ht="12">
      <c r="A8" s="40" t="s">
        <v>2</v>
      </c>
      <c r="B8" s="92">
        <f>'[3]Commodity Credit 3-1-2018'!B76</f>
        <v>23.64392</v>
      </c>
      <c r="C8" s="93">
        <f>'[4]Raw Data'!B165</f>
        <v>21.29225</v>
      </c>
      <c r="D8" s="93">
        <f>'[4]Raw Data'!C165</f>
        <v>16.226499999999998</v>
      </c>
      <c r="E8" s="93">
        <f>'[4]Raw Data'!D165</f>
        <v>18.000375</v>
      </c>
      <c r="F8" s="93">
        <f>'[4]Raw Data'!E165</f>
        <v>13.845412</v>
      </c>
      <c r="G8" s="93">
        <f>'[4]Raw Data'!F165</f>
        <v>15.508318</v>
      </c>
      <c r="H8" s="93">
        <f>'[4]Raw Data'!G165</f>
        <v>13.372029999999999</v>
      </c>
      <c r="I8" s="94">
        <f aca="true" t="shared" si="0" ref="I8:I22">SUM(B8:H8)</f>
        <v>121.888805</v>
      </c>
      <c r="J8" s="95"/>
      <c r="K8" s="96"/>
    </row>
    <row r="9" spans="1:11" ht="12">
      <c r="A9" s="40" t="s">
        <v>4</v>
      </c>
      <c r="B9" s="92">
        <f>'[3]Commodity Credit 3-1-2018'!B77</f>
        <v>17.54</v>
      </c>
      <c r="C9" s="93">
        <f>'[4]Raw Data'!B166</f>
        <v>2.636536</v>
      </c>
      <c r="D9" s="93">
        <f>'[4]Raw Data'!C166</f>
        <v>2.009264</v>
      </c>
      <c r="E9" s="93">
        <f>'[4]Raw Data'!D166</f>
        <v>2.228916</v>
      </c>
      <c r="F9" s="93">
        <f>'[4]Raw Data'!E166</f>
        <v>37.16292</v>
      </c>
      <c r="G9" s="93">
        <f>'[4]Raw Data'!F166</f>
        <v>41.626380000000005</v>
      </c>
      <c r="H9" s="93">
        <f>'[4]Raw Data'!G166</f>
        <v>35.8923</v>
      </c>
      <c r="I9" s="94">
        <f t="shared" si="0"/>
        <v>139.096316</v>
      </c>
      <c r="J9" s="95"/>
      <c r="K9" s="96"/>
    </row>
    <row r="10" spans="1:11" s="95" customFormat="1" ht="12">
      <c r="A10" s="41" t="s">
        <v>23</v>
      </c>
      <c r="B10" s="92">
        <f>'[3]Commodity Credit 3-1-2018'!B78</f>
        <v>2.5257599999999996</v>
      </c>
      <c r="C10" s="93">
        <f>'[4]Raw Data'!B167</f>
        <v>1.947778</v>
      </c>
      <c r="D10" s="93">
        <f>'[4]Raw Data'!C167</f>
        <v>1.484372</v>
      </c>
      <c r="E10" s="93">
        <f>'[4]Raw Data'!D167</f>
        <v>1.646643</v>
      </c>
      <c r="F10" s="93">
        <f>'[4]Raw Data'!E167</f>
        <v>1.868412</v>
      </c>
      <c r="G10" s="93">
        <f>'[4]Raw Data'!F167</f>
        <v>2.092818</v>
      </c>
      <c r="H10" s="93">
        <f>'[4]Raw Data'!G167</f>
        <v>1.80453</v>
      </c>
      <c r="I10" s="94">
        <f t="shared" si="0"/>
        <v>13.370313</v>
      </c>
      <c r="K10" s="96"/>
    </row>
    <row r="11" spans="1:11" ht="12">
      <c r="A11" s="41" t="s">
        <v>24</v>
      </c>
      <c r="B11" s="92">
        <f>'[3]Commodity Credit 3-1-2018'!B79</f>
        <v>0.6314399999999999</v>
      </c>
      <c r="C11" s="93">
        <f>'[4]Raw Data'!B168</f>
        <v>0.792442</v>
      </c>
      <c r="D11" s="93">
        <f>'[4]Raw Data'!C168</f>
        <v>0.6039079999999999</v>
      </c>
      <c r="E11" s="93">
        <f>'[4]Raw Data'!D168</f>
        <v>0.6699269999999999</v>
      </c>
      <c r="F11" s="93">
        <f>'[4]Raw Data'!E168</f>
        <v>0.732308</v>
      </c>
      <c r="G11" s="93">
        <f>'[4]Raw Data'!F168</f>
        <v>0.8202619999999999</v>
      </c>
      <c r="H11" s="93">
        <f>'[4]Raw Data'!G168</f>
        <v>0.70727</v>
      </c>
      <c r="I11" s="94">
        <f t="shared" si="0"/>
        <v>4.9575569999999995</v>
      </c>
      <c r="J11" s="95"/>
      <c r="K11" s="96"/>
    </row>
    <row r="12" spans="1:11" ht="12">
      <c r="A12" s="41" t="s">
        <v>25</v>
      </c>
      <c r="B12" s="92">
        <f>'[3]Commodity Credit 3-1-2018'!B80</f>
        <v>0.98224</v>
      </c>
      <c r="C12" s="93">
        <f>'[4]Raw Data'!B169</f>
        <v>0.792442</v>
      </c>
      <c r="D12" s="93">
        <f>'[4]Raw Data'!C169</f>
        <v>0.6039079999999999</v>
      </c>
      <c r="E12" s="93">
        <f>'[4]Raw Data'!D169</f>
        <v>0.6699269999999999</v>
      </c>
      <c r="F12" s="93">
        <f>'[4]Raw Data'!E169</f>
        <v>0.732308</v>
      </c>
      <c r="G12" s="93">
        <f>'[4]Raw Data'!F169</f>
        <v>0.8202619999999999</v>
      </c>
      <c r="H12" s="93">
        <f>'[4]Raw Data'!G169</f>
        <v>0.70727</v>
      </c>
      <c r="I12" s="94">
        <f t="shared" si="0"/>
        <v>5.308357</v>
      </c>
      <c r="J12" s="95"/>
      <c r="K12" s="96"/>
    </row>
    <row r="13" spans="1:11" ht="12">
      <c r="A13" s="41" t="s">
        <v>26</v>
      </c>
      <c r="B13" s="92">
        <f>'[3]Commodity Credit 3-1-2018'!B81</f>
        <v>0.3508</v>
      </c>
      <c r="C13" s="93">
        <f>'[4]Raw Data'!B170</f>
        <v>0</v>
      </c>
      <c r="D13" s="93">
        <f>'[4]Raw Data'!C170</f>
        <v>0</v>
      </c>
      <c r="E13" s="93">
        <f>'[4]Raw Data'!D170</f>
        <v>0</v>
      </c>
      <c r="F13" s="93">
        <f>'[4]Raw Data'!E170</f>
        <v>0.335356</v>
      </c>
      <c r="G13" s="93">
        <f>'[4]Raw Data'!F170</f>
        <v>0.37563399999999997</v>
      </c>
      <c r="H13" s="93">
        <f>'[4]Raw Data'!G170</f>
        <v>0.32388999999999996</v>
      </c>
      <c r="I13" s="94">
        <f t="shared" si="0"/>
        <v>1.38568</v>
      </c>
      <c r="J13" s="95"/>
      <c r="K13" s="96"/>
    </row>
    <row r="14" spans="1:11" ht="12">
      <c r="A14" s="41" t="s">
        <v>30</v>
      </c>
      <c r="B14" s="92">
        <v>0</v>
      </c>
      <c r="C14" s="93">
        <f>'[4]Raw Data'!B171</f>
        <v>0.18515</v>
      </c>
      <c r="D14" s="93">
        <f>'[4]Raw Data'!C171</f>
        <v>0.1411</v>
      </c>
      <c r="E14" s="93">
        <f>'[4]Raw Data'!D171</f>
        <v>0.156525</v>
      </c>
      <c r="F14" s="93">
        <f>'[4]Raw Data'!E171</f>
        <v>0.27376</v>
      </c>
      <c r="G14" s="93">
        <f>'[4]Raw Data'!F171</f>
        <v>0.30663999999999997</v>
      </c>
      <c r="H14" s="93">
        <f>'[4]Raw Data'!G171</f>
        <v>0.26439999999999997</v>
      </c>
      <c r="I14" s="94">
        <f t="shared" si="0"/>
        <v>1.327575</v>
      </c>
      <c r="J14" s="95"/>
      <c r="K14" s="96"/>
    </row>
    <row r="15" spans="1:11" ht="12">
      <c r="A15" s="41" t="s">
        <v>31</v>
      </c>
      <c r="B15" s="92">
        <v>0</v>
      </c>
      <c r="C15" s="93">
        <v>0</v>
      </c>
      <c r="D15" s="93">
        <v>1</v>
      </c>
      <c r="E15" s="93">
        <v>2</v>
      </c>
      <c r="F15" s="93">
        <v>3</v>
      </c>
      <c r="G15" s="93">
        <v>4</v>
      </c>
      <c r="H15" s="93">
        <v>5</v>
      </c>
      <c r="I15" s="94">
        <f t="shared" si="0"/>
        <v>15</v>
      </c>
      <c r="J15" s="95"/>
      <c r="K15" s="96"/>
    </row>
    <row r="16" spans="1:11" ht="12">
      <c r="A16" s="41" t="s">
        <v>32</v>
      </c>
      <c r="B16" s="92">
        <v>0</v>
      </c>
      <c r="C16" s="93">
        <f>'[4]Raw Data'!B$172</f>
        <v>6.065514</v>
      </c>
      <c r="D16" s="93">
        <f>'[4]Raw Data'!C$172</f>
        <v>4.6224359999999995</v>
      </c>
      <c r="E16" s="93">
        <f>'[4]Raw Data'!D$172</f>
        <v>5.127759</v>
      </c>
      <c r="F16" s="93">
        <f>'[4]Raw Data'!E$172</f>
        <v>5.605236</v>
      </c>
      <c r="G16" s="93">
        <f>'[4]Raw Data'!F$172</f>
        <v>6.278454</v>
      </c>
      <c r="H16" s="93">
        <f>'[4]Raw Data'!G$172</f>
        <v>5.413589999999999</v>
      </c>
      <c r="I16" s="94">
        <f t="shared" si="0"/>
        <v>33.112989</v>
      </c>
      <c r="J16" s="95"/>
      <c r="K16" s="96"/>
    </row>
    <row r="17" spans="1:11" ht="12">
      <c r="A17" s="41" t="s">
        <v>33</v>
      </c>
      <c r="B17" s="92">
        <v>0</v>
      </c>
      <c r="C17" s="93">
        <f>'[4]Raw Data'!B$175</f>
        <v>0.22218000000000002</v>
      </c>
      <c r="D17" s="93">
        <f>'[4]Raw Data'!C$175</f>
        <v>0.16932</v>
      </c>
      <c r="E17" s="93">
        <f>'[4]Raw Data'!D$175</f>
        <v>0.18783</v>
      </c>
      <c r="F17" s="93">
        <f>'[4]Raw Data'!E$175</f>
        <v>0.20532</v>
      </c>
      <c r="G17" s="93">
        <f>'[4]Raw Data'!F$175</f>
        <v>0.22998</v>
      </c>
      <c r="H17" s="93">
        <f>'[4]Raw Data'!G$175</f>
        <v>0.19829999999999998</v>
      </c>
      <c r="I17" s="94">
        <f t="shared" si="0"/>
        <v>1.21293</v>
      </c>
      <c r="J17" s="95"/>
      <c r="K17" s="96"/>
    </row>
    <row r="18" spans="1:11" ht="12">
      <c r="A18" s="40" t="s">
        <v>0</v>
      </c>
      <c r="B18" s="92">
        <f>'[3]Commodity Credit 3-1-2018'!B82</f>
        <v>0.9120799999999999</v>
      </c>
      <c r="C18" s="93">
        <f>'[4]Raw Data'!B$173</f>
        <v>0.7554120000000001</v>
      </c>
      <c r="D18" s="93">
        <f>'[4]Raw Data'!C$173</f>
        <v>0.575688</v>
      </c>
      <c r="E18" s="93">
        <f>'[4]Raw Data'!D$173</f>
        <v>0.638622</v>
      </c>
      <c r="F18" s="93">
        <f>'[4]Raw Data'!E$173</f>
        <v>0.698088</v>
      </c>
      <c r="G18" s="93">
        <f>'[4]Raw Data'!F$173</f>
        <v>0.7819320000000001</v>
      </c>
      <c r="H18" s="93">
        <f>'[4]Raw Data'!G$173</f>
        <v>0.67422</v>
      </c>
      <c r="I18" s="94">
        <f t="shared" si="0"/>
        <v>5.036042</v>
      </c>
      <c r="J18" s="95"/>
      <c r="K18" s="96"/>
    </row>
    <row r="19" spans="1:11" ht="12">
      <c r="A19" s="40" t="s">
        <v>1</v>
      </c>
      <c r="B19" s="92">
        <f>'[3]Commodity Credit 3-1-2018'!B83</f>
        <v>2.1048</v>
      </c>
      <c r="C19" s="93">
        <f>'[4]Raw Data'!B$174</f>
        <v>1.6441320000000001</v>
      </c>
      <c r="D19" s="93">
        <f>'[4]Raw Data'!C$174</f>
        <v>1.252968</v>
      </c>
      <c r="E19" s="93">
        <f>'[4]Raw Data'!D$174</f>
        <v>1.389942</v>
      </c>
      <c r="F19" s="93">
        <f>'[4]Raw Data'!E$174</f>
        <v>1.519368</v>
      </c>
      <c r="G19" s="93">
        <f>'[4]Raw Data'!F$174</f>
        <v>1.701852</v>
      </c>
      <c r="H19" s="93">
        <f>'[4]Raw Data'!G$174</f>
        <v>1.46742</v>
      </c>
      <c r="I19" s="94">
        <f t="shared" si="0"/>
        <v>11.080482000000002</v>
      </c>
      <c r="J19" s="95"/>
      <c r="K19" s="96"/>
    </row>
    <row r="20" spans="1:11" ht="12">
      <c r="A20" s="40" t="s">
        <v>34</v>
      </c>
      <c r="B20" s="92">
        <v>0</v>
      </c>
      <c r="C20" s="93">
        <f>'[4]Raw Data'!B$176</f>
        <v>3.77706</v>
      </c>
      <c r="D20" s="93">
        <f>'[4]Raw Data'!C$176</f>
        <v>2.87844</v>
      </c>
      <c r="E20" s="93">
        <f>'[4]Raw Data'!D$176</f>
        <v>3.19311</v>
      </c>
      <c r="F20" s="93">
        <f>'[4]Raw Data'!E$176</f>
        <v>5.283568</v>
      </c>
      <c r="G20" s="93">
        <f>'[4]Raw Data'!F$176</f>
        <v>5.918152</v>
      </c>
      <c r="H20" s="93">
        <f>'[4]Raw Data'!G$176</f>
        <v>5.10292</v>
      </c>
      <c r="I20" s="94">
        <f t="shared" si="0"/>
        <v>26.15325</v>
      </c>
      <c r="J20" s="95"/>
      <c r="K20" s="96"/>
    </row>
    <row r="21" spans="1:11" ht="12">
      <c r="A21" s="40" t="s">
        <v>35</v>
      </c>
      <c r="B21" s="92">
        <v>0</v>
      </c>
      <c r="C21" s="93">
        <f>'[4]Raw Data'!B$177</f>
        <v>0.192556</v>
      </c>
      <c r="D21" s="93">
        <f>'[4]Raw Data'!C$177</f>
        <v>0.14674399999999999</v>
      </c>
      <c r="E21" s="93">
        <f>'[4]Raw Data'!D$177</f>
        <v>0.162786</v>
      </c>
      <c r="F21" s="93">
        <f>'[4]Raw Data'!E$177</f>
        <v>0.177944</v>
      </c>
      <c r="G21" s="93">
        <f>'[4]Raw Data'!F$177</f>
        <v>0.199316</v>
      </c>
      <c r="H21" s="93">
        <f>'[4]Raw Data'!G$177</f>
        <v>0.17185999999999998</v>
      </c>
      <c r="I21" s="94">
        <f t="shared" si="0"/>
        <v>1.0512059999999999</v>
      </c>
      <c r="J21" s="95"/>
      <c r="K21" s="96"/>
    </row>
    <row r="22" spans="1:11" ht="12">
      <c r="A22" s="40" t="s">
        <v>15</v>
      </c>
      <c r="B22" s="92">
        <f>'[3]Commodity Credit 3-1-2018'!B84</f>
        <v>1.4032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4">
        <f t="shared" si="0"/>
        <v>1.4032</v>
      </c>
      <c r="J22" s="95"/>
      <c r="K22" s="96"/>
    </row>
    <row r="23" spans="1:11" ht="12">
      <c r="A23" s="97"/>
      <c r="B23" s="98"/>
      <c r="C23" s="94"/>
      <c r="D23" s="94"/>
      <c r="E23" s="94"/>
      <c r="F23" s="94"/>
      <c r="G23" s="94"/>
      <c r="H23" s="94"/>
      <c r="I23" s="94"/>
      <c r="J23" s="95"/>
      <c r="K23" s="95"/>
    </row>
    <row r="24" spans="1:11" s="101" customFormat="1" ht="12">
      <c r="A24" s="52" t="s">
        <v>14</v>
      </c>
      <c r="B24" s="99">
        <f aca="true" t="shared" si="1" ref="B24:I24">SUM(B6:B23)</f>
        <v>70.16000000000001</v>
      </c>
      <c r="C24" s="99">
        <f t="shared" si="1"/>
        <v>74.08962400000001</v>
      </c>
      <c r="D24" s="99">
        <f t="shared" si="1"/>
        <v>57.46257599999999</v>
      </c>
      <c r="E24" s="99">
        <f t="shared" si="1"/>
        <v>64.635044</v>
      </c>
      <c r="F24" s="99">
        <f t="shared" si="1"/>
        <v>71.44</v>
      </c>
      <c r="G24" s="99">
        <f t="shared" si="1"/>
        <v>80.66</v>
      </c>
      <c r="H24" s="99">
        <f t="shared" si="1"/>
        <v>71.10000000000001</v>
      </c>
      <c r="I24" s="99">
        <f t="shared" si="1"/>
        <v>489.5472440000001</v>
      </c>
      <c r="J24" s="100"/>
      <c r="K24" s="100"/>
    </row>
    <row r="25" spans="1:9" ht="12">
      <c r="A25" s="79"/>
      <c r="B25" s="102"/>
      <c r="C25" s="94"/>
      <c r="D25" s="94"/>
      <c r="E25" s="94"/>
      <c r="F25" s="94"/>
      <c r="G25" s="94"/>
      <c r="H25" s="103"/>
      <c r="I25" s="94"/>
    </row>
    <row r="26" spans="1:9" ht="12">
      <c r="A26" s="79"/>
      <c r="B26" s="102"/>
      <c r="C26" s="94"/>
      <c r="D26" s="94"/>
      <c r="E26" s="94"/>
      <c r="F26" s="94"/>
      <c r="G26" s="94"/>
      <c r="H26" s="94"/>
      <c r="I26" s="104"/>
    </row>
    <row r="27" spans="2:9" ht="12">
      <c r="B27" s="105"/>
      <c r="C27" s="94"/>
      <c r="D27" s="94"/>
      <c r="E27" s="94"/>
      <c r="F27" s="94"/>
      <c r="G27" s="94"/>
      <c r="H27" s="94"/>
      <c r="I27" s="51"/>
    </row>
    <row r="28" spans="1:9" ht="12">
      <c r="A28" s="106" t="s">
        <v>27</v>
      </c>
      <c r="B28" s="107"/>
      <c r="C28" s="51"/>
      <c r="D28" s="51"/>
      <c r="E28" s="51"/>
      <c r="F28" s="51"/>
      <c r="G28" s="51"/>
      <c r="H28" s="51"/>
      <c r="I28" s="108"/>
    </row>
    <row r="29" spans="1:15" ht="12">
      <c r="A29" s="40" t="s">
        <v>3</v>
      </c>
      <c r="B29" s="42">
        <f>'[5]Commodity Credit 9-1-2018'!B29</f>
        <v>12.170000000000009</v>
      </c>
      <c r="C29" s="42">
        <f>'[5]Commodity Credit 9-1-2018'!C29</f>
        <v>-89.78</v>
      </c>
      <c r="D29" s="42">
        <f>'[5]Commodity Credit 9-1-2018'!D29</f>
        <v>-89.78</v>
      </c>
      <c r="E29" s="42">
        <f>'[5]Commodity Credit 9-1-2018'!E29</f>
        <v>-142.78</v>
      </c>
      <c r="F29" s="42">
        <f>'[5]Commodity Credit 9-1-2018'!F29</f>
        <v>-147.78</v>
      </c>
      <c r="G29" s="42">
        <f>'[5]Commodity Credit 9-1-2018'!G29</f>
        <v>-144.78</v>
      </c>
      <c r="H29" s="42">
        <f>'[5]Commodity Credit 9-1-2018'!H29</f>
        <v>-134.78</v>
      </c>
      <c r="I29" s="48"/>
      <c r="J29" s="42"/>
      <c r="K29" s="42"/>
      <c r="L29" s="42"/>
      <c r="M29" s="42"/>
      <c r="N29" s="42"/>
      <c r="O29" s="42"/>
    </row>
    <row r="30" spans="1:15" ht="12">
      <c r="A30" s="40" t="s">
        <v>2</v>
      </c>
      <c r="B30" s="42">
        <f>'[5]Commodity Credit 9-1-2018'!B30</f>
        <v>67.17000000000002</v>
      </c>
      <c r="C30" s="42">
        <f>'[5]Commodity Credit 9-1-2018'!C30</f>
        <v>65.22</v>
      </c>
      <c r="D30" s="42">
        <f>'[5]Commodity Credit 9-1-2018'!D30</f>
        <v>10.220000000000006</v>
      </c>
      <c r="E30" s="42">
        <f>'[5]Commodity Credit 9-1-2018'!E30</f>
        <v>-46.779999999999994</v>
      </c>
      <c r="F30" s="42">
        <f>'[5]Commodity Credit 9-1-2018'!F30</f>
        <v>-54.779999999999994</v>
      </c>
      <c r="G30" s="42">
        <f>'[5]Commodity Credit 9-1-2018'!G30</f>
        <v>-54.779999999999994</v>
      </c>
      <c r="H30" s="42">
        <f>'[5]Commodity Credit 9-1-2018'!H30</f>
        <v>-47.779999999999994</v>
      </c>
      <c r="I30" s="48"/>
      <c r="J30" s="42"/>
      <c r="K30" s="42"/>
      <c r="L30" s="42"/>
      <c r="M30" s="42"/>
      <c r="N30" s="42"/>
      <c r="O30" s="42"/>
    </row>
    <row r="31" spans="1:15" ht="12">
      <c r="A31" s="40" t="s">
        <v>4</v>
      </c>
      <c r="B31" s="42">
        <f>'[5]Commodity Credit 9-1-2018'!B31</f>
        <v>-67.82999999999998</v>
      </c>
      <c r="C31" s="42">
        <f>'[5]Commodity Credit 9-1-2018'!C31</f>
        <v>-89.78</v>
      </c>
      <c r="D31" s="42">
        <f>'[5]Commodity Credit 9-1-2018'!D31</f>
        <v>-89.78</v>
      </c>
      <c r="E31" s="42">
        <f>'[5]Commodity Credit 9-1-2018'!E31</f>
        <v>-142.78</v>
      </c>
      <c r="F31" s="42">
        <f>'[5]Commodity Credit 9-1-2018'!F31</f>
        <v>-147.78</v>
      </c>
      <c r="G31" s="42">
        <f>'[5]Commodity Credit 9-1-2018'!G31</f>
        <v>-144.78</v>
      </c>
      <c r="H31" s="42">
        <f>'[5]Commodity Credit 9-1-2018'!H31</f>
        <v>-134.78</v>
      </c>
      <c r="I31" s="48"/>
      <c r="J31" s="42"/>
      <c r="K31" s="42"/>
      <c r="L31" s="42"/>
      <c r="M31" s="42"/>
      <c r="N31" s="42"/>
      <c r="O31" s="42"/>
    </row>
    <row r="32" spans="1:15" ht="12">
      <c r="A32" s="41" t="s">
        <v>23</v>
      </c>
      <c r="B32" s="42">
        <f>'[5]Commodity Credit 9-1-2018'!B32</f>
        <v>17.17000000000001</v>
      </c>
      <c r="C32" s="42">
        <f>'[5]Commodity Credit 9-1-2018'!C32</f>
        <v>15.220000000000006</v>
      </c>
      <c r="D32" s="42">
        <f>'[5]Commodity Credit 9-1-2018'!D32</f>
        <v>25.220000000000006</v>
      </c>
      <c r="E32" s="42">
        <f>'[5]Commodity Credit 9-1-2018'!E32</f>
        <v>35.220000000000006</v>
      </c>
      <c r="F32" s="42">
        <f>'[5]Commodity Credit 9-1-2018'!F32</f>
        <v>45.220000000000006</v>
      </c>
      <c r="G32" s="42">
        <f>'[5]Commodity Credit 9-1-2018'!G32</f>
        <v>55.220000000000006</v>
      </c>
      <c r="H32" s="42">
        <f>'[5]Commodity Credit 9-1-2018'!H32</f>
        <v>95.22</v>
      </c>
      <c r="I32" s="48"/>
      <c r="J32" s="42"/>
      <c r="K32" s="42"/>
      <c r="L32" s="42"/>
      <c r="M32" s="42"/>
      <c r="N32" s="42"/>
      <c r="O32" s="42"/>
    </row>
    <row r="33" spans="1:15" ht="12">
      <c r="A33" s="41" t="s">
        <v>24</v>
      </c>
      <c r="B33" s="42">
        <f>'[5]Commodity Credit 9-1-2018'!B33</f>
        <v>202.17000000000002</v>
      </c>
      <c r="C33" s="42">
        <f>'[5]Commodity Credit 9-1-2018'!C33</f>
        <v>190.22</v>
      </c>
      <c r="D33" s="42">
        <f>'[5]Commodity Credit 9-1-2018'!D33</f>
        <v>240.22</v>
      </c>
      <c r="E33" s="42">
        <f>'[5]Commodity Credit 9-1-2018'!E33</f>
        <v>215.22</v>
      </c>
      <c r="F33" s="42">
        <f>'[5]Commodity Credit 9-1-2018'!F33</f>
        <v>245.22000000000003</v>
      </c>
      <c r="G33" s="42">
        <f>'[5]Commodity Credit 9-1-2018'!G33</f>
        <v>175.22</v>
      </c>
      <c r="H33" s="42">
        <f>'[5]Commodity Credit 9-1-2018'!H33</f>
        <v>205.22</v>
      </c>
      <c r="I33" s="48"/>
      <c r="J33" s="42"/>
      <c r="K33" s="42"/>
      <c r="L33" s="42"/>
      <c r="M33" s="42"/>
      <c r="N33" s="42"/>
      <c r="O33" s="42"/>
    </row>
    <row r="34" spans="1:15" ht="12">
      <c r="A34" s="41" t="s">
        <v>25</v>
      </c>
      <c r="B34" s="42">
        <f>'[5]Commodity Credit 9-1-2018'!B34</f>
        <v>532.17</v>
      </c>
      <c r="C34" s="42">
        <f>'[5]Commodity Credit 9-1-2018'!C34</f>
        <v>560.22</v>
      </c>
      <c r="D34" s="42">
        <f>'[5]Commodity Credit 9-1-2018'!D34</f>
        <v>540.22</v>
      </c>
      <c r="E34" s="42">
        <f>'[5]Commodity Credit 9-1-2018'!E34</f>
        <v>535.22</v>
      </c>
      <c r="F34" s="42">
        <f>'[5]Commodity Credit 9-1-2018'!F34</f>
        <v>555.22</v>
      </c>
      <c r="G34" s="42">
        <f>'[5]Commodity Credit 9-1-2018'!G34</f>
        <v>545.22</v>
      </c>
      <c r="H34" s="42">
        <f>'[5]Commodity Credit 9-1-2018'!H34</f>
        <v>605.22</v>
      </c>
      <c r="I34" s="48"/>
      <c r="J34" s="42"/>
      <c r="K34" s="42"/>
      <c r="L34" s="42"/>
      <c r="M34" s="42"/>
      <c r="N34" s="42"/>
      <c r="O34" s="42"/>
    </row>
    <row r="35" spans="1:15" ht="12">
      <c r="A35" s="41" t="s">
        <v>26</v>
      </c>
      <c r="B35" s="42">
        <f>'[5]Commodity Credit 9-1-2018'!B35</f>
        <v>-157.82999999999998</v>
      </c>
      <c r="C35" s="42">
        <f>'[5]Commodity Credit 9-1-2018'!C35</f>
        <v>-159.78</v>
      </c>
      <c r="D35" s="42">
        <f>'[5]Commodity Credit 9-1-2018'!D35</f>
        <v>-159.78</v>
      </c>
      <c r="E35" s="42">
        <f>'[5]Commodity Credit 9-1-2018'!E35</f>
        <v>-204.78</v>
      </c>
      <c r="F35" s="42">
        <f>'[5]Commodity Credit 9-1-2018'!F35</f>
        <v>-204.78</v>
      </c>
      <c r="G35" s="42">
        <f>'[5]Commodity Credit 9-1-2018'!G35</f>
        <v>-174.78</v>
      </c>
      <c r="H35" s="42">
        <f>'[5]Commodity Credit 9-1-2018'!H35</f>
        <v>-174.78</v>
      </c>
      <c r="I35" s="48"/>
      <c r="J35" s="42"/>
      <c r="K35" s="42"/>
      <c r="L35" s="42"/>
      <c r="M35" s="42"/>
      <c r="N35" s="42"/>
      <c r="O35" s="42"/>
    </row>
    <row r="36" spans="1:15" ht="12">
      <c r="A36" s="41" t="s">
        <v>30</v>
      </c>
      <c r="B36" s="42">
        <f>'[5]Commodity Credit 9-1-2018'!B36</f>
        <v>0</v>
      </c>
      <c r="C36" s="42">
        <f>'[5]Commodity Credit 9-1-2018'!C36</f>
        <v>-19.78</v>
      </c>
      <c r="D36" s="42">
        <f>'[5]Commodity Credit 9-1-2018'!D36</f>
        <v>-19.78</v>
      </c>
      <c r="E36" s="42">
        <f>'[5]Commodity Credit 9-1-2018'!E36</f>
        <v>-64.78</v>
      </c>
      <c r="F36" s="42">
        <f>'[5]Commodity Credit 9-1-2018'!F36</f>
        <v>0</v>
      </c>
      <c r="G36" s="42">
        <f>'[5]Commodity Credit 9-1-2018'!G36</f>
        <v>0</v>
      </c>
      <c r="H36" s="42">
        <f>'[5]Commodity Credit 9-1-2018'!H36</f>
        <v>0</v>
      </c>
      <c r="I36" s="48"/>
      <c r="J36" s="42"/>
      <c r="K36" s="42"/>
      <c r="L36" s="42"/>
      <c r="M36" s="42"/>
      <c r="N36" s="42"/>
      <c r="O36" s="42"/>
    </row>
    <row r="37" spans="1:15" ht="12">
      <c r="A37" s="41" t="s">
        <v>31</v>
      </c>
      <c r="B37" s="42">
        <f>'[5]Commodity Credit 9-1-2018'!B37</f>
        <v>0</v>
      </c>
      <c r="C37" s="42">
        <f>'[5]Commodity Credit 9-1-2018'!C37</f>
        <v>0</v>
      </c>
      <c r="D37" s="42">
        <f>'[5]Commodity Credit 9-1-2018'!D37</f>
        <v>0</v>
      </c>
      <c r="E37" s="42">
        <f>'[5]Commodity Credit 9-1-2018'!E37</f>
        <v>0</v>
      </c>
      <c r="F37" s="42">
        <f>'[5]Commodity Credit 9-1-2018'!F37</f>
        <v>-44.779999999999994</v>
      </c>
      <c r="G37" s="42">
        <f>'[5]Commodity Credit 9-1-2018'!G37</f>
        <v>-34.779999999999994</v>
      </c>
      <c r="H37" s="42">
        <f>'[5]Commodity Credit 9-1-2018'!H37</f>
        <v>-4.779999999999994</v>
      </c>
      <c r="I37" s="48"/>
      <c r="J37" s="42"/>
      <c r="K37" s="42"/>
      <c r="L37" s="42"/>
      <c r="M37" s="42"/>
      <c r="N37" s="42"/>
      <c r="O37" s="42"/>
    </row>
    <row r="38" spans="1:15" ht="12">
      <c r="A38" s="41" t="s">
        <v>32</v>
      </c>
      <c r="B38" s="42">
        <f>'[5]Commodity Credit 9-1-2018'!B38</f>
        <v>0</v>
      </c>
      <c r="C38" s="42">
        <f>'[5]Commodity Credit 9-1-2018'!C38</f>
        <v>-120.78</v>
      </c>
      <c r="D38" s="42">
        <f>'[5]Commodity Credit 9-1-2018'!D38</f>
        <v>-120.78</v>
      </c>
      <c r="E38" s="42">
        <f>'[5]Commodity Credit 9-1-2018'!E38</f>
        <v>-165.78</v>
      </c>
      <c r="F38" s="42">
        <f>'[5]Commodity Credit 9-1-2018'!F38</f>
        <v>-169.88</v>
      </c>
      <c r="G38" s="42">
        <f>'[5]Commodity Credit 9-1-2018'!G38</f>
        <v>-169.88</v>
      </c>
      <c r="H38" s="42">
        <f>'[5]Commodity Credit 9-1-2018'!H38</f>
        <v>-169.88</v>
      </c>
      <c r="I38" s="48"/>
      <c r="J38" s="42"/>
      <c r="K38" s="42"/>
      <c r="L38" s="42"/>
      <c r="M38" s="42"/>
      <c r="N38" s="42"/>
      <c r="O38" s="42"/>
    </row>
    <row r="39" spans="1:15" ht="12">
      <c r="A39" s="41" t="s">
        <v>33</v>
      </c>
      <c r="B39" s="42">
        <f>'[5]Commodity Credit 9-1-2018'!B39</f>
        <v>0</v>
      </c>
      <c r="C39" s="42">
        <f>'[5]Commodity Credit 9-1-2018'!C39</f>
        <v>0.22000000000000597</v>
      </c>
      <c r="D39" s="42">
        <f>'[5]Commodity Credit 9-1-2018'!D39</f>
        <v>0.22000000000000597</v>
      </c>
      <c r="E39" s="42">
        <f>'[5]Commodity Credit 9-1-2018'!E39</f>
        <v>-44.779999999999994</v>
      </c>
      <c r="F39" s="42">
        <f>'[5]Commodity Credit 9-1-2018'!F39</f>
        <v>-44.779999999999994</v>
      </c>
      <c r="G39" s="42">
        <f>'[5]Commodity Credit 9-1-2018'!G39</f>
        <v>-44.779999999999994</v>
      </c>
      <c r="H39" s="42">
        <f>'[5]Commodity Credit 9-1-2018'!H39</f>
        <v>-24.779999999999994</v>
      </c>
      <c r="I39" s="48"/>
      <c r="J39" s="42"/>
      <c r="K39" s="42"/>
      <c r="L39" s="42"/>
      <c r="M39" s="42"/>
      <c r="N39" s="42"/>
      <c r="O39" s="42"/>
    </row>
    <row r="40" spans="1:15" ht="12">
      <c r="A40" s="40" t="s">
        <v>0</v>
      </c>
      <c r="B40" s="42">
        <f>'[5]Commodity Credit 9-1-2018'!B40</f>
        <v>1282.17</v>
      </c>
      <c r="C40" s="42">
        <f>'[5]Commodity Credit 9-1-2018'!C40</f>
        <v>1320.22</v>
      </c>
      <c r="D40" s="42">
        <f>'[5]Commodity Credit 9-1-2018'!D40</f>
        <v>1320.22</v>
      </c>
      <c r="E40" s="42">
        <f>'[5]Commodity Credit 9-1-2018'!E40</f>
        <v>1305.22</v>
      </c>
      <c r="F40" s="42">
        <f>'[5]Commodity Credit 9-1-2018'!F40</f>
        <v>1305.22</v>
      </c>
      <c r="G40" s="42">
        <f>'[5]Commodity Credit 9-1-2018'!G40</f>
        <v>1340.22</v>
      </c>
      <c r="H40" s="42">
        <f>'[5]Commodity Credit 9-1-2018'!H40</f>
        <v>1475.22</v>
      </c>
      <c r="I40" s="48"/>
      <c r="J40" s="42"/>
      <c r="K40" s="42"/>
      <c r="L40" s="42"/>
      <c r="M40" s="42"/>
      <c r="N40" s="42"/>
      <c r="O40" s="42"/>
    </row>
    <row r="41" spans="1:15" ht="12">
      <c r="A41" s="40" t="s">
        <v>1</v>
      </c>
      <c r="B41" s="42">
        <f>'[5]Commodity Credit 9-1-2018'!B41</f>
        <v>82.17000000000002</v>
      </c>
      <c r="C41" s="42">
        <f>'[5]Commodity Credit 9-1-2018'!C41</f>
        <v>102.22</v>
      </c>
      <c r="D41" s="42">
        <f>'[5]Commodity Credit 9-1-2018'!D41</f>
        <v>97.22</v>
      </c>
      <c r="E41" s="42">
        <f>'[5]Commodity Credit 9-1-2018'!E41</f>
        <v>62.220000000000006</v>
      </c>
      <c r="F41" s="42">
        <f>'[5]Commodity Credit 9-1-2018'!F41</f>
        <v>72.22</v>
      </c>
      <c r="G41" s="42">
        <f>'[5]Commodity Credit 9-1-2018'!G41</f>
        <v>62.220000000000006</v>
      </c>
      <c r="H41" s="42">
        <f>'[5]Commodity Credit 9-1-2018'!H41</f>
        <v>57.220000000000006</v>
      </c>
      <c r="I41" s="48"/>
      <c r="J41" s="42"/>
      <c r="K41" s="42"/>
      <c r="L41" s="42"/>
      <c r="M41" s="42"/>
      <c r="N41" s="42"/>
      <c r="O41" s="42"/>
    </row>
    <row r="42" spans="1:15" ht="12">
      <c r="A42" s="40" t="s">
        <v>34</v>
      </c>
      <c r="B42" s="42">
        <f>'[5]Commodity Credit 9-1-2018'!B42</f>
        <v>0</v>
      </c>
      <c r="C42" s="42">
        <f>'[5]Commodity Credit 9-1-2018'!C42</f>
        <v>0</v>
      </c>
      <c r="D42" s="42">
        <f>'[5]Commodity Credit 9-1-2018'!D42</f>
        <v>-125.4</v>
      </c>
      <c r="E42" s="42">
        <f>'[5]Commodity Credit 9-1-2018'!E42</f>
        <v>-170.4</v>
      </c>
      <c r="F42" s="42">
        <f>'[5]Commodity Credit 9-1-2018'!F42</f>
        <v>-170.4</v>
      </c>
      <c r="G42" s="42">
        <f>'[5]Commodity Credit 9-1-2018'!G42</f>
        <v>-170.4</v>
      </c>
      <c r="H42" s="42">
        <f>'[5]Commodity Credit 9-1-2018'!H42</f>
        <v>-170.4</v>
      </c>
      <c r="I42" s="48"/>
      <c r="J42" s="42"/>
      <c r="K42" s="42"/>
      <c r="L42" s="42"/>
      <c r="M42" s="42"/>
      <c r="N42" s="42"/>
      <c r="O42" s="42"/>
    </row>
    <row r="43" spans="1:15" ht="12">
      <c r="A43" s="40" t="s">
        <v>35</v>
      </c>
      <c r="B43" s="42">
        <f>'[5]Commodity Credit 9-1-2018'!B43</f>
        <v>0</v>
      </c>
      <c r="C43" s="42">
        <f>'[5]Commodity Credit 9-1-2018'!C43</f>
        <v>0</v>
      </c>
      <c r="D43" s="42">
        <f>'[5]Commodity Credit 9-1-2018'!D43</f>
        <v>-237.15999999999997</v>
      </c>
      <c r="E43" s="42">
        <f>'[5]Commodity Credit 9-1-2018'!E43</f>
        <v>-282.15999999999997</v>
      </c>
      <c r="F43" s="42">
        <f>'[5]Commodity Credit 9-1-2018'!F43</f>
        <v>-282.15999999999997</v>
      </c>
      <c r="G43" s="42">
        <f>'[5]Commodity Credit 9-1-2018'!G43</f>
        <v>-282.15999999999997</v>
      </c>
      <c r="H43" s="42">
        <f>'[5]Commodity Credit 9-1-2018'!H43</f>
        <v>-282.15999999999997</v>
      </c>
      <c r="I43" s="48"/>
      <c r="J43" s="42"/>
      <c r="K43" s="42"/>
      <c r="L43" s="42"/>
      <c r="M43" s="42"/>
      <c r="N43" s="42"/>
      <c r="O43" s="42"/>
    </row>
    <row r="44" spans="1:15" ht="12">
      <c r="A44" s="40" t="s">
        <v>15</v>
      </c>
      <c r="B44" s="42">
        <f>'[5]Commodity Credit 9-1-2018'!B44</f>
        <v>-222.82999999999998</v>
      </c>
      <c r="C44" s="42">
        <f>'[5]Commodity Credit 9-1-2018'!C44</f>
        <v>-237.15999999999997</v>
      </c>
      <c r="D44" s="42">
        <f>'[5]Commodity Credit 9-1-2018'!D44</f>
        <v>0</v>
      </c>
      <c r="E44" s="42">
        <f>'[5]Commodity Credit 9-1-2018'!E44</f>
        <v>0</v>
      </c>
      <c r="F44" s="42">
        <f>'[5]Commodity Credit 9-1-2018'!F44</f>
        <v>0</v>
      </c>
      <c r="G44" s="42">
        <f>'[5]Commodity Credit 9-1-2018'!G44</f>
        <v>0</v>
      </c>
      <c r="H44" s="42">
        <f>'[5]Commodity Credit 9-1-2018'!H44</f>
        <v>0</v>
      </c>
      <c r="I44" s="48"/>
      <c r="J44" s="42"/>
      <c r="K44" s="42"/>
      <c r="L44" s="42"/>
      <c r="M44" s="42"/>
      <c r="N44" s="42"/>
      <c r="O44" s="42"/>
    </row>
    <row r="45" spans="2:9" ht="12">
      <c r="B45" s="105"/>
      <c r="C45" s="109"/>
      <c r="D45" s="109"/>
      <c r="E45" s="109"/>
      <c r="F45" s="109"/>
      <c r="G45" s="109"/>
      <c r="H45" s="109"/>
      <c r="I45" s="109"/>
    </row>
    <row r="46" spans="2:9" ht="12">
      <c r="B46" s="105"/>
      <c r="C46" s="51"/>
      <c r="D46" s="51"/>
      <c r="E46" s="51"/>
      <c r="F46" s="51"/>
      <c r="G46" s="51"/>
      <c r="H46" s="51"/>
      <c r="I46" s="108"/>
    </row>
    <row r="47" spans="1:9" ht="12">
      <c r="A47" s="79" t="s">
        <v>17</v>
      </c>
      <c r="B47" s="102"/>
      <c r="C47" s="104"/>
      <c r="D47" s="104"/>
      <c r="E47" s="104"/>
      <c r="F47" s="104"/>
      <c r="G47" s="104"/>
      <c r="H47" s="104"/>
      <c r="I47" s="108"/>
    </row>
    <row r="48" spans="1:11" ht="12">
      <c r="A48" s="40" t="s">
        <v>3</v>
      </c>
      <c r="B48" s="63">
        <f aca="true" t="shared" si="2" ref="B48:G61">B7*B29</f>
        <v>244.20029920000013</v>
      </c>
      <c r="C48" s="63">
        <f t="shared" si="2"/>
        <v>-3033.32252216</v>
      </c>
      <c r="D48" s="63">
        <f t="shared" si="2"/>
        <v>-2311.64897584</v>
      </c>
      <c r="E48" s="63">
        <f t="shared" si="2"/>
        <v>-4078.17973596</v>
      </c>
      <c r="F48" s="63">
        <f t="shared" si="2"/>
        <v>0</v>
      </c>
      <c r="G48" s="63">
        <f t="shared" si="2"/>
        <v>0</v>
      </c>
      <c r="H48" s="63"/>
      <c r="I48" s="63">
        <f>SUM(B48:H48)</f>
        <v>-9178.95093476</v>
      </c>
      <c r="J48" s="110"/>
      <c r="K48" s="95"/>
    </row>
    <row r="49" spans="1:11" ht="12">
      <c r="A49" s="40" t="s">
        <v>3</v>
      </c>
      <c r="B49" s="63">
        <f t="shared" si="2"/>
        <v>1588.1621064000005</v>
      </c>
      <c r="C49" s="63">
        <f t="shared" si="2"/>
        <v>1388.680545</v>
      </c>
      <c r="D49" s="63">
        <f t="shared" si="2"/>
        <v>165.83483000000007</v>
      </c>
      <c r="E49" s="63">
        <f t="shared" si="2"/>
        <v>-842.0575424999998</v>
      </c>
      <c r="F49" s="63">
        <f t="shared" si="2"/>
        <v>-758.4516693599999</v>
      </c>
      <c r="G49" s="63">
        <f t="shared" si="2"/>
        <v>-849.5456600399999</v>
      </c>
      <c r="H49" s="63"/>
      <c r="I49" s="63">
        <f aca="true" t="shared" si="3" ref="I49:I65">SUM(B49:H49)</f>
        <v>692.622609500001</v>
      </c>
      <c r="J49" s="110"/>
      <c r="K49" s="95"/>
    </row>
    <row r="50" spans="1:11" ht="12">
      <c r="A50" s="40" t="s">
        <v>2</v>
      </c>
      <c r="B50" s="63">
        <f t="shared" si="2"/>
        <v>-1189.7381999999996</v>
      </c>
      <c r="C50" s="63">
        <f t="shared" si="2"/>
        <v>-236.70820208</v>
      </c>
      <c r="D50" s="63">
        <f t="shared" si="2"/>
        <v>-180.39172192</v>
      </c>
      <c r="E50" s="63">
        <f t="shared" si="2"/>
        <v>-318.24462647999997</v>
      </c>
      <c r="F50" s="63">
        <f t="shared" si="2"/>
        <v>-5491.9363176</v>
      </c>
      <c r="G50" s="63">
        <f t="shared" si="2"/>
        <v>-6026.667296400001</v>
      </c>
      <c r="H50" s="63"/>
      <c r="I50" s="63">
        <f t="shared" si="3"/>
        <v>-13443.68636448</v>
      </c>
      <c r="J50" s="110"/>
      <c r="K50" s="95"/>
    </row>
    <row r="51" spans="1:11" ht="12">
      <c r="A51" s="40" t="s">
        <v>4</v>
      </c>
      <c r="B51" s="63">
        <f t="shared" si="2"/>
        <v>43.36729920000001</v>
      </c>
      <c r="C51" s="63">
        <f t="shared" si="2"/>
        <v>29.64518116000001</v>
      </c>
      <c r="D51" s="63">
        <f t="shared" si="2"/>
        <v>37.43586184000001</v>
      </c>
      <c r="E51" s="63">
        <f t="shared" si="2"/>
        <v>57.994766460000015</v>
      </c>
      <c r="F51" s="63">
        <f t="shared" si="2"/>
        <v>84.48959064</v>
      </c>
      <c r="G51" s="63">
        <f t="shared" si="2"/>
        <v>115.56540996000001</v>
      </c>
      <c r="H51" s="63"/>
      <c r="I51" s="63">
        <f t="shared" si="3"/>
        <v>368.4981092600001</v>
      </c>
      <c r="J51" s="110"/>
      <c r="K51" s="95"/>
    </row>
    <row r="52" spans="1:11" ht="12">
      <c r="A52" s="41" t="s">
        <v>23</v>
      </c>
      <c r="B52" s="63">
        <f t="shared" si="2"/>
        <v>127.65822479999999</v>
      </c>
      <c r="C52" s="63">
        <f t="shared" si="2"/>
        <v>150.73831724</v>
      </c>
      <c r="D52" s="63">
        <f t="shared" si="2"/>
        <v>145.07077975999997</v>
      </c>
      <c r="E52" s="63">
        <f t="shared" si="2"/>
        <v>144.18168894</v>
      </c>
      <c r="F52" s="63">
        <f t="shared" si="2"/>
        <v>179.57656776000002</v>
      </c>
      <c r="G52" s="63">
        <f t="shared" si="2"/>
        <v>143.72630764</v>
      </c>
      <c r="H52" s="63"/>
      <c r="I52" s="63">
        <f t="shared" si="3"/>
        <v>890.9518861399998</v>
      </c>
      <c r="J52" s="110"/>
      <c r="K52" s="95"/>
    </row>
    <row r="53" spans="1:11" ht="12">
      <c r="A53" s="41" t="s">
        <v>24</v>
      </c>
      <c r="B53" s="63">
        <f t="shared" si="2"/>
        <v>522.7186608</v>
      </c>
      <c r="C53" s="63">
        <f t="shared" si="2"/>
        <v>443.94185724</v>
      </c>
      <c r="D53" s="63">
        <f t="shared" si="2"/>
        <v>326.24317976</v>
      </c>
      <c r="E53" s="63">
        <f t="shared" si="2"/>
        <v>358.55832893999997</v>
      </c>
      <c r="F53" s="63">
        <f t="shared" si="2"/>
        <v>406.59204776</v>
      </c>
      <c r="G53" s="63">
        <f t="shared" si="2"/>
        <v>447.22324764</v>
      </c>
      <c r="H53" s="63"/>
      <c r="I53" s="63">
        <f t="shared" si="3"/>
        <v>2505.27732214</v>
      </c>
      <c r="J53" s="110"/>
      <c r="K53" s="95"/>
    </row>
    <row r="54" spans="1:11" ht="12">
      <c r="A54" s="41" t="s">
        <v>25</v>
      </c>
      <c r="B54" s="63">
        <f t="shared" si="2"/>
        <v>-55.366763999999996</v>
      </c>
      <c r="C54" s="63">
        <f t="shared" si="2"/>
        <v>0</v>
      </c>
      <c r="D54" s="63">
        <f t="shared" si="2"/>
        <v>0</v>
      </c>
      <c r="E54" s="63">
        <f t="shared" si="2"/>
        <v>0</v>
      </c>
      <c r="F54" s="63">
        <f t="shared" si="2"/>
        <v>-68.67420168</v>
      </c>
      <c r="G54" s="63">
        <f t="shared" si="2"/>
        <v>-65.65331051999999</v>
      </c>
      <c r="H54" s="63"/>
      <c r="I54" s="63">
        <f t="shared" si="3"/>
        <v>-189.6942762</v>
      </c>
      <c r="J54" s="110"/>
      <c r="K54" s="95"/>
    </row>
    <row r="55" spans="1:11" ht="12">
      <c r="A55" s="41" t="s">
        <v>26</v>
      </c>
      <c r="B55" s="63">
        <f t="shared" si="2"/>
        <v>0</v>
      </c>
      <c r="C55" s="63">
        <f t="shared" si="2"/>
        <v>-3.6622670000000004</v>
      </c>
      <c r="D55" s="63">
        <f t="shared" si="2"/>
        <v>-2.7909580000000003</v>
      </c>
      <c r="E55" s="63">
        <f t="shared" si="2"/>
        <v>-10.1396895</v>
      </c>
      <c r="F55" s="63">
        <f t="shared" si="2"/>
        <v>0</v>
      </c>
      <c r="G55" s="63">
        <f t="shared" si="2"/>
        <v>0</v>
      </c>
      <c r="H55" s="63"/>
      <c r="I55" s="63">
        <f t="shared" si="3"/>
        <v>-16.5929145</v>
      </c>
      <c r="J55" s="110"/>
      <c r="K55" s="95"/>
    </row>
    <row r="56" spans="1:11" ht="12">
      <c r="A56" s="41" t="s">
        <v>30</v>
      </c>
      <c r="B56" s="63">
        <f t="shared" si="2"/>
        <v>0</v>
      </c>
      <c r="C56" s="63">
        <f t="shared" si="2"/>
        <v>0</v>
      </c>
      <c r="D56" s="63">
        <f t="shared" si="2"/>
        <v>0</v>
      </c>
      <c r="E56" s="63">
        <f t="shared" si="2"/>
        <v>0</v>
      </c>
      <c r="F56" s="63">
        <f t="shared" si="2"/>
        <v>-134.33999999999997</v>
      </c>
      <c r="G56" s="63">
        <f t="shared" si="2"/>
        <v>-139.11999999999998</v>
      </c>
      <c r="H56" s="63"/>
      <c r="I56" s="63">
        <f t="shared" si="3"/>
        <v>-273.4599999999999</v>
      </c>
      <c r="J56" s="110"/>
      <c r="K56" s="95"/>
    </row>
    <row r="57" spans="1:11" ht="12">
      <c r="A57" s="41" t="s">
        <v>31</v>
      </c>
      <c r="B57" s="63">
        <f t="shared" si="2"/>
        <v>0</v>
      </c>
      <c r="C57" s="63">
        <f t="shared" si="2"/>
        <v>-732.59278092</v>
      </c>
      <c r="D57" s="63">
        <f t="shared" si="2"/>
        <v>-558.29782008</v>
      </c>
      <c r="E57" s="63">
        <f t="shared" si="2"/>
        <v>-850.07988702</v>
      </c>
      <c r="F57" s="63">
        <f t="shared" si="2"/>
        <v>-952.21749168</v>
      </c>
      <c r="G57" s="63">
        <f t="shared" si="2"/>
        <v>-1066.58376552</v>
      </c>
      <c r="H57" s="63"/>
      <c r="I57" s="63">
        <f t="shared" si="3"/>
        <v>-4159.77174522</v>
      </c>
      <c r="J57" s="110"/>
      <c r="K57" s="95"/>
    </row>
    <row r="58" spans="1:11" ht="12">
      <c r="A58" s="41" t="s">
        <v>32</v>
      </c>
      <c r="B58" s="63">
        <f t="shared" si="2"/>
        <v>0</v>
      </c>
      <c r="C58" s="63">
        <f t="shared" si="2"/>
        <v>0.04887960000000133</v>
      </c>
      <c r="D58" s="63">
        <f t="shared" si="2"/>
        <v>0.03725040000000101</v>
      </c>
      <c r="E58" s="63">
        <f t="shared" si="2"/>
        <v>-8.411027399999998</v>
      </c>
      <c r="F58" s="63">
        <f t="shared" si="2"/>
        <v>-9.194229599999998</v>
      </c>
      <c r="G58" s="63">
        <f t="shared" si="2"/>
        <v>-10.298504399999999</v>
      </c>
      <c r="H58" s="63"/>
      <c r="I58" s="63">
        <f t="shared" si="3"/>
        <v>-27.817631399999993</v>
      </c>
      <c r="J58" s="110"/>
      <c r="K58" s="95"/>
    </row>
    <row r="59" spans="1:11" ht="12">
      <c r="A59" s="41" t="s">
        <v>33</v>
      </c>
      <c r="B59" s="63">
        <f t="shared" si="2"/>
        <v>1169.4416136</v>
      </c>
      <c r="C59" s="63">
        <f t="shared" si="2"/>
        <v>997.3100306400002</v>
      </c>
      <c r="D59" s="63">
        <f t="shared" si="2"/>
        <v>760.0348113599999</v>
      </c>
      <c r="E59" s="63">
        <f t="shared" si="2"/>
        <v>833.5422068400001</v>
      </c>
      <c r="F59" s="63">
        <f t="shared" si="2"/>
        <v>911.15841936</v>
      </c>
      <c r="G59" s="63">
        <f t="shared" si="2"/>
        <v>1047.9609050400002</v>
      </c>
      <c r="H59" s="63"/>
      <c r="I59" s="63">
        <f t="shared" si="3"/>
        <v>5719.44798684</v>
      </c>
      <c r="J59" s="110"/>
      <c r="K59" s="95"/>
    </row>
    <row r="60" spans="1:11" ht="12">
      <c r="A60" s="40" t="s">
        <v>0</v>
      </c>
      <c r="B60" s="63">
        <f t="shared" si="2"/>
        <v>172.95141600000002</v>
      </c>
      <c r="C60" s="63">
        <f t="shared" si="2"/>
        <v>168.06317304</v>
      </c>
      <c r="D60" s="63">
        <f t="shared" si="2"/>
        <v>121.81354896</v>
      </c>
      <c r="E60" s="63">
        <f t="shared" si="2"/>
        <v>86.48219124</v>
      </c>
      <c r="F60" s="63">
        <f t="shared" si="2"/>
        <v>109.72875696</v>
      </c>
      <c r="G60" s="63">
        <f t="shared" si="2"/>
        <v>105.88923144</v>
      </c>
      <c r="H60" s="63"/>
      <c r="I60" s="63">
        <f t="shared" si="3"/>
        <v>764.9283176399999</v>
      </c>
      <c r="J60" s="110"/>
      <c r="K60" s="95"/>
    </row>
    <row r="61" spans="1:11" ht="12">
      <c r="A61" s="40" t="s">
        <v>1</v>
      </c>
      <c r="B61" s="63">
        <f t="shared" si="2"/>
        <v>0</v>
      </c>
      <c r="C61" s="63">
        <f t="shared" si="2"/>
        <v>0</v>
      </c>
      <c r="D61" s="63">
        <f t="shared" si="2"/>
        <v>-360.956376</v>
      </c>
      <c r="E61" s="63">
        <f t="shared" si="2"/>
        <v>-544.105944</v>
      </c>
      <c r="F61" s="63">
        <f t="shared" si="2"/>
        <v>-900.3199872</v>
      </c>
      <c r="G61" s="63">
        <f t="shared" si="2"/>
        <v>-1008.4531008</v>
      </c>
      <c r="H61" s="63"/>
      <c r="I61" s="63">
        <f t="shared" si="3"/>
        <v>-2813.835408</v>
      </c>
      <c r="J61" s="110"/>
      <c r="K61" s="95"/>
    </row>
    <row r="62" spans="1:11" s="101" customFormat="1" ht="12">
      <c r="A62" s="111" t="s">
        <v>16</v>
      </c>
      <c r="B62" s="64">
        <f>+SUM(B48:B61)</f>
        <v>2623.3946560000013</v>
      </c>
      <c r="C62" s="64">
        <f aca="true" t="shared" si="4" ref="C62:I62">+SUM(C48:C61)</f>
        <v>-827.85778824</v>
      </c>
      <c r="D62" s="64">
        <f t="shared" si="4"/>
        <v>-1857.6155897600001</v>
      </c>
      <c r="E62" s="64">
        <f t="shared" si="4"/>
        <v>-5170.459270439999</v>
      </c>
      <c r="F62" s="64">
        <f t="shared" si="4"/>
        <v>-6623.58851464</v>
      </c>
      <c r="G62" s="64">
        <f t="shared" si="4"/>
        <v>-7305.95653596</v>
      </c>
      <c r="H62" s="64"/>
      <c r="I62" s="64">
        <f t="shared" si="4"/>
        <v>-19162.083043040002</v>
      </c>
      <c r="J62" s="112"/>
      <c r="K62" s="112"/>
    </row>
    <row r="63" spans="1:11" ht="12">
      <c r="A63" s="40" t="s">
        <v>34</v>
      </c>
      <c r="B63" s="63">
        <f aca="true" t="shared" si="5" ref="B63:G64">B20*B42</f>
        <v>0</v>
      </c>
      <c r="C63" s="63">
        <f t="shared" si="5"/>
        <v>0</v>
      </c>
      <c r="D63" s="63">
        <f t="shared" si="5"/>
        <v>-360.956376</v>
      </c>
      <c r="E63" s="63">
        <f t="shared" si="5"/>
        <v>-544.105944</v>
      </c>
      <c r="F63" s="63">
        <f t="shared" si="5"/>
        <v>-900.3199872</v>
      </c>
      <c r="G63" s="63">
        <f t="shared" si="5"/>
        <v>-1008.4531008</v>
      </c>
      <c r="H63" s="63"/>
      <c r="I63" s="63">
        <f t="shared" si="3"/>
        <v>-2813.835408</v>
      </c>
      <c r="J63" s="110"/>
      <c r="K63" s="95"/>
    </row>
    <row r="64" spans="1:11" ht="12">
      <c r="A64" s="40" t="s">
        <v>35</v>
      </c>
      <c r="B64" s="63">
        <f t="shared" si="5"/>
        <v>0</v>
      </c>
      <c r="C64" s="63">
        <f t="shared" si="5"/>
        <v>0</v>
      </c>
      <c r="D64" s="63">
        <f t="shared" si="5"/>
        <v>-34.80180703999999</v>
      </c>
      <c r="E64" s="63">
        <f t="shared" si="5"/>
        <v>-45.93169775999999</v>
      </c>
      <c r="F64" s="63">
        <f t="shared" si="5"/>
        <v>-50.20867903999999</v>
      </c>
      <c r="G64" s="63">
        <f t="shared" si="5"/>
        <v>-56.23900255999999</v>
      </c>
      <c r="H64" s="63"/>
      <c r="I64" s="63">
        <f t="shared" si="3"/>
        <v>-187.18118639999997</v>
      </c>
      <c r="J64" s="110"/>
      <c r="K64" s="95"/>
    </row>
    <row r="65" spans="1:11" ht="12">
      <c r="A65" s="40" t="s">
        <v>15</v>
      </c>
      <c r="B65" s="63">
        <f>+SUM(B20:B22)*B44</f>
        <v>-312.675056</v>
      </c>
      <c r="C65" s="63">
        <f>+SUM(C20:C22)*C44</f>
        <v>-941.43413056</v>
      </c>
      <c r="D65" s="63">
        <f>D22*D44</f>
        <v>0</v>
      </c>
      <c r="E65" s="63">
        <f>E22*E44</f>
        <v>0</v>
      </c>
      <c r="F65" s="63">
        <f>F22*F44</f>
        <v>0</v>
      </c>
      <c r="G65" s="63">
        <f>G22*G44</f>
        <v>0</v>
      </c>
      <c r="H65" s="63"/>
      <c r="I65" s="63">
        <f t="shared" si="3"/>
        <v>-1254.10918656</v>
      </c>
      <c r="J65" s="112"/>
      <c r="K65" s="95"/>
    </row>
    <row r="66" spans="1:11" ht="12">
      <c r="A66" s="113"/>
      <c r="B66" s="114"/>
      <c r="C66" s="104"/>
      <c r="D66" s="104"/>
      <c r="E66" s="104"/>
      <c r="F66" s="104"/>
      <c r="G66" s="104"/>
      <c r="H66" s="104"/>
      <c r="I66" s="104"/>
      <c r="J66" s="66"/>
      <c r="K66" s="95"/>
    </row>
    <row r="67" spans="1:21" s="101" customFormat="1" ht="12">
      <c r="A67" s="52" t="s">
        <v>14</v>
      </c>
      <c r="B67" s="65">
        <f aca="true" t="shared" si="6" ref="B67:I67">SUM(B62:B66)</f>
        <v>2310.7196000000013</v>
      </c>
      <c r="C67" s="65">
        <f t="shared" si="6"/>
        <v>-1769.2919188</v>
      </c>
      <c r="D67" s="65">
        <f t="shared" si="6"/>
        <v>-2253.3737728</v>
      </c>
      <c r="E67" s="65">
        <f t="shared" si="6"/>
        <v>-5760.496912199999</v>
      </c>
      <c r="F67" s="65">
        <f t="shared" si="6"/>
        <v>-7574.11718088</v>
      </c>
      <c r="G67" s="65">
        <f t="shared" si="6"/>
        <v>-8370.64863932</v>
      </c>
      <c r="H67" s="65">
        <f t="shared" si="6"/>
        <v>0</v>
      </c>
      <c r="I67" s="65">
        <f t="shared" si="6"/>
        <v>-23417.208824</v>
      </c>
      <c r="J67" s="67"/>
      <c r="K67" s="115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2:21" ht="12">
      <c r="B68" s="105"/>
      <c r="C68" s="104"/>
      <c r="D68" s="104"/>
      <c r="E68" s="104"/>
      <c r="F68" s="104"/>
      <c r="G68" s="104"/>
      <c r="H68" s="104"/>
      <c r="I68" s="108"/>
      <c r="K68" s="94"/>
      <c r="L68" s="51"/>
      <c r="M68" s="51"/>
      <c r="N68" s="51"/>
      <c r="O68" s="51"/>
      <c r="P68" s="51"/>
      <c r="Q68" s="51"/>
      <c r="R68" s="51"/>
      <c r="S68" s="51"/>
      <c r="T68" s="51"/>
      <c r="U68" s="51"/>
    </row>
    <row r="69" spans="1:21" s="110" customFormat="1" ht="12">
      <c r="A69" s="117" t="s">
        <v>28</v>
      </c>
      <c r="B69" s="118">
        <f>'[3]Commodity Credit 3-1-2018'!B88</f>
        <v>4908.000000000001</v>
      </c>
      <c r="C69" s="118">
        <f>+'[1]2180 (EQR) - Price Out'!X92</f>
        <v>4909.000000000001</v>
      </c>
      <c r="D69" s="118">
        <f>+'[1]2180 (EQR) - Price Out'!Y92</f>
        <v>4910.750415973378</v>
      </c>
      <c r="E69" s="118">
        <f>+'[1]2180 (EQR) - Price Out'!Z92</f>
        <v>4907.5</v>
      </c>
      <c r="F69" s="118">
        <f>+'[1]2180 (EQR) - Price Out'!AA92</f>
        <v>4907.5</v>
      </c>
      <c r="G69" s="118">
        <f>+'[1]2180 (EQR) - Price Out'!AB92</f>
        <v>4908</v>
      </c>
      <c r="H69" s="118">
        <f>+'[1]2180 (EQR) - Price Out'!AC92</f>
        <v>4908.250493096647</v>
      </c>
      <c r="I69" s="118"/>
      <c r="J69" s="55"/>
      <c r="K69" s="94"/>
      <c r="L69" s="104"/>
      <c r="M69" s="104"/>
      <c r="N69" s="104"/>
      <c r="O69" s="104"/>
      <c r="P69" s="104"/>
      <c r="Q69" s="104"/>
      <c r="R69" s="104"/>
      <c r="S69" s="104"/>
      <c r="T69" s="104"/>
      <c r="U69" s="104"/>
    </row>
    <row r="70" spans="1:21" s="110" customFormat="1" ht="12">
      <c r="A70" s="119"/>
      <c r="B70" s="120"/>
      <c r="C70" s="51"/>
      <c r="D70" s="51"/>
      <c r="E70" s="51"/>
      <c r="F70" s="51"/>
      <c r="G70" s="51"/>
      <c r="H70" s="51"/>
      <c r="I70" s="51"/>
      <c r="J70" s="55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</row>
    <row r="71" spans="1:21" s="110" customFormat="1" ht="12">
      <c r="A71" s="119" t="s">
        <v>13</v>
      </c>
      <c r="B71" s="121">
        <f aca="true" t="shared" si="7" ref="B71:G71">+_xlfn.IFERROR(B67/B69,0)</f>
        <v>0.47080676446617786</v>
      </c>
      <c r="C71" s="121">
        <f t="shared" si="7"/>
        <v>-0.360417991199837</v>
      </c>
      <c r="D71" s="121">
        <f t="shared" si="7"/>
        <v>-0.45886546493390673</v>
      </c>
      <c r="E71" s="121">
        <f t="shared" si="7"/>
        <v>-1.173814959184921</v>
      </c>
      <c r="F71" s="121">
        <f t="shared" si="7"/>
        <v>-1.5433758901436576</v>
      </c>
      <c r="G71" s="121">
        <f t="shared" si="7"/>
        <v>-1.7055111327057864</v>
      </c>
      <c r="H71" s="121"/>
      <c r="I71" s="121"/>
      <c r="J71" s="5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</row>
    <row r="72" spans="1:21" s="110" customFormat="1" ht="12">
      <c r="A72" s="119" t="s">
        <v>12</v>
      </c>
      <c r="B72" s="121">
        <f>'[3]Commodity Credit 3-1-2018'!$M$53</f>
        <v>0.65</v>
      </c>
      <c r="C72" s="121">
        <f>'[3]Commodity Credit 3-1-2018'!$M$53</f>
        <v>0.65</v>
      </c>
      <c r="D72" s="121">
        <f>'[3]Commodity Credit 3-1-2018'!$M$53</f>
        <v>0.65</v>
      </c>
      <c r="E72" s="121">
        <f>'[3]Commodity Credit 3-1-2018'!$N$57</f>
        <v>0.09</v>
      </c>
      <c r="F72" s="121">
        <f>'[3]Commodity Credit 3-1-2018'!$N$57</f>
        <v>0.09</v>
      </c>
      <c r="G72" s="121">
        <f>'[3]Commodity Credit 3-1-2018'!$N$57</f>
        <v>0.09</v>
      </c>
      <c r="H72" s="121"/>
      <c r="I72" s="121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</row>
    <row r="73" spans="1:21" s="110" customFormat="1" ht="12">
      <c r="A73" s="119" t="s">
        <v>11</v>
      </c>
      <c r="B73" s="63">
        <f aca="true" t="shared" si="8" ref="B73:G73">+B72*B69</f>
        <v>3190.2000000000007</v>
      </c>
      <c r="C73" s="63">
        <f t="shared" si="8"/>
        <v>3190.850000000001</v>
      </c>
      <c r="D73" s="63">
        <f t="shared" si="8"/>
        <v>3191.987770382696</v>
      </c>
      <c r="E73" s="63">
        <f t="shared" si="8"/>
        <v>441.675</v>
      </c>
      <c r="F73" s="63">
        <f t="shared" si="8"/>
        <v>441.675</v>
      </c>
      <c r="G73" s="63">
        <f t="shared" si="8"/>
        <v>441.71999999999997</v>
      </c>
      <c r="H73" s="63"/>
      <c r="I73" s="63">
        <f>SUM(C73:H73)</f>
        <v>7707.907770382698</v>
      </c>
      <c r="J73" s="68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</row>
    <row r="74" spans="1:21" s="127" customFormat="1" ht="12.75" thickBot="1">
      <c r="A74" s="122" t="s">
        <v>22</v>
      </c>
      <c r="B74" s="123">
        <f>+ROUND(B73-B67,2)</f>
        <v>879.48</v>
      </c>
      <c r="C74" s="123">
        <f aca="true" t="shared" si="9" ref="C74:H74">+ROUND(C73-C67,2)</f>
        <v>4960.14</v>
      </c>
      <c r="D74" s="123">
        <f t="shared" si="9"/>
        <v>5445.36</v>
      </c>
      <c r="E74" s="123">
        <f t="shared" si="9"/>
        <v>6202.17</v>
      </c>
      <c r="F74" s="123">
        <f t="shared" si="9"/>
        <v>8015.79</v>
      </c>
      <c r="G74" s="123">
        <f t="shared" si="9"/>
        <v>8812.37</v>
      </c>
      <c r="H74" s="123">
        <f t="shared" si="9"/>
        <v>0</v>
      </c>
      <c r="I74" s="124">
        <f>SUM(B74:H74)</f>
        <v>34315.310000000005</v>
      </c>
      <c r="J74" s="67"/>
      <c r="K74" s="125"/>
      <c r="L74" s="126"/>
      <c r="M74" s="126"/>
      <c r="N74" s="126"/>
      <c r="O74" s="126"/>
      <c r="P74" s="126"/>
      <c r="Q74" s="126"/>
      <c r="R74" s="126"/>
      <c r="S74" s="126"/>
      <c r="T74" s="126"/>
      <c r="U74" s="126"/>
    </row>
    <row r="75" spans="1:21" s="110" customFormat="1" ht="12">
      <c r="A75" s="119"/>
      <c r="B75" s="120"/>
      <c r="C75" s="128"/>
      <c r="D75" s="128"/>
      <c r="E75" s="128"/>
      <c r="F75" s="128"/>
      <c r="G75" s="104"/>
      <c r="H75" s="104"/>
      <c r="I75" s="129"/>
      <c r="J75" s="69"/>
      <c r="K75" s="130"/>
      <c r="L75" s="104"/>
      <c r="M75" s="104"/>
      <c r="N75" s="104"/>
      <c r="O75" s="104"/>
      <c r="P75" s="104"/>
      <c r="Q75" s="104"/>
      <c r="R75" s="104"/>
      <c r="S75" s="104"/>
      <c r="T75" s="104"/>
      <c r="U75" s="104"/>
    </row>
    <row r="76" spans="1:21" s="110" customFormat="1" ht="12.75">
      <c r="A76" s="11"/>
      <c r="B76" s="131"/>
      <c r="C76" s="104"/>
      <c r="D76" s="104"/>
      <c r="E76" s="104"/>
      <c r="F76" s="104"/>
      <c r="G76" s="104"/>
      <c r="H76" s="59" t="s">
        <v>29</v>
      </c>
      <c r="I76" s="70">
        <f>I130/SUM(D69:H69)</f>
        <v>-1.1992481812174811</v>
      </c>
      <c r="J76" s="132" t="s">
        <v>38</v>
      </c>
      <c r="K76" s="75" t="s">
        <v>42</v>
      </c>
      <c r="L76" s="73">
        <v>8294.78</v>
      </c>
      <c r="M76" s="74"/>
      <c r="N76" s="104"/>
      <c r="O76" s="104"/>
      <c r="P76" s="104"/>
      <c r="Q76" s="104"/>
      <c r="R76" s="104"/>
      <c r="S76" s="104"/>
      <c r="T76" s="104"/>
      <c r="U76" s="104"/>
    </row>
    <row r="77" spans="1:21" s="110" customFormat="1" ht="12.75">
      <c r="A77" s="11"/>
      <c r="B77" s="131"/>
      <c r="C77" s="133"/>
      <c r="D77" s="133"/>
      <c r="E77" s="133"/>
      <c r="F77" s="133"/>
      <c r="G77" s="133"/>
      <c r="H77" s="133" t="s">
        <v>10</v>
      </c>
      <c r="I77" s="134">
        <f>-I74/SUM(D69:H69)</f>
        <v>-1.3982278839912372</v>
      </c>
      <c r="J77" s="135" t="s">
        <v>38</v>
      </c>
      <c r="K77" s="75" t="s">
        <v>43</v>
      </c>
      <c r="L77" s="74">
        <f>'[6]Commodity Credit 10-1-2018'!$H$68</f>
        <v>52419.78626575552</v>
      </c>
      <c r="M77" s="73">
        <f>$L$76*(L77/($L$77+$L$78))</f>
        <v>7584.606403852185</v>
      </c>
      <c r="N77" s="104"/>
      <c r="O77" s="104"/>
      <c r="P77" s="104"/>
      <c r="Q77" s="104"/>
      <c r="R77" s="104"/>
      <c r="S77" s="104"/>
      <c r="T77" s="104"/>
      <c r="U77" s="104"/>
    </row>
    <row r="78" spans="1:21" s="110" customFormat="1" ht="12.75">
      <c r="A78" s="11"/>
      <c r="B78" s="131"/>
      <c r="C78" s="133"/>
      <c r="D78" s="133"/>
      <c r="E78" s="133"/>
      <c r="F78" s="133"/>
      <c r="G78" s="60"/>
      <c r="H78" s="60" t="s">
        <v>36</v>
      </c>
      <c r="I78" s="136">
        <f>'[3]Commodity Credit 3-1-2018'!P58</f>
        <v>0.31</v>
      </c>
      <c r="J78" s="135" t="s">
        <v>39</v>
      </c>
      <c r="K78" s="76" t="s">
        <v>44</v>
      </c>
      <c r="L78" s="74">
        <f>'Commodity Credit 10-1-18'!$H$69</f>
        <v>4908.250493096647</v>
      </c>
      <c r="M78" s="73">
        <f>$L$76*(L78/($L$77+$L$78))</f>
        <v>710.1735961478156</v>
      </c>
      <c r="N78" s="104"/>
      <c r="O78" s="104"/>
      <c r="P78" s="104"/>
      <c r="Q78" s="104"/>
      <c r="R78" s="104"/>
      <c r="S78" s="104"/>
      <c r="T78" s="104"/>
      <c r="U78" s="104"/>
    </row>
    <row r="79" spans="1:21" s="110" customFormat="1" ht="12.75">
      <c r="A79" s="11"/>
      <c r="B79" s="131"/>
      <c r="C79" s="133"/>
      <c r="D79" s="133"/>
      <c r="E79" s="133"/>
      <c r="F79" s="133"/>
      <c r="G79" s="60"/>
      <c r="H79" s="71" t="s">
        <v>41</v>
      </c>
      <c r="I79" s="72">
        <f>-M78/SUM(D69:H69)</f>
        <v>-0.028937069914513596</v>
      </c>
      <c r="J79" s="135" t="s">
        <v>38</v>
      </c>
      <c r="K79" s="74"/>
      <c r="L79" s="74"/>
      <c r="M79" s="73">
        <f>SUM(M77:M78)</f>
        <v>8294.78</v>
      </c>
      <c r="N79" s="104"/>
      <c r="O79" s="104"/>
      <c r="P79" s="104"/>
      <c r="Q79" s="104"/>
      <c r="R79" s="104"/>
      <c r="S79" s="104"/>
      <c r="T79" s="104"/>
      <c r="U79" s="104"/>
    </row>
    <row r="80" spans="1:21" s="110" customFormat="1" ht="12">
      <c r="A80" s="119"/>
      <c r="B80" s="120"/>
      <c r="C80" s="103"/>
      <c r="D80" s="103"/>
      <c r="E80" s="103"/>
      <c r="F80" s="103"/>
      <c r="G80" s="103"/>
      <c r="H80" s="137" t="s">
        <v>40</v>
      </c>
      <c r="I80" s="115">
        <f>I76+I77+I78+I79</f>
        <v>-2.316413135123232</v>
      </c>
      <c r="J80" s="132" t="s">
        <v>38</v>
      </c>
      <c r="K80" s="138"/>
      <c r="L80" s="139"/>
      <c r="M80" s="139"/>
      <c r="N80" s="139"/>
      <c r="O80" s="139"/>
      <c r="P80" s="104"/>
      <c r="Q80" s="104"/>
      <c r="R80" s="104"/>
      <c r="S80" s="104"/>
      <c r="T80" s="104"/>
      <c r="U80" s="104"/>
    </row>
    <row r="81" spans="1:21" s="110" customFormat="1" ht="12">
      <c r="A81" s="119"/>
      <c r="B81" s="120"/>
      <c r="C81" s="104"/>
      <c r="D81" s="104"/>
      <c r="E81" s="104"/>
      <c r="F81" s="104"/>
      <c r="G81" s="104"/>
      <c r="H81" s="103" t="s">
        <v>9</v>
      </c>
      <c r="I81" s="94">
        <f>'[3]Commodity Credit 3-1-2018'!N59</f>
        <v>0.35</v>
      </c>
      <c r="J81" s="139"/>
      <c r="K81" s="139"/>
      <c r="L81" s="139"/>
      <c r="M81" s="139"/>
      <c r="N81" s="139"/>
      <c r="O81" s="139"/>
      <c r="P81" s="104"/>
      <c r="Q81" s="104"/>
      <c r="R81" s="104"/>
      <c r="S81" s="104"/>
      <c r="T81" s="104"/>
      <c r="U81" s="104"/>
    </row>
    <row r="82" spans="1:21" s="110" customFormat="1" ht="12">
      <c r="A82" s="119"/>
      <c r="B82" s="120"/>
      <c r="C82" s="104"/>
      <c r="D82" s="104"/>
      <c r="E82" s="104"/>
      <c r="F82" s="104"/>
      <c r="G82" s="104"/>
      <c r="H82" s="103" t="s">
        <v>6</v>
      </c>
      <c r="I82" s="94">
        <f>+I80-I81</f>
        <v>-2.666413135123232</v>
      </c>
      <c r="J82" s="139"/>
      <c r="K82" s="140"/>
      <c r="L82" s="140"/>
      <c r="M82" s="140"/>
      <c r="N82" s="140"/>
      <c r="O82" s="139"/>
      <c r="P82" s="104"/>
      <c r="Q82" s="104"/>
      <c r="R82" s="104"/>
      <c r="S82" s="104"/>
      <c r="T82" s="104"/>
      <c r="U82" s="104"/>
    </row>
    <row r="83" spans="1:21" s="110" customFormat="1" ht="12">
      <c r="A83" s="119"/>
      <c r="B83" s="120"/>
      <c r="C83" s="104"/>
      <c r="D83" s="104"/>
      <c r="E83" s="104"/>
      <c r="F83" s="104"/>
      <c r="G83" s="104"/>
      <c r="H83" s="103" t="s">
        <v>8</v>
      </c>
      <c r="I83" s="141">
        <f>-I82*SUM(C69:H69)</f>
        <v>78528.53566647056</v>
      </c>
      <c r="J83" s="139"/>
      <c r="K83" s="140"/>
      <c r="L83" s="142"/>
      <c r="M83" s="140"/>
      <c r="N83" s="140"/>
      <c r="O83" s="139"/>
      <c r="P83" s="104"/>
      <c r="Q83" s="104"/>
      <c r="R83" s="104"/>
      <c r="S83" s="104"/>
      <c r="T83" s="104"/>
      <c r="U83" s="104"/>
    </row>
    <row r="84" spans="1:21" s="110" customFormat="1" ht="12">
      <c r="A84" s="119"/>
      <c r="B84" s="120"/>
      <c r="C84" s="104"/>
      <c r="D84" s="104"/>
      <c r="E84" s="104"/>
      <c r="F84" s="104"/>
      <c r="G84" s="104"/>
      <c r="H84" s="104"/>
      <c r="I84" s="104"/>
      <c r="J84" s="139"/>
      <c r="K84" s="143"/>
      <c r="L84" s="142"/>
      <c r="M84" s="140"/>
      <c r="N84" s="140"/>
      <c r="O84" s="139"/>
      <c r="P84" s="104"/>
      <c r="Q84" s="104"/>
      <c r="R84" s="104"/>
      <c r="S84" s="104"/>
      <c r="T84" s="104"/>
      <c r="U84" s="104"/>
    </row>
    <row r="85" spans="1:21" s="110" customFormat="1" ht="12">
      <c r="A85" s="119"/>
      <c r="B85" s="120"/>
      <c r="C85" s="104"/>
      <c r="D85" s="104"/>
      <c r="E85" s="104"/>
      <c r="F85" s="104"/>
      <c r="G85" s="104"/>
      <c r="H85" s="103" t="s">
        <v>7</v>
      </c>
      <c r="I85" s="7">
        <f>+I81</f>
        <v>0.35</v>
      </c>
      <c r="J85" s="36"/>
      <c r="K85" s="140"/>
      <c r="L85" s="140"/>
      <c r="M85" s="140"/>
      <c r="N85" s="140"/>
      <c r="O85" s="139"/>
      <c r="P85" s="104"/>
      <c r="Q85" s="104"/>
      <c r="R85" s="104"/>
      <c r="S85" s="104"/>
      <c r="T85" s="104"/>
      <c r="U85" s="104"/>
    </row>
    <row r="86" spans="1:21" s="110" customFormat="1" ht="12">
      <c r="A86" s="119"/>
      <c r="B86" s="120"/>
      <c r="C86" s="104"/>
      <c r="D86" s="104"/>
      <c r="E86" s="126"/>
      <c r="F86" s="126"/>
      <c r="G86" s="126"/>
      <c r="H86" s="137" t="s">
        <v>45</v>
      </c>
      <c r="I86" s="39">
        <f>I80</f>
        <v>-2.316413135123232</v>
      </c>
      <c r="J86" s="36"/>
      <c r="K86" s="143"/>
      <c r="L86" s="144"/>
      <c r="M86" s="143"/>
      <c r="N86" s="143"/>
      <c r="O86" s="139"/>
      <c r="P86" s="104"/>
      <c r="Q86" s="104"/>
      <c r="R86" s="104"/>
      <c r="S86" s="104"/>
      <c r="T86" s="104"/>
      <c r="U86" s="104"/>
    </row>
    <row r="87" spans="1:21" s="110" customFormat="1" ht="12">
      <c r="A87" s="119"/>
      <c r="B87" s="120"/>
      <c r="C87" s="104"/>
      <c r="D87" s="104"/>
      <c r="E87" s="104"/>
      <c r="F87" s="104"/>
      <c r="G87" s="104"/>
      <c r="H87" s="61" t="s">
        <v>6</v>
      </c>
      <c r="I87" s="7">
        <f>-I85+I86</f>
        <v>-2.666413135123232</v>
      </c>
      <c r="J87" s="37"/>
      <c r="K87" s="145"/>
      <c r="L87" s="144"/>
      <c r="M87" s="143"/>
      <c r="N87" s="143"/>
      <c r="O87" s="139"/>
      <c r="P87" s="104"/>
      <c r="Q87" s="104"/>
      <c r="R87" s="104"/>
      <c r="S87" s="104"/>
      <c r="T87" s="104"/>
      <c r="U87" s="104"/>
    </row>
    <row r="88" spans="1:21" s="110" customFormat="1" ht="12">
      <c r="A88" s="119"/>
      <c r="B88" s="120"/>
      <c r="C88" s="104"/>
      <c r="D88" s="104"/>
      <c r="E88" s="104"/>
      <c r="F88" s="104"/>
      <c r="G88" s="104"/>
      <c r="H88" s="103"/>
      <c r="I88" s="104"/>
      <c r="J88" s="139"/>
      <c r="K88" s="140"/>
      <c r="L88" s="140"/>
      <c r="M88" s="140"/>
      <c r="N88" s="140"/>
      <c r="O88" s="139"/>
      <c r="P88" s="104"/>
      <c r="Q88" s="104"/>
      <c r="R88" s="104"/>
      <c r="S88" s="104"/>
      <c r="T88" s="104"/>
      <c r="U88" s="104"/>
    </row>
    <row r="89" spans="1:21" s="110" customFormat="1" ht="12">
      <c r="A89" s="119"/>
      <c r="B89" s="120"/>
      <c r="C89" s="104"/>
      <c r="D89" s="104"/>
      <c r="E89" s="104"/>
      <c r="F89" s="104"/>
      <c r="G89" s="104"/>
      <c r="H89" s="103" t="s">
        <v>5</v>
      </c>
      <c r="I89" s="146">
        <f>I87/I85</f>
        <v>-7.618323243209235</v>
      </c>
      <c r="J89" s="139"/>
      <c r="K89" s="139"/>
      <c r="L89" s="139"/>
      <c r="M89" s="139"/>
      <c r="N89" s="139"/>
      <c r="O89" s="139"/>
      <c r="P89" s="104"/>
      <c r="Q89" s="104"/>
      <c r="R89" s="104"/>
      <c r="S89" s="104"/>
      <c r="T89" s="104"/>
      <c r="U89" s="104"/>
    </row>
    <row r="90" spans="1:27" s="110" customFormat="1" ht="12">
      <c r="A90" s="119"/>
      <c r="B90" s="120"/>
      <c r="C90" s="104"/>
      <c r="D90" s="104"/>
      <c r="E90" s="104"/>
      <c r="F90" s="104"/>
      <c r="G90" s="104"/>
      <c r="H90" s="104"/>
      <c r="I90" s="104"/>
      <c r="P90" s="139"/>
      <c r="Q90" s="139"/>
      <c r="R90" s="139"/>
      <c r="S90" s="139"/>
      <c r="T90" s="139"/>
      <c r="U90" s="139"/>
      <c r="V90" s="104"/>
      <c r="W90" s="104"/>
      <c r="X90" s="104"/>
      <c r="Y90" s="104"/>
      <c r="Z90" s="104"/>
      <c r="AA90" s="104"/>
    </row>
    <row r="91" spans="2:9" ht="12">
      <c r="B91" s="105"/>
      <c r="C91" s="51"/>
      <c r="D91" s="51"/>
      <c r="E91" s="51"/>
      <c r="F91" s="51"/>
      <c r="G91" s="51"/>
      <c r="H91" s="51"/>
      <c r="I91" s="51"/>
    </row>
    <row r="92" spans="1:9" ht="12">
      <c r="A92" s="106" t="s">
        <v>37</v>
      </c>
      <c r="B92" s="107"/>
      <c r="C92" s="51"/>
      <c r="D92" s="51"/>
      <c r="E92" s="51"/>
      <c r="F92" s="51"/>
      <c r="G92" s="51"/>
      <c r="H92" s="51"/>
      <c r="I92" s="51"/>
    </row>
    <row r="93" spans="1:9" ht="12">
      <c r="A93" s="40" t="s">
        <v>3</v>
      </c>
      <c r="B93" s="40"/>
      <c r="C93" s="147">
        <f>'[5]Commodity Credit 9-1-2018'!C91</f>
        <v>-134.78</v>
      </c>
      <c r="D93" s="147">
        <f>'[5]Commodity Credit 9-1-2018'!D91</f>
        <v>-134.78</v>
      </c>
      <c r="E93" s="147">
        <f>'[5]Commodity Credit 9-1-2018'!E91</f>
        <v>-142.78</v>
      </c>
      <c r="F93" s="147">
        <f>'[5]Commodity Credit 9-1-2018'!F91</f>
        <v>-147.78</v>
      </c>
      <c r="G93" s="147">
        <f>'[5]Commodity Credit 9-1-2018'!G91</f>
        <v>-144.78</v>
      </c>
      <c r="H93" s="147">
        <f>'[5]Commodity Credit 9-1-2018'!H91</f>
        <v>-134.78</v>
      </c>
      <c r="I93" s="51"/>
    </row>
    <row r="94" spans="1:9" ht="12">
      <c r="A94" s="40" t="s">
        <v>2</v>
      </c>
      <c r="B94" s="40"/>
      <c r="C94" s="147">
        <f>'[5]Commodity Credit 9-1-2018'!C92</f>
        <v>20.220000000000006</v>
      </c>
      <c r="D94" s="147">
        <f>'[5]Commodity Credit 9-1-2018'!D92</f>
        <v>-34.779999999999994</v>
      </c>
      <c r="E94" s="147">
        <f>'[5]Commodity Credit 9-1-2018'!E92</f>
        <v>-46.779999999999994</v>
      </c>
      <c r="F94" s="147">
        <f>'[5]Commodity Credit 9-1-2018'!F92</f>
        <v>-54.779999999999994</v>
      </c>
      <c r="G94" s="147">
        <f>'[5]Commodity Credit 9-1-2018'!G92</f>
        <v>-54.779999999999994</v>
      </c>
      <c r="H94" s="147">
        <f>'[5]Commodity Credit 9-1-2018'!H92</f>
        <v>-47.779999999999994</v>
      </c>
      <c r="I94" s="51"/>
    </row>
    <row r="95" spans="1:9" ht="12">
      <c r="A95" s="40" t="s">
        <v>4</v>
      </c>
      <c r="B95" s="40"/>
      <c r="C95" s="147">
        <f>'[5]Commodity Credit 9-1-2018'!C93</f>
        <v>-134.78</v>
      </c>
      <c r="D95" s="147">
        <f>'[5]Commodity Credit 9-1-2018'!D93</f>
        <v>-134.78</v>
      </c>
      <c r="E95" s="147">
        <f>'[5]Commodity Credit 9-1-2018'!E93</f>
        <v>-142.78</v>
      </c>
      <c r="F95" s="147">
        <f>'[5]Commodity Credit 9-1-2018'!F93</f>
        <v>-147.78</v>
      </c>
      <c r="G95" s="147">
        <f>'[5]Commodity Credit 9-1-2018'!G93</f>
        <v>-144.78</v>
      </c>
      <c r="H95" s="147">
        <f>'[5]Commodity Credit 9-1-2018'!H93</f>
        <v>-134.78</v>
      </c>
      <c r="I95" s="51"/>
    </row>
    <row r="96" spans="1:9" ht="12">
      <c r="A96" s="40" t="s">
        <v>23</v>
      </c>
      <c r="B96" s="40"/>
      <c r="C96" s="147">
        <f>'[5]Commodity Credit 9-1-2018'!C94</f>
        <v>-29.779999999999994</v>
      </c>
      <c r="D96" s="147">
        <f>'[5]Commodity Credit 9-1-2018'!D94</f>
        <v>-19.779999999999994</v>
      </c>
      <c r="E96" s="147">
        <f>'[5]Commodity Credit 9-1-2018'!E94</f>
        <v>35.220000000000006</v>
      </c>
      <c r="F96" s="147">
        <f>'[5]Commodity Credit 9-1-2018'!F94</f>
        <v>45.220000000000006</v>
      </c>
      <c r="G96" s="147">
        <f>'[5]Commodity Credit 9-1-2018'!G94</f>
        <v>55.220000000000006</v>
      </c>
      <c r="H96" s="147">
        <f>'[5]Commodity Credit 9-1-2018'!H94</f>
        <v>95.22</v>
      </c>
      <c r="I96" s="51"/>
    </row>
    <row r="97" spans="1:9" ht="12">
      <c r="A97" s="40" t="s">
        <v>24</v>
      </c>
      <c r="B97" s="40"/>
      <c r="C97" s="147">
        <f>'[5]Commodity Credit 9-1-2018'!C95</f>
        <v>145.22</v>
      </c>
      <c r="D97" s="147">
        <f>'[5]Commodity Credit 9-1-2018'!D95</f>
        <v>195.22</v>
      </c>
      <c r="E97" s="147">
        <f>'[5]Commodity Credit 9-1-2018'!E95</f>
        <v>215.22</v>
      </c>
      <c r="F97" s="147">
        <f>'[5]Commodity Credit 9-1-2018'!F95</f>
        <v>245.22000000000003</v>
      </c>
      <c r="G97" s="147">
        <f>'[5]Commodity Credit 9-1-2018'!G95</f>
        <v>175.22</v>
      </c>
      <c r="H97" s="147">
        <f>'[5]Commodity Credit 9-1-2018'!H95</f>
        <v>205.22</v>
      </c>
      <c r="I97" s="51"/>
    </row>
    <row r="98" spans="1:9" ht="12">
      <c r="A98" s="40" t="s">
        <v>25</v>
      </c>
      <c r="B98" s="40"/>
      <c r="C98" s="147">
        <f>'[5]Commodity Credit 9-1-2018'!C96</f>
        <v>515.22</v>
      </c>
      <c r="D98" s="147">
        <f>'[5]Commodity Credit 9-1-2018'!D96</f>
        <v>495.22</v>
      </c>
      <c r="E98" s="147">
        <f>'[5]Commodity Credit 9-1-2018'!E96</f>
        <v>535.22</v>
      </c>
      <c r="F98" s="147">
        <f>'[5]Commodity Credit 9-1-2018'!F96</f>
        <v>555.22</v>
      </c>
      <c r="G98" s="147">
        <f>'[5]Commodity Credit 9-1-2018'!G96</f>
        <v>545.22</v>
      </c>
      <c r="H98" s="147">
        <f>'[5]Commodity Credit 9-1-2018'!H96</f>
        <v>605.22</v>
      </c>
      <c r="I98" s="51"/>
    </row>
    <row r="99" spans="1:9" ht="12">
      <c r="A99" s="40" t="s">
        <v>26</v>
      </c>
      <c r="B99" s="40"/>
      <c r="C99" s="147">
        <f>'[5]Commodity Credit 9-1-2018'!C97</f>
        <v>-204.78</v>
      </c>
      <c r="D99" s="147">
        <f>'[5]Commodity Credit 9-1-2018'!D97</f>
        <v>-204.78</v>
      </c>
      <c r="E99" s="147">
        <f>'[5]Commodity Credit 9-1-2018'!E97</f>
        <v>-204.78</v>
      </c>
      <c r="F99" s="147">
        <f>'[5]Commodity Credit 9-1-2018'!F97</f>
        <v>-204.78</v>
      </c>
      <c r="G99" s="147">
        <f>'[5]Commodity Credit 9-1-2018'!G97</f>
        <v>-174.78</v>
      </c>
      <c r="H99" s="147">
        <f>'[5]Commodity Credit 9-1-2018'!H97</f>
        <v>-174.78</v>
      </c>
      <c r="I99" s="51"/>
    </row>
    <row r="100" spans="1:9" ht="12">
      <c r="A100" s="40" t="s">
        <v>30</v>
      </c>
      <c r="B100" s="40"/>
      <c r="C100" s="147">
        <f>'[5]Commodity Credit 9-1-2018'!C98</f>
        <v>-64.78</v>
      </c>
      <c r="D100" s="147">
        <f>'[5]Commodity Credit 9-1-2018'!D98</f>
        <v>-64.78</v>
      </c>
      <c r="E100" s="147">
        <f>'[5]Commodity Credit 9-1-2018'!E98</f>
        <v>-64.78</v>
      </c>
      <c r="F100" s="147">
        <f>'[5]Commodity Credit 9-1-2018'!F98</f>
        <v>0</v>
      </c>
      <c r="G100" s="147">
        <f>'[5]Commodity Credit 9-1-2018'!G98</f>
        <v>0</v>
      </c>
      <c r="H100" s="147">
        <f>'[5]Commodity Credit 9-1-2018'!H98</f>
        <v>0</v>
      </c>
      <c r="I100" s="51"/>
    </row>
    <row r="101" spans="1:9" ht="12">
      <c r="A101" s="40" t="s">
        <v>31</v>
      </c>
      <c r="B101" s="40"/>
      <c r="C101" s="147">
        <f>'[5]Commodity Credit 9-1-2018'!C99</f>
        <v>0</v>
      </c>
      <c r="D101" s="147">
        <f>'[5]Commodity Credit 9-1-2018'!D99</f>
        <v>0</v>
      </c>
      <c r="E101" s="147">
        <f>'[5]Commodity Credit 9-1-2018'!E99</f>
        <v>0</v>
      </c>
      <c r="F101" s="147">
        <f>'[5]Commodity Credit 9-1-2018'!F99</f>
        <v>-44.779999999999994</v>
      </c>
      <c r="G101" s="147">
        <f>'[5]Commodity Credit 9-1-2018'!G99</f>
        <v>-34.779999999999994</v>
      </c>
      <c r="H101" s="147">
        <f>'[5]Commodity Credit 9-1-2018'!H99</f>
        <v>-4.779999999999994</v>
      </c>
      <c r="I101" s="51"/>
    </row>
    <row r="102" spans="1:9" ht="12">
      <c r="A102" s="40" t="s">
        <v>32</v>
      </c>
      <c r="B102" s="40"/>
      <c r="C102" s="147">
        <f>'[5]Commodity Credit 9-1-2018'!C100</f>
        <v>-165.78</v>
      </c>
      <c r="D102" s="147">
        <f>'[5]Commodity Credit 9-1-2018'!D100</f>
        <v>-165.78</v>
      </c>
      <c r="E102" s="147">
        <f>'[5]Commodity Credit 9-1-2018'!E100</f>
        <v>-165.78</v>
      </c>
      <c r="F102" s="147">
        <f>'[5]Commodity Credit 9-1-2018'!F100</f>
        <v>-169.88</v>
      </c>
      <c r="G102" s="147">
        <f>'[5]Commodity Credit 9-1-2018'!G100</f>
        <v>-169.88</v>
      </c>
      <c r="H102" s="147">
        <f>'[5]Commodity Credit 9-1-2018'!H100</f>
        <v>-169.88</v>
      </c>
      <c r="I102" s="51"/>
    </row>
    <row r="103" spans="1:9" ht="12">
      <c r="A103" s="40" t="s">
        <v>33</v>
      </c>
      <c r="B103" s="40"/>
      <c r="C103" s="147">
        <f>'[5]Commodity Credit 9-1-2018'!C101</f>
        <v>-44.779999999999994</v>
      </c>
      <c r="D103" s="147">
        <f>'[5]Commodity Credit 9-1-2018'!D101</f>
        <v>-44.779999999999994</v>
      </c>
      <c r="E103" s="147">
        <f>'[5]Commodity Credit 9-1-2018'!E101</f>
        <v>-44.779999999999994</v>
      </c>
      <c r="F103" s="147">
        <f>'[5]Commodity Credit 9-1-2018'!F101</f>
        <v>-44.779999999999994</v>
      </c>
      <c r="G103" s="147">
        <f>'[5]Commodity Credit 9-1-2018'!G101</f>
        <v>-44.779999999999994</v>
      </c>
      <c r="H103" s="147">
        <f>'[5]Commodity Credit 9-1-2018'!H101</f>
        <v>-24.779999999999994</v>
      </c>
      <c r="I103" s="51"/>
    </row>
    <row r="104" spans="1:9" ht="12">
      <c r="A104" s="40" t="s">
        <v>0</v>
      </c>
      <c r="B104" s="40"/>
      <c r="C104" s="147">
        <f>'[5]Commodity Credit 9-1-2018'!C102</f>
        <v>1275.22</v>
      </c>
      <c r="D104" s="147">
        <f>'[5]Commodity Credit 9-1-2018'!D102</f>
        <v>1275.22</v>
      </c>
      <c r="E104" s="147">
        <f>'[5]Commodity Credit 9-1-2018'!E102</f>
        <v>1305.22</v>
      </c>
      <c r="F104" s="147">
        <f>'[5]Commodity Credit 9-1-2018'!F102</f>
        <v>1305.22</v>
      </c>
      <c r="G104" s="147">
        <f>'[5]Commodity Credit 9-1-2018'!G102</f>
        <v>1340.22</v>
      </c>
      <c r="H104" s="147">
        <f>'[5]Commodity Credit 9-1-2018'!H102</f>
        <v>1475.22</v>
      </c>
      <c r="I104" s="51"/>
    </row>
    <row r="105" spans="1:9" ht="12">
      <c r="A105" s="40" t="s">
        <v>1</v>
      </c>
      <c r="B105" s="40"/>
      <c r="C105" s="147">
        <f>'[5]Commodity Credit 9-1-2018'!C103</f>
        <v>57.220000000000006</v>
      </c>
      <c r="D105" s="147">
        <f>'[5]Commodity Credit 9-1-2018'!D103</f>
        <v>52.220000000000006</v>
      </c>
      <c r="E105" s="147">
        <f>'[5]Commodity Credit 9-1-2018'!E103</f>
        <v>62.220000000000006</v>
      </c>
      <c r="F105" s="147">
        <f>'[5]Commodity Credit 9-1-2018'!F103</f>
        <v>72.22</v>
      </c>
      <c r="G105" s="147">
        <f>'[5]Commodity Credit 9-1-2018'!G103</f>
        <v>62.220000000000006</v>
      </c>
      <c r="H105" s="147">
        <f>'[5]Commodity Credit 9-1-2018'!H103</f>
        <v>57.220000000000006</v>
      </c>
      <c r="I105" s="51"/>
    </row>
    <row r="106" spans="1:9" ht="12">
      <c r="A106" s="40" t="s">
        <v>34</v>
      </c>
      <c r="B106" s="40"/>
      <c r="C106" s="147">
        <f>'[5]Commodity Credit 9-1-2018'!C104</f>
        <v>0</v>
      </c>
      <c r="D106" s="147">
        <f>'[5]Commodity Credit 9-1-2018'!D104</f>
        <v>-170.4</v>
      </c>
      <c r="E106" s="147">
        <f>'[5]Commodity Credit 9-1-2018'!E104</f>
        <v>-170.4</v>
      </c>
      <c r="F106" s="147">
        <f>'[5]Commodity Credit 9-1-2018'!F104</f>
        <v>-170.4</v>
      </c>
      <c r="G106" s="147">
        <f>'[5]Commodity Credit 9-1-2018'!G104</f>
        <v>-170.4</v>
      </c>
      <c r="H106" s="147">
        <f>'[5]Commodity Credit 9-1-2018'!H104</f>
        <v>-170.4</v>
      </c>
      <c r="I106" s="51"/>
    </row>
    <row r="107" spans="1:9" ht="12">
      <c r="A107" s="40" t="s">
        <v>35</v>
      </c>
      <c r="B107" s="40"/>
      <c r="C107" s="147">
        <f>'[5]Commodity Credit 9-1-2018'!C105</f>
        <v>0</v>
      </c>
      <c r="D107" s="147">
        <f>'[5]Commodity Credit 9-1-2018'!D105</f>
        <v>-282.15999999999997</v>
      </c>
      <c r="E107" s="147">
        <f>'[5]Commodity Credit 9-1-2018'!E105</f>
        <v>-282.15999999999997</v>
      </c>
      <c r="F107" s="147">
        <f>'[5]Commodity Credit 9-1-2018'!F105</f>
        <v>-282.15999999999997</v>
      </c>
      <c r="G107" s="147">
        <f>'[5]Commodity Credit 9-1-2018'!G105</f>
        <v>-282.15999999999997</v>
      </c>
      <c r="H107" s="147">
        <f>'[5]Commodity Credit 9-1-2018'!H105</f>
        <v>-282.15999999999997</v>
      </c>
      <c r="I107" s="51"/>
    </row>
    <row r="108" spans="1:9" ht="12">
      <c r="A108" s="40" t="s">
        <v>15</v>
      </c>
      <c r="B108" s="40"/>
      <c r="C108" s="147">
        <f>'[5]Commodity Credit 9-1-2018'!C106</f>
        <v>-282.15999999999997</v>
      </c>
      <c r="D108" s="147">
        <f>'[5]Commodity Credit 9-1-2018'!D106</f>
        <v>0</v>
      </c>
      <c r="E108" s="147">
        <f>'[5]Commodity Credit 9-1-2018'!E106</f>
        <v>0</v>
      </c>
      <c r="F108" s="147">
        <f>'[5]Commodity Credit 9-1-2018'!F106</f>
        <v>0</v>
      </c>
      <c r="G108" s="147">
        <f>'[5]Commodity Credit 9-1-2018'!G106</f>
        <v>0</v>
      </c>
      <c r="H108" s="147">
        <f>'[5]Commodity Credit 9-1-2018'!H106</f>
        <v>0</v>
      </c>
      <c r="I108" s="51"/>
    </row>
    <row r="109" spans="2:9" ht="12">
      <c r="B109" s="105"/>
      <c r="C109" s="51"/>
      <c r="D109" s="51"/>
      <c r="E109" s="51"/>
      <c r="F109" s="51"/>
      <c r="G109" s="51"/>
      <c r="H109" s="51"/>
      <c r="I109" s="51"/>
    </row>
    <row r="110" spans="2:9" ht="12">
      <c r="B110" s="105"/>
      <c r="C110" s="51"/>
      <c r="D110" s="51"/>
      <c r="E110" s="51"/>
      <c r="F110" s="51"/>
      <c r="G110" s="51"/>
      <c r="H110" s="51"/>
      <c r="I110" s="51"/>
    </row>
    <row r="111" spans="1:9" ht="12">
      <c r="A111" s="106" t="s">
        <v>17</v>
      </c>
      <c r="B111" s="107"/>
      <c r="C111" s="62"/>
      <c r="D111" s="62"/>
      <c r="E111" s="62"/>
      <c r="F111" s="62"/>
      <c r="G111" s="62"/>
      <c r="H111" s="62"/>
      <c r="I111" s="108"/>
    </row>
    <row r="112" spans="1:9" ht="12">
      <c r="A112" s="40" t="s">
        <v>3</v>
      </c>
      <c r="B112" s="40"/>
      <c r="C112" s="63">
        <f aca="true" t="shared" si="10" ref="C112:H124">C7*C93</f>
        <v>-4553.70026216</v>
      </c>
      <c r="D112" s="63">
        <f t="shared" si="10"/>
        <v>-3470.3057358399997</v>
      </c>
      <c r="E112" s="63">
        <f t="shared" si="10"/>
        <v>-4078.17973596</v>
      </c>
      <c r="F112" s="63">
        <f t="shared" si="10"/>
        <v>0</v>
      </c>
      <c r="G112" s="63">
        <f t="shared" si="10"/>
        <v>0</v>
      </c>
      <c r="H112" s="63">
        <f t="shared" si="10"/>
        <v>0</v>
      </c>
      <c r="I112" s="63">
        <f>SUM(C112:H112)</f>
        <v>-12102.185733960001</v>
      </c>
    </row>
    <row r="113" spans="1:9" ht="12">
      <c r="A113" s="40" t="s">
        <v>2</v>
      </c>
      <c r="B113" s="40"/>
      <c r="C113" s="63">
        <f t="shared" si="10"/>
        <v>430.5292950000001</v>
      </c>
      <c r="D113" s="63">
        <f t="shared" si="10"/>
        <v>-564.3576699999999</v>
      </c>
      <c r="E113" s="63">
        <f t="shared" si="10"/>
        <v>-842.0575424999998</v>
      </c>
      <c r="F113" s="63">
        <f t="shared" si="10"/>
        <v>-758.4516693599999</v>
      </c>
      <c r="G113" s="63">
        <f t="shared" si="10"/>
        <v>-849.5456600399999</v>
      </c>
      <c r="H113" s="63">
        <f t="shared" si="10"/>
        <v>-638.9155933999998</v>
      </c>
      <c r="I113" s="63">
        <f aca="true" t="shared" si="11" ref="I113:I124">SUM(C113:H113)</f>
        <v>-3222.798840299999</v>
      </c>
    </row>
    <row r="114" spans="1:9" ht="12">
      <c r="A114" s="40" t="s">
        <v>4</v>
      </c>
      <c r="B114" s="40"/>
      <c r="C114" s="63">
        <f t="shared" si="10"/>
        <v>-355.35232208</v>
      </c>
      <c r="D114" s="63">
        <f t="shared" si="10"/>
        <v>-270.80860192</v>
      </c>
      <c r="E114" s="63">
        <f t="shared" si="10"/>
        <v>-318.24462647999997</v>
      </c>
      <c r="F114" s="63">
        <f t="shared" si="10"/>
        <v>-5491.9363176</v>
      </c>
      <c r="G114" s="63">
        <f t="shared" si="10"/>
        <v>-6026.667296400001</v>
      </c>
      <c r="H114" s="63">
        <f t="shared" si="10"/>
        <v>-4837.564194</v>
      </c>
      <c r="I114" s="63">
        <f t="shared" si="11"/>
        <v>-17300.57335848</v>
      </c>
    </row>
    <row r="115" spans="1:9" ht="12">
      <c r="A115" s="40" t="s">
        <v>23</v>
      </c>
      <c r="B115" s="40"/>
      <c r="C115" s="63">
        <f t="shared" si="10"/>
        <v>-58.00482883999999</v>
      </c>
      <c r="D115" s="63">
        <f t="shared" si="10"/>
        <v>-29.36087815999999</v>
      </c>
      <c r="E115" s="63">
        <f t="shared" si="10"/>
        <v>57.994766460000015</v>
      </c>
      <c r="F115" s="63">
        <f t="shared" si="10"/>
        <v>84.48959064</v>
      </c>
      <c r="G115" s="63">
        <f t="shared" si="10"/>
        <v>115.56540996000001</v>
      </c>
      <c r="H115" s="63">
        <f t="shared" si="10"/>
        <v>171.8273466</v>
      </c>
      <c r="I115" s="63">
        <f t="shared" si="11"/>
        <v>342.51140666000003</v>
      </c>
    </row>
    <row r="116" spans="1:9" ht="12">
      <c r="A116" s="40" t="s">
        <v>24</v>
      </c>
      <c r="B116" s="40"/>
      <c r="C116" s="63">
        <f t="shared" si="10"/>
        <v>115.07842724</v>
      </c>
      <c r="D116" s="63">
        <f t="shared" si="10"/>
        <v>117.89491975999998</v>
      </c>
      <c r="E116" s="63">
        <f t="shared" si="10"/>
        <v>144.18168894</v>
      </c>
      <c r="F116" s="63">
        <f t="shared" si="10"/>
        <v>179.57656776000002</v>
      </c>
      <c r="G116" s="63">
        <f t="shared" si="10"/>
        <v>143.72630764</v>
      </c>
      <c r="H116" s="63">
        <f t="shared" si="10"/>
        <v>145.14594939999998</v>
      </c>
      <c r="I116" s="63">
        <f t="shared" si="11"/>
        <v>845.6038607399998</v>
      </c>
    </row>
    <row r="117" spans="1:9" ht="12">
      <c r="A117" s="40" t="s">
        <v>25</v>
      </c>
      <c r="B117" s="40"/>
      <c r="C117" s="63">
        <f t="shared" si="10"/>
        <v>408.28196724000003</v>
      </c>
      <c r="D117" s="63">
        <f t="shared" si="10"/>
        <v>299.06731976</v>
      </c>
      <c r="E117" s="63">
        <f t="shared" si="10"/>
        <v>358.55832893999997</v>
      </c>
      <c r="F117" s="63">
        <f t="shared" si="10"/>
        <v>406.59204776</v>
      </c>
      <c r="G117" s="63">
        <f t="shared" si="10"/>
        <v>447.22324764</v>
      </c>
      <c r="H117" s="63">
        <f t="shared" si="10"/>
        <v>428.05394939999996</v>
      </c>
      <c r="I117" s="63">
        <f t="shared" si="11"/>
        <v>2347.77686074</v>
      </c>
    </row>
    <row r="118" spans="1:9" ht="12">
      <c r="A118" s="40" t="s">
        <v>26</v>
      </c>
      <c r="B118" s="40"/>
      <c r="C118" s="63">
        <f t="shared" si="10"/>
        <v>0</v>
      </c>
      <c r="D118" s="63">
        <f t="shared" si="10"/>
        <v>0</v>
      </c>
      <c r="E118" s="63">
        <f t="shared" si="10"/>
        <v>0</v>
      </c>
      <c r="F118" s="63">
        <f t="shared" si="10"/>
        <v>-68.67420168</v>
      </c>
      <c r="G118" s="63">
        <f t="shared" si="10"/>
        <v>-65.65331051999999</v>
      </c>
      <c r="H118" s="63">
        <f t="shared" si="10"/>
        <v>-56.60949419999999</v>
      </c>
      <c r="I118" s="63">
        <f t="shared" si="11"/>
        <v>-190.9370064</v>
      </c>
    </row>
    <row r="119" spans="1:9" ht="12">
      <c r="A119" s="40" t="s">
        <v>30</v>
      </c>
      <c r="B119" s="40"/>
      <c r="C119" s="63">
        <f t="shared" si="10"/>
        <v>-11.994017000000001</v>
      </c>
      <c r="D119" s="63">
        <f t="shared" si="10"/>
        <v>-9.140458</v>
      </c>
      <c r="E119" s="63">
        <f t="shared" si="10"/>
        <v>-10.1396895</v>
      </c>
      <c r="F119" s="63">
        <f t="shared" si="10"/>
        <v>0</v>
      </c>
      <c r="G119" s="63">
        <f t="shared" si="10"/>
        <v>0</v>
      </c>
      <c r="H119" s="63">
        <f t="shared" si="10"/>
        <v>0</v>
      </c>
      <c r="I119" s="63">
        <f t="shared" si="11"/>
        <v>-31.2741645</v>
      </c>
    </row>
    <row r="120" spans="1:9" ht="12">
      <c r="A120" s="40" t="s">
        <v>31</v>
      </c>
      <c r="B120" s="40"/>
      <c r="C120" s="63">
        <f t="shared" si="10"/>
        <v>0</v>
      </c>
      <c r="D120" s="63">
        <f t="shared" si="10"/>
        <v>0</v>
      </c>
      <c r="E120" s="63">
        <f t="shared" si="10"/>
        <v>0</v>
      </c>
      <c r="F120" s="63">
        <f t="shared" si="10"/>
        <v>-134.33999999999997</v>
      </c>
      <c r="G120" s="63">
        <f t="shared" si="10"/>
        <v>-139.11999999999998</v>
      </c>
      <c r="H120" s="63">
        <f t="shared" si="10"/>
        <v>-23.89999999999997</v>
      </c>
      <c r="I120" s="63">
        <f t="shared" si="11"/>
        <v>-297.3599999999999</v>
      </c>
    </row>
    <row r="121" spans="1:9" ht="12">
      <c r="A121" s="40" t="s">
        <v>32</v>
      </c>
      <c r="B121" s="40"/>
      <c r="C121" s="63">
        <f t="shared" si="10"/>
        <v>-1005.5409109200001</v>
      </c>
      <c r="D121" s="63">
        <f t="shared" si="10"/>
        <v>-766.3074400799999</v>
      </c>
      <c r="E121" s="63">
        <f t="shared" si="10"/>
        <v>-850.07988702</v>
      </c>
      <c r="F121" s="63">
        <f t="shared" si="10"/>
        <v>-952.21749168</v>
      </c>
      <c r="G121" s="63">
        <f t="shared" si="10"/>
        <v>-1066.58376552</v>
      </c>
      <c r="H121" s="63">
        <f t="shared" si="10"/>
        <v>-919.6606691999998</v>
      </c>
      <c r="I121" s="63">
        <f t="shared" si="11"/>
        <v>-5560.39016442</v>
      </c>
    </row>
    <row r="122" spans="1:9" ht="12">
      <c r="A122" s="40" t="s">
        <v>33</v>
      </c>
      <c r="B122" s="40"/>
      <c r="C122" s="63">
        <f t="shared" si="10"/>
        <v>-9.9492204</v>
      </c>
      <c r="D122" s="63">
        <f t="shared" si="10"/>
        <v>-7.582149599999999</v>
      </c>
      <c r="E122" s="63">
        <f t="shared" si="10"/>
        <v>-8.411027399999998</v>
      </c>
      <c r="F122" s="63">
        <f t="shared" si="10"/>
        <v>-9.194229599999998</v>
      </c>
      <c r="G122" s="63">
        <f t="shared" si="10"/>
        <v>-10.298504399999999</v>
      </c>
      <c r="H122" s="63">
        <f t="shared" si="10"/>
        <v>-4.913873999999998</v>
      </c>
      <c r="I122" s="63">
        <f t="shared" si="11"/>
        <v>-50.349005399999996</v>
      </c>
    </row>
    <row r="123" spans="1:9" ht="12">
      <c r="A123" s="40" t="s">
        <v>0</v>
      </c>
      <c r="B123" s="40"/>
      <c r="C123" s="63">
        <f t="shared" si="10"/>
        <v>963.3164906400001</v>
      </c>
      <c r="D123" s="63">
        <f t="shared" si="10"/>
        <v>734.12885136</v>
      </c>
      <c r="E123" s="63">
        <f t="shared" si="10"/>
        <v>833.5422068400001</v>
      </c>
      <c r="F123" s="63">
        <f t="shared" si="10"/>
        <v>911.15841936</v>
      </c>
      <c r="G123" s="63">
        <f t="shared" si="10"/>
        <v>1047.9609050400002</v>
      </c>
      <c r="H123" s="63">
        <f t="shared" si="10"/>
        <v>994.6228284000001</v>
      </c>
      <c r="I123" s="63">
        <f t="shared" si="11"/>
        <v>5484.729701640001</v>
      </c>
    </row>
    <row r="124" spans="1:9" ht="12">
      <c r="A124" s="40" t="s">
        <v>1</v>
      </c>
      <c r="B124" s="40"/>
      <c r="C124" s="63">
        <f t="shared" si="10"/>
        <v>94.07723304000002</v>
      </c>
      <c r="D124" s="63">
        <f t="shared" si="10"/>
        <v>65.42998896000002</v>
      </c>
      <c r="E124" s="63">
        <f t="shared" si="10"/>
        <v>86.48219124</v>
      </c>
      <c r="F124" s="63">
        <f t="shared" si="10"/>
        <v>109.72875696</v>
      </c>
      <c r="G124" s="63">
        <f t="shared" si="10"/>
        <v>105.88923144</v>
      </c>
      <c r="H124" s="63">
        <f t="shared" si="10"/>
        <v>83.9657724</v>
      </c>
      <c r="I124" s="63">
        <f t="shared" si="11"/>
        <v>545.57317404</v>
      </c>
    </row>
    <row r="125" spans="1:9" ht="12">
      <c r="A125" s="56" t="s">
        <v>16</v>
      </c>
      <c r="B125" s="56"/>
      <c r="C125" s="64">
        <f aca="true" t="shared" si="12" ref="C125:I125">SUM(C112:C124)</f>
        <v>-3983.25814824</v>
      </c>
      <c r="D125" s="64">
        <f t="shared" si="12"/>
        <v>-3901.3418537599987</v>
      </c>
      <c r="E125" s="64">
        <f t="shared" si="12"/>
        <v>-4626.353326439999</v>
      </c>
      <c r="F125" s="64">
        <f t="shared" si="12"/>
        <v>-5723.268527439999</v>
      </c>
      <c r="G125" s="64">
        <f t="shared" si="12"/>
        <v>-6297.50343516</v>
      </c>
      <c r="H125" s="64">
        <f t="shared" si="12"/>
        <v>-4657.947978599998</v>
      </c>
      <c r="I125" s="64">
        <f t="shared" si="12"/>
        <v>-29189.673269639996</v>
      </c>
    </row>
    <row r="126" spans="1:9" ht="12">
      <c r="A126" s="40" t="s">
        <v>34</v>
      </c>
      <c r="B126" s="40"/>
      <c r="C126" s="63">
        <f aca="true" t="shared" si="13" ref="C126:H128">C21*C107</f>
        <v>0</v>
      </c>
      <c r="D126" s="63">
        <f t="shared" si="13"/>
        <v>-41.40528703999999</v>
      </c>
      <c r="E126" s="63">
        <f t="shared" si="13"/>
        <v>-45.93169775999999</v>
      </c>
      <c r="F126" s="63">
        <f t="shared" si="13"/>
        <v>-50.20867903999999</v>
      </c>
      <c r="G126" s="63">
        <f t="shared" si="13"/>
        <v>-56.23900255999999</v>
      </c>
      <c r="H126" s="63">
        <f t="shared" si="13"/>
        <v>-48.49201759999999</v>
      </c>
      <c r="I126" s="63">
        <f>SUM(C126:H126)</f>
        <v>-242.27668399999996</v>
      </c>
    </row>
    <row r="127" spans="1:9" ht="12">
      <c r="A127" s="40" t="s">
        <v>35</v>
      </c>
      <c r="B127" s="40"/>
      <c r="C127" s="63">
        <f t="shared" si="13"/>
        <v>0</v>
      </c>
      <c r="D127" s="63">
        <f t="shared" si="13"/>
        <v>0</v>
      </c>
      <c r="E127" s="63">
        <f t="shared" si="13"/>
        <v>0</v>
      </c>
      <c r="F127" s="63">
        <f t="shared" si="13"/>
        <v>0</v>
      </c>
      <c r="G127" s="63">
        <f t="shared" si="13"/>
        <v>0</v>
      </c>
      <c r="H127" s="63">
        <f t="shared" si="13"/>
        <v>0</v>
      </c>
      <c r="I127" s="63">
        <f>SUM(C127:H127)</f>
        <v>0</v>
      </c>
    </row>
    <row r="128" spans="1:9" ht="12">
      <c r="A128" s="40" t="s">
        <v>15</v>
      </c>
      <c r="B128" s="40"/>
      <c r="C128" s="63">
        <f t="shared" si="13"/>
        <v>0</v>
      </c>
      <c r="D128" s="63">
        <f t="shared" si="13"/>
        <v>0</v>
      </c>
      <c r="E128" s="63">
        <f t="shared" si="13"/>
        <v>0</v>
      </c>
      <c r="F128" s="63">
        <f t="shared" si="13"/>
        <v>0</v>
      </c>
      <c r="G128" s="63">
        <f t="shared" si="13"/>
        <v>0</v>
      </c>
      <c r="H128" s="63">
        <f t="shared" si="13"/>
        <v>0</v>
      </c>
      <c r="I128" s="63">
        <f>SUM(C128:H128)</f>
        <v>0</v>
      </c>
    </row>
    <row r="129" spans="1:9" ht="12">
      <c r="A129" s="57"/>
      <c r="B129" s="148"/>
      <c r="C129" s="62"/>
      <c r="D129" s="62"/>
      <c r="E129" s="62"/>
      <c r="F129" s="62"/>
      <c r="G129" s="62"/>
      <c r="H129" s="62"/>
      <c r="I129" s="62"/>
    </row>
    <row r="130" spans="1:9" ht="12">
      <c r="A130" s="52" t="s">
        <v>14</v>
      </c>
      <c r="B130" s="149"/>
      <c r="C130" s="65">
        <f aca="true" t="shared" si="14" ref="C130:I130">SUM(C125:C129)</f>
        <v>-3983.25814824</v>
      </c>
      <c r="D130" s="65">
        <f t="shared" si="14"/>
        <v>-3942.7471407999988</v>
      </c>
      <c r="E130" s="65">
        <f t="shared" si="14"/>
        <v>-4672.2850241999995</v>
      </c>
      <c r="F130" s="65">
        <f t="shared" si="14"/>
        <v>-5773.477206479999</v>
      </c>
      <c r="G130" s="65">
        <f t="shared" si="14"/>
        <v>-6353.7424377199995</v>
      </c>
      <c r="H130" s="65">
        <f t="shared" si="14"/>
        <v>-4706.439996199998</v>
      </c>
      <c r="I130" s="65">
        <f t="shared" si="14"/>
        <v>-29431.949953639996</v>
      </c>
    </row>
  </sheetData>
  <sheetProtection/>
  <printOptions/>
  <pageMargins left="0.5" right="0.5" top="0.5" bottom="0.5" header="0.5" footer="0.5"/>
  <pageSetup fitToHeight="2" horizontalDpi="600" verticalDpi="600" orientation="landscape" scale="51" r:id="rId3"/>
  <rowBreaks count="1" manualBreakCount="1">
    <brk id="90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1" max="1" width="33.421875" style="2" bestFit="1" customWidth="1"/>
    <col min="2" max="2" width="10.00390625" style="1" bestFit="1" customWidth="1"/>
    <col min="3" max="6" width="11.00390625" style="1" bestFit="1" customWidth="1"/>
    <col min="7" max="7" width="10.421875" style="1" customWidth="1"/>
    <col min="8" max="8" width="12.57421875" style="1" customWidth="1"/>
    <col min="9" max="9" width="10.57421875" style="1" bestFit="1" customWidth="1"/>
    <col min="10" max="10" width="19.421875" style="1" customWidth="1"/>
    <col min="11" max="11" width="10.57421875" style="1" bestFit="1" customWidth="1"/>
    <col min="12" max="12" width="10.00390625" style="1" bestFit="1" customWidth="1"/>
    <col min="13" max="13" width="9.8515625" style="1" customWidth="1"/>
    <col min="14" max="14" width="11.7109375" style="1" bestFit="1" customWidth="1"/>
    <col min="15" max="15" width="1.57421875" style="1" customWidth="1"/>
    <col min="16" max="16" width="11.8515625" style="1" bestFit="1" customWidth="1"/>
    <col min="17" max="17" width="10.140625" style="1" customWidth="1"/>
    <col min="18" max="16384" width="9.140625" style="1" customWidth="1"/>
  </cols>
  <sheetData>
    <row r="1" spans="1:10" ht="12">
      <c r="A1" s="19" t="s">
        <v>21</v>
      </c>
      <c r="D1" s="3"/>
      <c r="E1" s="3"/>
      <c r="F1" s="3"/>
      <c r="G1" s="3"/>
      <c r="H1" s="3"/>
      <c r="I1" s="3"/>
      <c r="J1" s="3"/>
    </row>
    <row r="2" ht="12">
      <c r="A2" s="19" t="s">
        <v>20</v>
      </c>
    </row>
    <row r="3" spans="1:15" s="29" customFormat="1" ht="12">
      <c r="A3" s="33" t="s">
        <v>46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N3" s="30"/>
      <c r="O3" s="30"/>
    </row>
    <row r="4" spans="1:10" s="29" customFormat="1" ht="12">
      <c r="A4" s="32"/>
      <c r="B4" s="31"/>
      <c r="C4" s="31"/>
      <c r="D4" s="31"/>
      <c r="E4" s="31"/>
      <c r="F4" s="31"/>
      <c r="G4" s="31"/>
      <c r="H4" s="31" t="s">
        <v>19</v>
      </c>
      <c r="I4" s="30"/>
      <c r="J4" s="30"/>
    </row>
    <row r="5" spans="1:10" s="25" customFormat="1" ht="12">
      <c r="A5" s="28"/>
      <c r="B5" s="27">
        <v>43252</v>
      </c>
      <c r="C5" s="27">
        <v>43282</v>
      </c>
      <c r="D5" s="27">
        <v>43313</v>
      </c>
      <c r="E5" s="27">
        <v>43344</v>
      </c>
      <c r="F5" s="27">
        <v>43374</v>
      </c>
      <c r="G5" s="27">
        <v>43405</v>
      </c>
      <c r="H5" s="27" t="s">
        <v>14</v>
      </c>
      <c r="I5" s="26"/>
      <c r="J5" s="26"/>
    </row>
    <row r="6" spans="1:9" s="22" customFormat="1" ht="12">
      <c r="A6" s="24"/>
      <c r="B6" s="23"/>
      <c r="C6" s="23"/>
      <c r="D6" s="23"/>
      <c r="E6" s="23"/>
      <c r="F6" s="23"/>
      <c r="G6" s="23"/>
      <c r="H6" s="23"/>
      <c r="I6" s="23"/>
    </row>
    <row r="7" spans="1:10" s="16" customFormat="1" ht="12">
      <c r="A7" s="24" t="s">
        <v>18</v>
      </c>
      <c r="B7" s="21">
        <f>SUM('[2]Raw Data'!G$164:G$178)</f>
        <v>66.1</v>
      </c>
      <c r="C7" s="21">
        <f>SUM('[2]Raw Data'!H$164:H$178)</f>
        <v>66.25</v>
      </c>
      <c r="D7" s="21">
        <f>SUM('[2]Raw Data'!I$164:I$178)</f>
        <v>57.849999999999994</v>
      </c>
      <c r="E7" s="21">
        <f>SUM('[2]Raw Data'!J$164:J$178)</f>
        <v>59.739999999999995</v>
      </c>
      <c r="F7" s="21">
        <f>SUM('[2]Raw Data'!K$164:K$178)</f>
        <v>78.39</v>
      </c>
      <c r="G7" s="21">
        <f>SUM('[2]Raw Data'!L$164:L$178)</f>
        <v>79.51</v>
      </c>
      <c r="H7" s="21">
        <f>SUM(B7:G7)</f>
        <v>407.84</v>
      </c>
      <c r="I7" s="21"/>
      <c r="J7" s="21"/>
    </row>
    <row r="8" spans="1:8" ht="12">
      <c r="A8" s="19" t="s">
        <v>51</v>
      </c>
      <c r="B8" s="164">
        <f>'[8]JUNE'!$G$28</f>
        <v>-84.014242</v>
      </c>
      <c r="C8" s="164">
        <f>'[8]JULY'!$G$28</f>
        <v>-75.69984199999999</v>
      </c>
      <c r="D8" s="164">
        <f>'[8]AUGUST'!$G$28</f>
        <v>-70.123842</v>
      </c>
      <c r="E8" s="164">
        <f>'[8]SEPTEMBER'!$G$28</f>
        <v>-75.03498</v>
      </c>
      <c r="F8" s="164">
        <f>'[8]OCTOBER'!$G$28</f>
        <v>-73.29405</v>
      </c>
      <c r="G8" s="170">
        <f>'[8]NOVEMBER'!$G$28</f>
        <v>-75.00205</v>
      </c>
      <c r="H8" s="15"/>
    </row>
    <row r="9" spans="1:10" ht="12">
      <c r="A9" s="20"/>
      <c r="B9" s="5"/>
      <c r="C9" s="5"/>
      <c r="D9" s="5"/>
      <c r="E9" s="5"/>
      <c r="F9" s="5"/>
      <c r="G9" s="5"/>
      <c r="H9" s="5"/>
      <c r="I9" s="66"/>
      <c r="J9" s="8"/>
    </row>
    <row r="10" spans="1:20" s="16" customFormat="1" ht="12">
      <c r="A10" s="43" t="s">
        <v>17</v>
      </c>
      <c r="B10" s="58">
        <f aca="true" t="shared" si="0" ref="B10:G10">B7*B8</f>
        <v>-5553.3413961999995</v>
      </c>
      <c r="C10" s="58">
        <f t="shared" si="0"/>
        <v>-5015.1145325</v>
      </c>
      <c r="D10" s="58">
        <f t="shared" si="0"/>
        <v>-4056.6642596999995</v>
      </c>
      <c r="E10" s="58">
        <f t="shared" si="0"/>
        <v>-4482.5897052</v>
      </c>
      <c r="F10" s="58">
        <f t="shared" si="0"/>
        <v>-5745.5205795</v>
      </c>
      <c r="G10" s="58">
        <f t="shared" si="0"/>
        <v>-5963.4129955</v>
      </c>
      <c r="H10" s="58">
        <f>SUM(B10:G10)</f>
        <v>-30816.643468599996</v>
      </c>
      <c r="I10" s="67"/>
      <c r="J10" s="18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2:20" ht="12">
      <c r="B11" s="5"/>
      <c r="C11" s="5"/>
      <c r="D11" s="5"/>
      <c r="E11" s="5"/>
      <c r="F11" s="5"/>
      <c r="G11" s="5"/>
      <c r="H11" s="5"/>
      <c r="I11" s="162"/>
      <c r="J11" s="15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4" customFormat="1" ht="12">
      <c r="A12" s="47" t="s">
        <v>28</v>
      </c>
      <c r="B12" s="160">
        <f>'[7]2180 (EQR) - Price Out'!$AC$92</f>
        <v>4908.250493096647</v>
      </c>
      <c r="C12" s="160">
        <f>'[7]2180 (EQR) - Price Out'!$AC$92</f>
        <v>4908.250493096647</v>
      </c>
      <c r="D12" s="160">
        <f>'[7]2180 (EQR) - Price Out'!$AC$92</f>
        <v>4908.250493096647</v>
      </c>
      <c r="E12" s="160">
        <f>'[7]2180 (EQR) - Price Out'!$AC$92</f>
        <v>4908.250493096647</v>
      </c>
      <c r="F12" s="160">
        <f>'[7]2180 (EQR) - Price Out'!$AC$92</f>
        <v>4908.250493096647</v>
      </c>
      <c r="G12" s="160">
        <f>'[7]2180 (EQR) - Price Out'!$AC$92</f>
        <v>4908.250493096647</v>
      </c>
      <c r="H12" s="161">
        <f>SUM(B12:G12)</f>
        <v>29449.50295857988</v>
      </c>
      <c r="I12" s="55"/>
      <c r="J12" s="1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4" customFormat="1" ht="12">
      <c r="A13" s="6"/>
      <c r="B13" s="3"/>
      <c r="C13" s="3"/>
      <c r="D13" s="3"/>
      <c r="E13" s="3"/>
      <c r="F13" s="3"/>
      <c r="G13" s="3"/>
      <c r="H13" s="3"/>
      <c r="I13" s="5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s="4" customFormat="1" ht="12">
      <c r="A14" s="6" t="s">
        <v>13</v>
      </c>
      <c r="B14" s="77">
        <f aca="true" t="shared" si="1" ref="B14:G14">+_xlfn.IFERROR(B10/B12,0)</f>
        <v>-1.1314299064423585</v>
      </c>
      <c r="C14" s="77">
        <f t="shared" si="1"/>
        <v>-1.0217723279514064</v>
      </c>
      <c r="D14" s="77">
        <f t="shared" si="1"/>
        <v>-0.8264990275874498</v>
      </c>
      <c r="E14" s="77">
        <f t="shared" si="1"/>
        <v>-0.9132764742762558</v>
      </c>
      <c r="F14" s="77">
        <f t="shared" si="1"/>
        <v>-1.1705842209114952</v>
      </c>
      <c r="G14" s="77">
        <f t="shared" si="1"/>
        <v>-1.214977312972803</v>
      </c>
      <c r="H14" s="34"/>
      <c r="I14" s="5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4" customFormat="1" ht="12">
      <c r="A15" s="6" t="s">
        <v>12</v>
      </c>
      <c r="B15" s="77">
        <f>'Commodity Credit 10-1-18'!G72</f>
        <v>0.09</v>
      </c>
      <c r="C15" s="77">
        <f>B15</f>
        <v>0.09</v>
      </c>
      <c r="D15" s="77">
        <f>C15</f>
        <v>0.09</v>
      </c>
      <c r="E15" s="77">
        <f>D15</f>
        <v>0.09</v>
      </c>
      <c r="F15" s="77">
        <f>'Commodity Credit 10-1-18'!I76</f>
        <v>-1.1992481812174811</v>
      </c>
      <c r="G15" s="77">
        <f>F15</f>
        <v>-1.1992481812174811</v>
      </c>
      <c r="H15" s="16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s="4" customFormat="1" ht="12">
      <c r="A16" s="6" t="s">
        <v>11</v>
      </c>
      <c r="B16" s="78">
        <f aca="true" t="shared" si="2" ref="B16:G16">+B15*B12</f>
        <v>441.7425443786982</v>
      </c>
      <c r="C16" s="78">
        <f t="shared" si="2"/>
        <v>441.7425443786982</v>
      </c>
      <c r="D16" s="78">
        <f t="shared" si="2"/>
        <v>441.7425443786982</v>
      </c>
      <c r="E16" s="78">
        <f t="shared" si="2"/>
        <v>441.7425443786982</v>
      </c>
      <c r="F16" s="78">
        <f t="shared" si="2"/>
        <v>-5886.210476805959</v>
      </c>
      <c r="G16" s="78">
        <f t="shared" si="2"/>
        <v>-5886.210476805959</v>
      </c>
      <c r="H16" s="49">
        <f>SUM(B16:G16)</f>
        <v>-10005.450776097125</v>
      </c>
      <c r="I16" s="68"/>
      <c r="J16" s="5"/>
      <c r="K16" s="5"/>
      <c r="L16" s="5"/>
      <c r="M16" s="10"/>
      <c r="N16" s="5"/>
      <c r="O16" s="5"/>
      <c r="P16" s="5"/>
      <c r="Q16" s="5"/>
      <c r="R16" s="5"/>
      <c r="S16" s="5"/>
      <c r="T16" s="5"/>
    </row>
    <row r="17" spans="1:20" s="13" customFormat="1" ht="12.75" thickBot="1">
      <c r="A17" s="46" t="s">
        <v>22</v>
      </c>
      <c r="B17" s="45">
        <f aca="true" t="shared" si="3" ref="B17:G17">+ROUND(B16-B10,2)</f>
        <v>5995.08</v>
      </c>
      <c r="C17" s="45">
        <f t="shared" si="3"/>
        <v>5456.86</v>
      </c>
      <c r="D17" s="45">
        <f t="shared" si="3"/>
        <v>4498.41</v>
      </c>
      <c r="E17" s="45">
        <f t="shared" si="3"/>
        <v>4924.33</v>
      </c>
      <c r="F17" s="45">
        <f t="shared" si="3"/>
        <v>-140.69</v>
      </c>
      <c r="G17" s="45">
        <f t="shared" si="3"/>
        <v>77.2</v>
      </c>
      <c r="H17" s="44">
        <f>SUM(B17:G17)</f>
        <v>20811.190000000002</v>
      </c>
      <c r="I17" s="67"/>
      <c r="J17" s="38"/>
      <c r="K17" s="14"/>
      <c r="L17" s="14"/>
      <c r="M17" s="10"/>
      <c r="N17" s="14"/>
      <c r="O17" s="14"/>
      <c r="P17" s="14"/>
      <c r="Q17" s="14"/>
      <c r="R17" s="14"/>
      <c r="S17" s="14"/>
      <c r="T17" s="14"/>
    </row>
    <row r="18" spans="1:20" s="4" customFormat="1" ht="12">
      <c r="A18" s="6"/>
      <c r="B18" s="10"/>
      <c r="C18" s="10"/>
      <c r="D18" s="10"/>
      <c r="E18" s="10"/>
      <c r="F18" s="5"/>
      <c r="G18" s="5"/>
      <c r="H18" s="9"/>
      <c r="I18" s="69"/>
      <c r="J18" s="12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6" s="4" customFormat="1" ht="12">
      <c r="A19" s="6"/>
      <c r="B19" s="5"/>
      <c r="C19" s="5"/>
      <c r="D19" s="5"/>
      <c r="E19" s="5"/>
      <c r="F19" s="5"/>
      <c r="G19" s="5"/>
      <c r="H19" s="5"/>
      <c r="O19" s="35"/>
      <c r="P19" s="35"/>
      <c r="Q19" s="35"/>
      <c r="R19" s="35"/>
      <c r="S19" s="35"/>
      <c r="T19" s="35"/>
      <c r="U19" s="5"/>
      <c r="V19" s="5"/>
      <c r="W19" s="5"/>
      <c r="X19" s="5"/>
      <c r="Y19" s="5"/>
      <c r="Z19" s="5"/>
    </row>
    <row r="20" spans="2:9" ht="12.75">
      <c r="B20" s="3"/>
      <c r="C20" s="3"/>
      <c r="D20" s="3"/>
      <c r="E20" s="3"/>
      <c r="F20" s="150"/>
      <c r="G20" s="151" t="s">
        <v>48</v>
      </c>
      <c r="H20" s="152">
        <f>ROUND((H17/H12),2)</f>
        <v>0.71</v>
      </c>
      <c r="I20" s="153"/>
    </row>
    <row r="21" spans="6:9" ht="12.75">
      <c r="F21" s="150"/>
      <c r="G21" s="151" t="s">
        <v>49</v>
      </c>
      <c r="H21" s="152">
        <f>-SUM(B10:G10)/SUM(B12:G12)</f>
        <v>1.0464232116902947</v>
      </c>
      <c r="I21" s="154"/>
    </row>
    <row r="22" spans="6:9" ht="12.75">
      <c r="F22" s="150"/>
      <c r="G22" s="151" t="s">
        <v>53</v>
      </c>
      <c r="H22" s="165">
        <f>('Commodity Credit 10-1-18'!I81*E12)/H12</f>
        <v>0.058333333333333334</v>
      </c>
      <c r="I22" s="154"/>
    </row>
    <row r="23" spans="5:9" ht="15">
      <c r="E23" s="166"/>
      <c r="F23" s="167"/>
      <c r="G23" s="168" t="s">
        <v>54</v>
      </c>
      <c r="H23" s="169">
        <f>SUM(H20:H22)</f>
        <v>1.814756545023628</v>
      </c>
      <c r="I23" s="155"/>
    </row>
    <row r="24" spans="6:9" ht="15">
      <c r="F24" s="150"/>
      <c r="G24" s="151"/>
      <c r="H24" s="156"/>
      <c r="I24" s="155"/>
    </row>
    <row r="25" spans="6:9" ht="15">
      <c r="F25" s="150"/>
      <c r="G25" s="151" t="s">
        <v>52</v>
      </c>
      <c r="H25" s="157">
        <f>-'Commodity Credit 10-1-18'!I80</f>
        <v>2.316413135123232</v>
      </c>
      <c r="I25" s="155"/>
    </row>
    <row r="26" spans="6:9" ht="12.75">
      <c r="F26" s="150"/>
      <c r="G26" s="151" t="s">
        <v>50</v>
      </c>
      <c r="H26" s="153">
        <f>H25-H23</f>
        <v>0.501656590099604</v>
      </c>
      <c r="I26" s="158">
        <f>H26/H25</f>
        <v>0.2165661135714964</v>
      </c>
    </row>
    <row r="27" spans="6:9" ht="15">
      <c r="F27" s="150"/>
      <c r="G27" s="151" t="s">
        <v>8</v>
      </c>
      <c r="H27" s="159">
        <f>H26*H12*12</f>
        <v>177282.44681195257</v>
      </c>
      <c r="I27" s="155"/>
    </row>
    <row r="28" ht="12"/>
    <row r="29" ht="12"/>
    <row r="30" ht="12"/>
    <row r="31" ht="12"/>
  </sheetData>
  <sheetProtection/>
  <printOptions/>
  <pageMargins left="0.7" right="0.7" top="0.75" bottom="0.75" header="0.3" footer="0.3"/>
  <pageSetup fitToHeight="1" fitToWidth="1"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Lloyd</dc:creator>
  <cp:keywords/>
  <dc:description/>
  <cp:lastModifiedBy>Heather Garland</cp:lastModifiedBy>
  <cp:lastPrinted>2019-01-18T22:38:41Z</cp:lastPrinted>
  <dcterms:created xsi:type="dcterms:W3CDTF">2005-09-09T15:36:16Z</dcterms:created>
  <dcterms:modified xsi:type="dcterms:W3CDTF">2019-01-18T22:38:46Z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HAROLD LEMAY ENTERPRISES, INC.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190042</vt:lpwstr>
  </property>
  <property fmtid="{D5CDD505-2E9C-101B-9397-08002B2CF9AE}" pid="10" name="Dat">
    <vt:lpwstr>2019-01-18T00:00:00Z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2019-01-18T00:00:00Z</vt:lpwstr>
  </property>
  <property fmtid="{D5CDD505-2E9C-101B-9397-08002B2CF9AE}" pid="14" name="Pref">
    <vt:lpwstr>TG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