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405" windowWidth="21075" windowHeight="8715"/>
  </bookViews>
  <sheets>
    <sheet name="Allocated" sheetId="10" r:id="rId1"/>
    <sheet name="Unallocated Summary" sheetId="11" r:id="rId2"/>
    <sheet name="Unallocated Detail" sheetId="25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50" i="24" l="1"/>
  <c r="D46" i="24"/>
  <c r="C46" i="24"/>
  <c r="H43" i="24"/>
  <c r="H42" i="24"/>
  <c r="H41" i="24"/>
  <c r="H38" i="24"/>
  <c r="H37" i="24"/>
  <c r="H34" i="24"/>
  <c r="H33" i="24"/>
  <c r="H32" i="24"/>
  <c r="H31" i="24"/>
  <c r="H30" i="24"/>
  <c r="H29" i="24"/>
  <c r="D28" i="24"/>
  <c r="C28" i="24"/>
  <c r="H27" i="24"/>
  <c r="H26" i="24"/>
  <c r="H25" i="24"/>
  <c r="H24" i="24"/>
  <c r="H23" i="24"/>
  <c r="H22" i="24"/>
  <c r="H19" i="24"/>
  <c r="H18" i="24"/>
  <c r="H17" i="24"/>
  <c r="H16" i="24"/>
  <c r="H15" i="24"/>
  <c r="H14" i="24"/>
  <c r="H13" i="24"/>
  <c r="L230" i="25"/>
  <c r="K230" i="25"/>
  <c r="H9" i="24"/>
  <c r="H8" i="24"/>
  <c r="H7" i="24"/>
  <c r="A3" i="24" l="1"/>
  <c r="A3" i="25" l="1"/>
  <c r="G10" i="25" l="1"/>
  <c r="H10" i="25"/>
  <c r="I10" i="25"/>
  <c r="G11" i="25"/>
  <c r="I11" i="25" s="1"/>
  <c r="H11" i="25"/>
  <c r="G12" i="25"/>
  <c r="H12" i="25"/>
  <c r="G13" i="25"/>
  <c r="I13" i="25" s="1"/>
  <c r="H13" i="25"/>
  <c r="G14" i="25"/>
  <c r="H14" i="25"/>
  <c r="I14" i="25" s="1"/>
  <c r="G15" i="25"/>
  <c r="H15" i="25"/>
  <c r="B16" i="25"/>
  <c r="B8" i="11" s="1"/>
  <c r="C16" i="25"/>
  <c r="C8" i="11" s="1"/>
  <c r="D16" i="25"/>
  <c r="D8" i="11" s="1"/>
  <c r="E16" i="25"/>
  <c r="F16" i="25"/>
  <c r="G18" i="25"/>
  <c r="H18" i="25"/>
  <c r="H19" i="25" s="1"/>
  <c r="C10" i="10" s="1"/>
  <c r="B19" i="25"/>
  <c r="B9" i="11" s="1"/>
  <c r="C19" i="25"/>
  <c r="C9" i="11" s="1"/>
  <c r="D19" i="25"/>
  <c r="E19" i="25"/>
  <c r="F19" i="25"/>
  <c r="G21" i="25"/>
  <c r="I21" i="25" s="1"/>
  <c r="H21" i="25"/>
  <c r="H23" i="25" s="1"/>
  <c r="C11" i="10" s="1"/>
  <c r="G22" i="25"/>
  <c r="H22" i="25"/>
  <c r="B23" i="25"/>
  <c r="B10" i="11" s="1"/>
  <c r="C23" i="25"/>
  <c r="C10" i="11" s="1"/>
  <c r="D23" i="25"/>
  <c r="D10" i="11" s="1"/>
  <c r="E23" i="25"/>
  <c r="F23" i="25"/>
  <c r="F39" i="25" s="1"/>
  <c r="G25" i="25"/>
  <c r="H25" i="25"/>
  <c r="G26" i="25"/>
  <c r="H26" i="25"/>
  <c r="G27" i="25"/>
  <c r="H27" i="25"/>
  <c r="G28" i="25"/>
  <c r="H28" i="25"/>
  <c r="I28" i="25" s="1"/>
  <c r="G29" i="25"/>
  <c r="I29" i="25" s="1"/>
  <c r="H29" i="25"/>
  <c r="G30" i="25"/>
  <c r="H30" i="25"/>
  <c r="G31" i="25"/>
  <c r="H31" i="25"/>
  <c r="G32" i="25"/>
  <c r="H32" i="25"/>
  <c r="G33" i="25"/>
  <c r="H33" i="25"/>
  <c r="G34" i="25"/>
  <c r="H34" i="25"/>
  <c r="G35" i="25"/>
  <c r="H35" i="25"/>
  <c r="I35" i="25"/>
  <c r="G36" i="25"/>
  <c r="H36" i="25"/>
  <c r="G37" i="25"/>
  <c r="H37" i="25"/>
  <c r="B38" i="25"/>
  <c r="B11" i="11" s="1"/>
  <c r="C38" i="25"/>
  <c r="C11" i="11" s="1"/>
  <c r="D38" i="25"/>
  <c r="D11" i="11" s="1"/>
  <c r="E38" i="25"/>
  <c r="F38" i="25"/>
  <c r="G43" i="25"/>
  <c r="H43" i="25"/>
  <c r="G44" i="25"/>
  <c r="I44" i="25" s="1"/>
  <c r="H44" i="25"/>
  <c r="B45" i="25"/>
  <c r="C45" i="25"/>
  <c r="C17" i="11" s="1"/>
  <c r="D45" i="25"/>
  <c r="D17" i="11" s="1"/>
  <c r="E45" i="25"/>
  <c r="F45" i="25"/>
  <c r="G47" i="25"/>
  <c r="H47" i="25"/>
  <c r="G48" i="25"/>
  <c r="H48" i="25"/>
  <c r="G49" i="25"/>
  <c r="H49" i="25"/>
  <c r="G50" i="25"/>
  <c r="H50" i="25"/>
  <c r="I50" i="25" s="1"/>
  <c r="G51" i="25"/>
  <c r="H51" i="25"/>
  <c r="G52" i="25"/>
  <c r="H52" i="25"/>
  <c r="G53" i="25"/>
  <c r="H53" i="25"/>
  <c r="B54" i="25"/>
  <c r="B18" i="11" s="1"/>
  <c r="C54" i="25"/>
  <c r="D54" i="25"/>
  <c r="D18" i="11" s="1"/>
  <c r="E54" i="25"/>
  <c r="F54" i="25"/>
  <c r="G56" i="25"/>
  <c r="G57" i="25" s="1"/>
  <c r="B20" i="10" s="1"/>
  <c r="H56" i="25"/>
  <c r="B57" i="25"/>
  <c r="B19" i="11" s="1"/>
  <c r="C57" i="25"/>
  <c r="C19" i="11" s="1"/>
  <c r="D57" i="25"/>
  <c r="D19" i="11" s="1"/>
  <c r="E57" i="25"/>
  <c r="F57" i="25"/>
  <c r="G59" i="25"/>
  <c r="H59" i="25"/>
  <c r="B60" i="25"/>
  <c r="B20" i="11" s="1"/>
  <c r="C60" i="25"/>
  <c r="C20" i="11" s="1"/>
  <c r="D60" i="25"/>
  <c r="D20" i="11" s="1"/>
  <c r="E60" i="25"/>
  <c r="F60" i="25"/>
  <c r="G60" i="25"/>
  <c r="B21" i="10" s="1"/>
  <c r="H60" i="25"/>
  <c r="C21" i="10" s="1"/>
  <c r="G68" i="25"/>
  <c r="H68" i="25"/>
  <c r="G69" i="25"/>
  <c r="I69" i="25" s="1"/>
  <c r="H69" i="25"/>
  <c r="G70" i="25"/>
  <c r="H70" i="25"/>
  <c r="G71" i="25"/>
  <c r="H71" i="25"/>
  <c r="G72" i="25"/>
  <c r="H72" i="25"/>
  <c r="G73" i="25"/>
  <c r="H73" i="25"/>
  <c r="G74" i="25"/>
  <c r="H74" i="25"/>
  <c r="I74" i="25" s="1"/>
  <c r="G75" i="25"/>
  <c r="I75" i="25" s="1"/>
  <c r="H75" i="25"/>
  <c r="G76" i="25"/>
  <c r="H76" i="25"/>
  <c r="G77" i="25"/>
  <c r="I77" i="25" s="1"/>
  <c r="H77" i="25"/>
  <c r="G78" i="25"/>
  <c r="H78" i="25"/>
  <c r="I78" i="25" s="1"/>
  <c r="G79" i="25"/>
  <c r="I79" i="25" s="1"/>
  <c r="H79" i="25"/>
  <c r="G80" i="25"/>
  <c r="H80" i="25"/>
  <c r="G81" i="25"/>
  <c r="H81" i="25"/>
  <c r="G82" i="25"/>
  <c r="H82" i="25"/>
  <c r="I82" i="25" s="1"/>
  <c r="G83" i="25"/>
  <c r="H83" i="25"/>
  <c r="I83" i="25"/>
  <c r="G84" i="25"/>
  <c r="I84" i="25" s="1"/>
  <c r="H84" i="25"/>
  <c r="G85" i="25"/>
  <c r="H85" i="25"/>
  <c r="I85" i="25" s="1"/>
  <c r="G86" i="25"/>
  <c r="I86" i="25" s="1"/>
  <c r="H86" i="25"/>
  <c r="G87" i="25"/>
  <c r="H87" i="25"/>
  <c r="G88" i="25"/>
  <c r="H88" i="25"/>
  <c r="G89" i="25"/>
  <c r="H89" i="25"/>
  <c r="G90" i="25"/>
  <c r="H90" i="25"/>
  <c r="G91" i="25"/>
  <c r="H91" i="25"/>
  <c r="G92" i="25"/>
  <c r="H92" i="25"/>
  <c r="G93" i="25"/>
  <c r="H93" i="25"/>
  <c r="G94" i="25"/>
  <c r="H94" i="25"/>
  <c r="G95" i="25"/>
  <c r="H95" i="25"/>
  <c r="G96" i="25"/>
  <c r="H96" i="25"/>
  <c r="G97" i="25"/>
  <c r="H97" i="25"/>
  <c r="G98" i="25"/>
  <c r="H98" i="25"/>
  <c r="G99" i="25"/>
  <c r="H99" i="25"/>
  <c r="I99" i="25"/>
  <c r="G100" i="25"/>
  <c r="H100" i="25"/>
  <c r="G101" i="25"/>
  <c r="H101" i="25"/>
  <c r="G102" i="25"/>
  <c r="H102" i="25"/>
  <c r="I102" i="25"/>
  <c r="G103" i="25"/>
  <c r="H103" i="25"/>
  <c r="G104" i="25"/>
  <c r="H104" i="25"/>
  <c r="G105" i="25"/>
  <c r="I105" i="25" s="1"/>
  <c r="H105" i="25"/>
  <c r="G106" i="25"/>
  <c r="H106" i="25"/>
  <c r="G107" i="25"/>
  <c r="H107" i="25"/>
  <c r="G108" i="25"/>
  <c r="H108" i="25"/>
  <c r="G109" i="25"/>
  <c r="H109" i="25"/>
  <c r="G110" i="25"/>
  <c r="H110" i="25"/>
  <c r="G111" i="25"/>
  <c r="H111" i="25"/>
  <c r="I111" i="25"/>
  <c r="G112" i="25"/>
  <c r="H112" i="25"/>
  <c r="G113" i="25"/>
  <c r="H113" i="25"/>
  <c r="G114" i="25"/>
  <c r="H114" i="25"/>
  <c r="G115" i="25"/>
  <c r="H115" i="25"/>
  <c r="G116" i="25"/>
  <c r="H116" i="25"/>
  <c r="G117" i="25"/>
  <c r="H117" i="25"/>
  <c r="G118" i="25"/>
  <c r="I118" i="25" s="1"/>
  <c r="H118" i="25"/>
  <c r="G119" i="25"/>
  <c r="H119" i="25"/>
  <c r="G120" i="25"/>
  <c r="H120" i="25"/>
  <c r="G121" i="25"/>
  <c r="I121" i="25" s="1"/>
  <c r="H121" i="25"/>
  <c r="G122" i="25"/>
  <c r="H122" i="25"/>
  <c r="G123" i="25"/>
  <c r="H123" i="25"/>
  <c r="G124" i="25"/>
  <c r="H124" i="25"/>
  <c r="G125" i="25"/>
  <c r="H125" i="25"/>
  <c r="G126" i="25"/>
  <c r="H126" i="25"/>
  <c r="G127" i="25"/>
  <c r="I127" i="25" s="1"/>
  <c r="H127" i="25"/>
  <c r="G128" i="25"/>
  <c r="H128" i="25"/>
  <c r="G129" i="25"/>
  <c r="H129" i="25"/>
  <c r="G130" i="25"/>
  <c r="I130" i="25" s="1"/>
  <c r="H130" i="25"/>
  <c r="G131" i="25"/>
  <c r="H131" i="25"/>
  <c r="G132" i="25"/>
  <c r="H132" i="25"/>
  <c r="G133" i="25"/>
  <c r="H133" i="25"/>
  <c r="I133" i="25"/>
  <c r="G134" i="25"/>
  <c r="H134" i="25"/>
  <c r="B135" i="25"/>
  <c r="B23" i="11" s="1"/>
  <c r="C135" i="25"/>
  <c r="C23" i="11" s="1"/>
  <c r="D135" i="25"/>
  <c r="D23" i="11" s="1"/>
  <c r="E135" i="25"/>
  <c r="F135" i="25"/>
  <c r="F238" i="25" s="1"/>
  <c r="G137" i="25"/>
  <c r="H137" i="25"/>
  <c r="G138" i="25"/>
  <c r="H138" i="25"/>
  <c r="G139" i="25"/>
  <c r="I139" i="25" s="1"/>
  <c r="H139" i="25"/>
  <c r="G140" i="25"/>
  <c r="H140" i="25"/>
  <c r="I140" i="25" s="1"/>
  <c r="G141" i="25"/>
  <c r="I141" i="25" s="1"/>
  <c r="H141" i="25"/>
  <c r="G142" i="25"/>
  <c r="H142" i="25"/>
  <c r="G143" i="25"/>
  <c r="H143" i="25"/>
  <c r="G144" i="25"/>
  <c r="H144" i="25"/>
  <c r="I144" i="25" s="1"/>
  <c r="G145" i="25"/>
  <c r="I145" i="25" s="1"/>
  <c r="H145" i="25"/>
  <c r="G146" i="25"/>
  <c r="H146" i="25"/>
  <c r="G147" i="25"/>
  <c r="H147" i="25"/>
  <c r="I147" i="25" s="1"/>
  <c r="G148" i="25"/>
  <c r="H148" i="25"/>
  <c r="G149" i="25"/>
  <c r="I149" i="25" s="1"/>
  <c r="H149" i="25"/>
  <c r="G150" i="25"/>
  <c r="H150" i="25"/>
  <c r="G151" i="25"/>
  <c r="I151" i="25" s="1"/>
  <c r="H151" i="25"/>
  <c r="G152" i="25"/>
  <c r="H152" i="25"/>
  <c r="I152" i="25" s="1"/>
  <c r="G153" i="25"/>
  <c r="I153" i="25" s="1"/>
  <c r="H153" i="25"/>
  <c r="G154" i="25"/>
  <c r="H154" i="25"/>
  <c r="G155" i="25"/>
  <c r="I155" i="25" s="1"/>
  <c r="H155" i="25"/>
  <c r="G156" i="25"/>
  <c r="H156" i="25"/>
  <c r="I156" i="25" s="1"/>
  <c r="G157" i="25"/>
  <c r="I157" i="25" s="1"/>
  <c r="H157" i="25"/>
  <c r="G158" i="25"/>
  <c r="H158" i="25"/>
  <c r="G159" i="25"/>
  <c r="H159" i="25"/>
  <c r="G160" i="25"/>
  <c r="H160" i="25"/>
  <c r="G161" i="25"/>
  <c r="H161" i="25"/>
  <c r="I161" i="25"/>
  <c r="G162" i="25"/>
  <c r="H162" i="25"/>
  <c r="G163" i="25"/>
  <c r="H163" i="25"/>
  <c r="G164" i="25"/>
  <c r="H164" i="25"/>
  <c r="B165" i="25"/>
  <c r="B24" i="11" s="1"/>
  <c r="C165" i="25"/>
  <c r="C24" i="11" s="1"/>
  <c r="D165" i="25"/>
  <c r="D24" i="11" s="1"/>
  <c r="E165" i="25"/>
  <c r="F165" i="25"/>
  <c r="G167" i="25"/>
  <c r="H167" i="25"/>
  <c r="G168" i="25"/>
  <c r="H168" i="25"/>
  <c r="G169" i="25"/>
  <c r="H169" i="25"/>
  <c r="G170" i="25"/>
  <c r="H170" i="25"/>
  <c r="G171" i="25"/>
  <c r="H171" i="25"/>
  <c r="I171" i="25" s="1"/>
  <c r="G172" i="25"/>
  <c r="H172" i="25"/>
  <c r="G173" i="25"/>
  <c r="H173" i="25"/>
  <c r="G174" i="25"/>
  <c r="H174" i="25"/>
  <c r="G175" i="25"/>
  <c r="H175" i="25"/>
  <c r="G176" i="25"/>
  <c r="H176" i="25"/>
  <c r="G177" i="25"/>
  <c r="H177" i="25"/>
  <c r="G178" i="25"/>
  <c r="H178" i="25"/>
  <c r="I178" i="25"/>
  <c r="G179" i="25"/>
  <c r="H179" i="25"/>
  <c r="G180" i="25"/>
  <c r="H180" i="25"/>
  <c r="G181" i="25"/>
  <c r="I181" i="25" s="1"/>
  <c r="H181" i="25"/>
  <c r="G182" i="25"/>
  <c r="H182" i="25"/>
  <c r="G183" i="25"/>
  <c r="H183" i="25"/>
  <c r="I183" i="25"/>
  <c r="G184" i="25"/>
  <c r="H184" i="25"/>
  <c r="G185" i="25"/>
  <c r="H185" i="25"/>
  <c r="G186" i="25"/>
  <c r="I186" i="25" s="1"/>
  <c r="H186" i="25"/>
  <c r="G187" i="25"/>
  <c r="H187" i="25"/>
  <c r="G188" i="25"/>
  <c r="I188" i="25" s="1"/>
  <c r="H188" i="25"/>
  <c r="G189" i="25"/>
  <c r="I189" i="25" s="1"/>
  <c r="H189" i="25"/>
  <c r="G190" i="25"/>
  <c r="H190" i="25"/>
  <c r="G191" i="25"/>
  <c r="H191" i="25"/>
  <c r="G192" i="25"/>
  <c r="H192" i="25"/>
  <c r="G193" i="25"/>
  <c r="H193" i="25"/>
  <c r="G194" i="25"/>
  <c r="H194" i="25"/>
  <c r="I194" i="25" s="1"/>
  <c r="G195" i="25"/>
  <c r="H195" i="25"/>
  <c r="G196" i="25"/>
  <c r="H196" i="25"/>
  <c r="G197" i="25"/>
  <c r="I197" i="25" s="1"/>
  <c r="H197" i="25"/>
  <c r="G198" i="25"/>
  <c r="H198" i="25"/>
  <c r="G199" i="25"/>
  <c r="H199" i="25"/>
  <c r="G200" i="25"/>
  <c r="H200" i="25"/>
  <c r="G201" i="25"/>
  <c r="H201" i="25"/>
  <c r="G202" i="25"/>
  <c r="H202" i="25"/>
  <c r="B203" i="25"/>
  <c r="B25" i="11" s="1"/>
  <c r="C203" i="25"/>
  <c r="C25" i="11" s="1"/>
  <c r="D203" i="25"/>
  <c r="D25" i="11" s="1"/>
  <c r="E203" i="25"/>
  <c r="F203" i="25"/>
  <c r="G205" i="25"/>
  <c r="H205" i="25"/>
  <c r="G206" i="25"/>
  <c r="H206" i="25"/>
  <c r="G207" i="25"/>
  <c r="H207" i="25"/>
  <c r="G208" i="25"/>
  <c r="I208" i="25" s="1"/>
  <c r="H208" i="25"/>
  <c r="G209" i="25"/>
  <c r="H209" i="25"/>
  <c r="B210" i="25"/>
  <c r="B26" i="11" s="1"/>
  <c r="C210" i="25"/>
  <c r="C26" i="11" s="1"/>
  <c r="D210" i="25"/>
  <c r="D26" i="11" s="1"/>
  <c r="E210" i="25"/>
  <c r="F210" i="25"/>
  <c r="G212" i="25"/>
  <c r="H212" i="25"/>
  <c r="G213" i="25"/>
  <c r="H213" i="25"/>
  <c r="G214" i="25"/>
  <c r="H214" i="25"/>
  <c r="I214" i="25"/>
  <c r="G215" i="25"/>
  <c r="H215" i="25"/>
  <c r="G216" i="25"/>
  <c r="H216" i="25"/>
  <c r="G217" i="25"/>
  <c r="I217" i="25" s="1"/>
  <c r="H217" i="25"/>
  <c r="G218" i="25"/>
  <c r="H218" i="25"/>
  <c r="I218" i="25" s="1"/>
  <c r="B219" i="25"/>
  <c r="B27" i="11" s="1"/>
  <c r="C219" i="25"/>
  <c r="C27" i="11" s="1"/>
  <c r="D219" i="25"/>
  <c r="D27" i="11" s="1"/>
  <c r="E219" i="25"/>
  <c r="F219" i="25"/>
  <c r="G221" i="25"/>
  <c r="H221" i="25"/>
  <c r="B222" i="25"/>
  <c r="B28" i="11" s="1"/>
  <c r="C222" i="25"/>
  <c r="C28" i="11" s="1"/>
  <c r="D222" i="25"/>
  <c r="D28" i="11" s="1"/>
  <c r="E222" i="25"/>
  <c r="F222" i="25"/>
  <c r="H222" i="25"/>
  <c r="C29" i="10" s="1"/>
  <c r="G224" i="25"/>
  <c r="H224" i="25"/>
  <c r="G225" i="25"/>
  <c r="H225" i="25"/>
  <c r="G226" i="25"/>
  <c r="H226" i="25"/>
  <c r="I226" i="25" s="1"/>
  <c r="G227" i="25"/>
  <c r="H227" i="25"/>
  <c r="G228" i="25"/>
  <c r="H228" i="25"/>
  <c r="G229" i="25"/>
  <c r="H229" i="25"/>
  <c r="G230" i="25"/>
  <c r="H230" i="25"/>
  <c r="I230" i="25" s="1"/>
  <c r="G231" i="25"/>
  <c r="H231" i="25"/>
  <c r="G232" i="25"/>
  <c r="H232" i="25"/>
  <c r="G233" i="25"/>
  <c r="H233" i="25"/>
  <c r="G234" i="25"/>
  <c r="H234" i="25"/>
  <c r="I234" i="25"/>
  <c r="G235" i="25"/>
  <c r="H235" i="25"/>
  <c r="G236" i="25"/>
  <c r="H236" i="25"/>
  <c r="B237" i="25"/>
  <c r="B29" i="11" s="1"/>
  <c r="C237" i="25"/>
  <c r="C29" i="11" s="1"/>
  <c r="D237" i="25"/>
  <c r="D29" i="11" s="1"/>
  <c r="E237" i="25"/>
  <c r="F237" i="25"/>
  <c r="G242" i="25"/>
  <c r="H242" i="25"/>
  <c r="H244" i="25" s="1"/>
  <c r="C31" i="10" s="1"/>
  <c r="G243" i="25"/>
  <c r="I243" i="25" s="1"/>
  <c r="H243" i="25"/>
  <c r="B244" i="25"/>
  <c r="B30" i="11" s="1"/>
  <c r="C244" i="25"/>
  <c r="C30" i="11" s="1"/>
  <c r="D244" i="25"/>
  <c r="D30" i="11" s="1"/>
  <c r="E244" i="25"/>
  <c r="F244" i="25"/>
  <c r="G246" i="25"/>
  <c r="H246" i="25"/>
  <c r="G247" i="25"/>
  <c r="H247" i="25"/>
  <c r="G248" i="25"/>
  <c r="H248" i="25"/>
  <c r="B249" i="25"/>
  <c r="B31" i="11" s="1"/>
  <c r="C249" i="25"/>
  <c r="C31" i="11" s="1"/>
  <c r="D249" i="25"/>
  <c r="D31" i="11" s="1"/>
  <c r="E249" i="25"/>
  <c r="F249" i="25"/>
  <c r="G251" i="25"/>
  <c r="G252" i="25" s="1"/>
  <c r="B33" i="10" s="1"/>
  <c r="H251" i="25"/>
  <c r="B252" i="25"/>
  <c r="B32" i="11" s="1"/>
  <c r="C252" i="25"/>
  <c r="C32" i="11" s="1"/>
  <c r="D252" i="25"/>
  <c r="E252" i="25"/>
  <c r="F252" i="25"/>
  <c r="G254" i="25"/>
  <c r="H254" i="25"/>
  <c r="G255" i="25"/>
  <c r="H255" i="25"/>
  <c r="G256" i="25"/>
  <c r="H256" i="25"/>
  <c r="G257" i="25"/>
  <c r="H257" i="25"/>
  <c r="G258" i="25"/>
  <c r="I258" i="25" s="1"/>
  <c r="H258" i="25"/>
  <c r="G259" i="25"/>
  <c r="H259" i="25"/>
  <c r="B260" i="25"/>
  <c r="B33" i="11" s="1"/>
  <c r="C260" i="25"/>
  <c r="C33" i="11" s="1"/>
  <c r="D260" i="25"/>
  <c r="D33" i="11" s="1"/>
  <c r="E260" i="25"/>
  <c r="F260" i="25"/>
  <c r="G262" i="25"/>
  <c r="H262" i="25"/>
  <c r="H264" i="25" s="1"/>
  <c r="C35" i="10" s="1"/>
  <c r="G263" i="25"/>
  <c r="I263" i="25" s="1"/>
  <c r="H263" i="25"/>
  <c r="B264" i="25"/>
  <c r="B34" i="11" s="1"/>
  <c r="C264" i="25"/>
  <c r="C34" i="11" s="1"/>
  <c r="D264" i="25"/>
  <c r="D34" i="11" s="1"/>
  <c r="E264" i="25"/>
  <c r="F264" i="25"/>
  <c r="G268" i="25"/>
  <c r="H268" i="25"/>
  <c r="H269" i="25" s="1"/>
  <c r="C36" i="10" s="1"/>
  <c r="B269" i="25"/>
  <c r="B35" i="11" s="1"/>
  <c r="C269" i="25"/>
  <c r="C35" i="11" s="1"/>
  <c r="D269" i="25"/>
  <c r="D35" i="11" s="1"/>
  <c r="E269" i="25"/>
  <c r="F269" i="25"/>
  <c r="G273" i="25"/>
  <c r="H273" i="25"/>
  <c r="H274" i="25" s="1"/>
  <c r="C37" i="10" s="1"/>
  <c r="B274" i="25"/>
  <c r="B36" i="11" s="1"/>
  <c r="C274" i="25"/>
  <c r="C36" i="11" s="1"/>
  <c r="D274" i="25"/>
  <c r="D36" i="11" s="1"/>
  <c r="E274" i="25"/>
  <c r="F274" i="25"/>
  <c r="G276" i="25"/>
  <c r="H276" i="25"/>
  <c r="G277" i="25"/>
  <c r="G279" i="25" s="1"/>
  <c r="B38" i="10" s="1"/>
  <c r="H277" i="25"/>
  <c r="G278" i="25"/>
  <c r="H278" i="25"/>
  <c r="B279" i="25"/>
  <c r="B37" i="11" s="1"/>
  <c r="C279" i="25"/>
  <c r="C37" i="11" s="1"/>
  <c r="D279" i="25"/>
  <c r="D37" i="11" s="1"/>
  <c r="E279" i="25"/>
  <c r="F279" i="25"/>
  <c r="G285" i="25"/>
  <c r="H285" i="25"/>
  <c r="G286" i="25"/>
  <c r="H286" i="25"/>
  <c r="G287" i="25"/>
  <c r="H287" i="25"/>
  <c r="G288" i="25"/>
  <c r="I288" i="25" s="1"/>
  <c r="H288" i="25"/>
  <c r="G289" i="25"/>
  <c r="H289" i="25"/>
  <c r="G290" i="25"/>
  <c r="H290" i="25"/>
  <c r="G291" i="25"/>
  <c r="H291" i="25"/>
  <c r="I291" i="25" s="1"/>
  <c r="G292" i="25"/>
  <c r="I292" i="25" s="1"/>
  <c r="H292" i="25"/>
  <c r="G293" i="25"/>
  <c r="H293" i="25"/>
  <c r="G294" i="25"/>
  <c r="H294" i="25"/>
  <c r="G295" i="25"/>
  <c r="H295" i="25"/>
  <c r="G296" i="25"/>
  <c r="H296" i="25"/>
  <c r="I296" i="25"/>
  <c r="G297" i="25"/>
  <c r="H297" i="25"/>
  <c r="G298" i="25"/>
  <c r="H298" i="25"/>
  <c r="I298" i="25" s="1"/>
  <c r="G299" i="25"/>
  <c r="H299" i="25"/>
  <c r="G300" i="25"/>
  <c r="H300" i="25"/>
  <c r="G301" i="25"/>
  <c r="H301" i="25"/>
  <c r="G302" i="25"/>
  <c r="H302" i="25"/>
  <c r="G303" i="25"/>
  <c r="H303" i="25"/>
  <c r="G304" i="25"/>
  <c r="H304" i="25"/>
  <c r="I304" i="25" s="1"/>
  <c r="G305" i="25"/>
  <c r="I305" i="25" s="1"/>
  <c r="H305" i="25"/>
  <c r="G306" i="25"/>
  <c r="H306" i="25"/>
  <c r="G307" i="25"/>
  <c r="H307" i="25"/>
  <c r="G308" i="25"/>
  <c r="H308" i="25"/>
  <c r="B309" i="25"/>
  <c r="B326" i="25" s="1"/>
  <c r="C309" i="25"/>
  <c r="D309" i="25"/>
  <c r="E309" i="25"/>
  <c r="F309" i="25"/>
  <c r="G311" i="25"/>
  <c r="H311" i="25"/>
  <c r="G312" i="25"/>
  <c r="H312" i="25"/>
  <c r="G313" i="25"/>
  <c r="H313" i="25"/>
  <c r="G314" i="25"/>
  <c r="H314" i="25"/>
  <c r="G315" i="25"/>
  <c r="H315" i="25"/>
  <c r="I315" i="25" s="1"/>
  <c r="G316" i="25"/>
  <c r="H316" i="25"/>
  <c r="G317" i="25"/>
  <c r="H317" i="25"/>
  <c r="G318" i="25"/>
  <c r="H318" i="25"/>
  <c r="G319" i="25"/>
  <c r="H319" i="25"/>
  <c r="B320" i="25"/>
  <c r="C320" i="25"/>
  <c r="D320" i="25"/>
  <c r="E320" i="25"/>
  <c r="F320" i="25"/>
  <c r="G322" i="25"/>
  <c r="H322" i="25"/>
  <c r="G323" i="25"/>
  <c r="H323" i="25"/>
  <c r="B324" i="25"/>
  <c r="C324" i="25"/>
  <c r="D324" i="25"/>
  <c r="E324" i="25"/>
  <c r="F324" i="25"/>
  <c r="I248" i="25" l="1"/>
  <c r="I231" i="25"/>
  <c r="I227" i="25"/>
  <c r="I175" i="25"/>
  <c r="I160" i="25"/>
  <c r="I146" i="25"/>
  <c r="I51" i="25"/>
  <c r="I32" i="25"/>
  <c r="D326" i="25"/>
  <c r="I302" i="25"/>
  <c r="I300" i="25"/>
  <c r="I294" i="25"/>
  <c r="H249" i="25"/>
  <c r="C32" i="10" s="1"/>
  <c r="I236" i="25"/>
  <c r="I207" i="25"/>
  <c r="I196" i="25"/>
  <c r="I190" i="25"/>
  <c r="I174" i="25"/>
  <c r="I131" i="25"/>
  <c r="I95" i="25"/>
  <c r="I93" i="25"/>
  <c r="I91" i="25"/>
  <c r="I31" i="25"/>
  <c r="I22" i="25"/>
  <c r="I318" i="25"/>
  <c r="I314" i="25"/>
  <c r="I268" i="25"/>
  <c r="I269" i="25" s="1"/>
  <c r="I246" i="25"/>
  <c r="I233" i="25"/>
  <c r="I225" i="25"/>
  <c r="I187" i="25"/>
  <c r="I158" i="25"/>
  <c r="I148" i="25"/>
  <c r="I101" i="25"/>
  <c r="I70" i="25"/>
  <c r="C326" i="25"/>
  <c r="I319" i="25"/>
  <c r="I313" i="25"/>
  <c r="I311" i="25"/>
  <c r="I299" i="25"/>
  <c r="I286" i="25"/>
  <c r="I277" i="25"/>
  <c r="I254" i="25"/>
  <c r="I235" i="25"/>
  <c r="I232" i="25"/>
  <c r="I164" i="25"/>
  <c r="I134" i="25"/>
  <c r="I114" i="25"/>
  <c r="I94" i="25"/>
  <c r="I90" i="25"/>
  <c r="I59" i="25"/>
  <c r="I60" i="25" s="1"/>
  <c r="I27" i="25"/>
  <c r="D265" i="25"/>
  <c r="D32" i="11"/>
  <c r="G264" i="25"/>
  <c r="B35" i="10" s="1"/>
  <c r="E265" i="25"/>
  <c r="I316" i="25"/>
  <c r="F326" i="25"/>
  <c r="I215" i="25"/>
  <c r="I98" i="25"/>
  <c r="I56" i="25"/>
  <c r="I57" i="25" s="1"/>
  <c r="H57" i="25"/>
  <c r="C20" i="10" s="1"/>
  <c r="D39" i="25"/>
  <c r="D9" i="11"/>
  <c r="I18" i="25"/>
  <c r="I19" i="25" s="1"/>
  <c r="G19" i="25"/>
  <c r="B10" i="10" s="1"/>
  <c r="I322" i="25"/>
  <c r="I308" i="25"/>
  <c r="I306" i="25"/>
  <c r="I303" i="25"/>
  <c r="H309" i="25"/>
  <c r="I293" i="25"/>
  <c r="I290" i="25"/>
  <c r="I278" i="25"/>
  <c r="I276" i="25"/>
  <c r="I259" i="25"/>
  <c r="I257" i="25"/>
  <c r="I242" i="25"/>
  <c r="I244" i="25" s="1"/>
  <c r="H237" i="25"/>
  <c r="C30" i="10" s="1"/>
  <c r="I216" i="25"/>
  <c r="I193" i="25"/>
  <c r="I191" i="25"/>
  <c r="I163" i="25"/>
  <c r="I142" i="25"/>
  <c r="I115" i="25"/>
  <c r="I89" i="25"/>
  <c r="G45" i="25"/>
  <c r="B18" i="10" s="1"/>
  <c r="I43" i="25"/>
  <c r="I45" i="25" s="1"/>
  <c r="I73" i="25"/>
  <c r="I132" i="25"/>
  <c r="I96" i="25"/>
  <c r="I87" i="25"/>
  <c r="I80" i="25"/>
  <c r="I71" i="25"/>
  <c r="C61" i="25"/>
  <c r="C18" i="11"/>
  <c r="I49" i="25"/>
  <c r="I47" i="25"/>
  <c r="I30" i="25"/>
  <c r="I23" i="25"/>
  <c r="H210" i="25"/>
  <c r="C27" i="10" s="1"/>
  <c r="I201" i="25"/>
  <c r="I199" i="25"/>
  <c r="I169" i="25"/>
  <c r="I125" i="25"/>
  <c r="I123" i="25"/>
  <c r="I116" i="25"/>
  <c r="I109" i="25"/>
  <c r="I107" i="25"/>
  <c r="I52" i="25"/>
  <c r="F61" i="25"/>
  <c r="F63" i="25" s="1"/>
  <c r="F281" i="25" s="1"/>
  <c r="F328" i="25" s="1"/>
  <c r="B61" i="25"/>
  <c r="B63" i="25" s="1"/>
  <c r="B281" i="25" s="1"/>
  <c r="B328" i="25" s="1"/>
  <c r="B17" i="11"/>
  <c r="B39" i="25"/>
  <c r="I33" i="25"/>
  <c r="H324" i="25"/>
  <c r="H326" i="25" s="1"/>
  <c r="H320" i="25"/>
  <c r="I295" i="25"/>
  <c r="I287" i="25"/>
  <c r="I251" i="25"/>
  <c r="I252" i="25" s="1"/>
  <c r="G244" i="25"/>
  <c r="B31" i="10" s="1"/>
  <c r="I221" i="25"/>
  <c r="I222" i="25" s="1"/>
  <c r="I209" i="25"/>
  <c r="I202" i="25"/>
  <c r="I198" i="25"/>
  <c r="I195" i="25"/>
  <c r="I182" i="25"/>
  <c r="I179" i="25"/>
  <c r="I177" i="25"/>
  <c r="I172" i="25"/>
  <c r="I170" i="25"/>
  <c r="I162" i="25"/>
  <c r="I159" i="25"/>
  <c r="I150" i="25"/>
  <c r="I128" i="25"/>
  <c r="I126" i="25"/>
  <c r="I122" i="25"/>
  <c r="I119" i="25"/>
  <c r="I117" i="25"/>
  <c r="I112" i="25"/>
  <c r="I110" i="25"/>
  <c r="I106" i="25"/>
  <c r="I103" i="25"/>
  <c r="I100" i="25"/>
  <c r="H45" i="25"/>
  <c r="C18" i="10" s="1"/>
  <c r="I36" i="25"/>
  <c r="I34" i="25"/>
  <c r="G23" i="25"/>
  <c r="B11" i="10" s="1"/>
  <c r="I15" i="25"/>
  <c r="I285" i="25"/>
  <c r="G309" i="25"/>
  <c r="I279" i="25"/>
  <c r="I205" i="25"/>
  <c r="G210" i="25"/>
  <c r="B27" i="10" s="1"/>
  <c r="D238" i="25"/>
  <c r="H203" i="25"/>
  <c r="C26" i="10" s="1"/>
  <c r="H54" i="25"/>
  <c r="C19" i="10" s="1"/>
  <c r="I25" i="25"/>
  <c r="G38" i="25"/>
  <c r="B12" i="10" s="1"/>
  <c r="I323" i="25"/>
  <c r="I324" i="25" s="1"/>
  <c r="E45" i="11" s="1"/>
  <c r="E326" i="25"/>
  <c r="I307" i="25"/>
  <c r="I301" i="25"/>
  <c r="G269" i="25"/>
  <c r="B36" i="10" s="1"/>
  <c r="H260" i="25"/>
  <c r="C34" i="10" s="1"/>
  <c r="H252" i="25"/>
  <c r="G237" i="25"/>
  <c r="B30" i="10" s="1"/>
  <c r="G222" i="25"/>
  <c r="B29" i="10" s="1"/>
  <c r="G165" i="25"/>
  <c r="B25" i="10" s="1"/>
  <c r="I137" i="25"/>
  <c r="H38" i="25"/>
  <c r="C12" i="10" s="1"/>
  <c r="G324" i="25"/>
  <c r="G320" i="25"/>
  <c r="I312" i="25"/>
  <c r="G260" i="25"/>
  <c r="B34" i="10" s="1"/>
  <c r="I206" i="25"/>
  <c r="I185" i="25"/>
  <c r="I180" i="25"/>
  <c r="H165" i="25"/>
  <c r="C25" i="10" s="1"/>
  <c r="B238" i="25"/>
  <c r="I12" i="25"/>
  <c r="I16" i="25" s="1"/>
  <c r="G16" i="25"/>
  <c r="B9" i="10" s="1"/>
  <c r="I262" i="25"/>
  <c r="I264" i="25" s="1"/>
  <c r="I247" i="25"/>
  <c r="I249" i="25" s="1"/>
  <c r="G249" i="25"/>
  <c r="B32" i="10" s="1"/>
  <c r="F265" i="25"/>
  <c r="B265" i="25"/>
  <c r="G203" i="25"/>
  <c r="B26" i="10" s="1"/>
  <c r="I167" i="25"/>
  <c r="I273" i="25"/>
  <c r="I274" i="25" s="1"/>
  <c r="I213" i="25"/>
  <c r="C238" i="25"/>
  <c r="I192" i="25"/>
  <c r="E238" i="25"/>
  <c r="H135" i="25"/>
  <c r="C24" i="10" s="1"/>
  <c r="I53" i="25"/>
  <c r="C39" i="25"/>
  <c r="I317" i="25"/>
  <c r="I297" i="25"/>
  <c r="G274" i="25"/>
  <c r="B37" i="10" s="1"/>
  <c r="I256" i="25"/>
  <c r="C265" i="25"/>
  <c r="I229" i="25"/>
  <c r="I224" i="25"/>
  <c r="H219" i="25"/>
  <c r="C28" i="10" s="1"/>
  <c r="I176" i="25"/>
  <c r="I173" i="25"/>
  <c r="I143" i="25"/>
  <c r="I113" i="25"/>
  <c r="I104" i="25"/>
  <c r="I81" i="25"/>
  <c r="I72" i="25"/>
  <c r="G54" i="25"/>
  <c r="I129" i="25"/>
  <c r="I120" i="25"/>
  <c r="I97" i="25"/>
  <c r="I88" i="25"/>
  <c r="I68" i="25"/>
  <c r="G135" i="25"/>
  <c r="B24" i="10" s="1"/>
  <c r="E61" i="25"/>
  <c r="I37" i="25"/>
  <c r="I289" i="25"/>
  <c r="H279" i="25"/>
  <c r="C38" i="10" s="1"/>
  <c r="I255" i="25"/>
  <c r="I228" i="25"/>
  <c r="I212" i="25"/>
  <c r="G219" i="25"/>
  <c r="B28" i="10" s="1"/>
  <c r="I200" i="25"/>
  <c r="I184" i="25"/>
  <c r="I168" i="25"/>
  <c r="I154" i="25"/>
  <c r="I138" i="25"/>
  <c r="I124" i="25"/>
  <c r="I108" i="25"/>
  <c r="I92" i="25"/>
  <c r="I76" i="25"/>
  <c r="I48" i="25"/>
  <c r="D61" i="25"/>
  <c r="D63" i="25" s="1"/>
  <c r="I26" i="25"/>
  <c r="H16" i="25"/>
  <c r="E39" i="25"/>
  <c r="I260" i="25" l="1"/>
  <c r="I265" i="25" s="1"/>
  <c r="H61" i="25"/>
  <c r="C63" i="25"/>
  <c r="H39" i="25"/>
  <c r="H63" i="25" s="1"/>
  <c r="C9" i="10"/>
  <c r="G61" i="25"/>
  <c r="B19" i="10"/>
  <c r="H265" i="25"/>
  <c r="C33" i="10"/>
  <c r="I54" i="25"/>
  <c r="I61" i="25" s="1"/>
  <c r="D281" i="25"/>
  <c r="D328" i="25" s="1"/>
  <c r="C281" i="25"/>
  <c r="C328" i="25" s="1"/>
  <c r="G39" i="25"/>
  <c r="I320" i="25"/>
  <c r="E44" i="11" s="1"/>
  <c r="I219" i="25"/>
  <c r="E63" i="25"/>
  <c r="E281" i="25" s="1"/>
  <c r="E328" i="25" s="1"/>
  <c r="I237" i="25"/>
  <c r="G265" i="25"/>
  <c r="I210" i="25"/>
  <c r="I165" i="25"/>
  <c r="I309" i="25"/>
  <c r="I38" i="25"/>
  <c r="I39" i="25" s="1"/>
  <c r="I63" i="25" s="1"/>
  <c r="H238" i="25"/>
  <c r="I135" i="25"/>
  <c r="I203" i="25"/>
  <c r="G238" i="25"/>
  <c r="G326" i="25"/>
  <c r="H281" i="25" l="1"/>
  <c r="H328" i="25" s="1"/>
  <c r="G63" i="25"/>
  <c r="G281" i="25"/>
  <c r="G328" i="25" s="1"/>
  <c r="I326" i="25"/>
  <c r="E43" i="11"/>
  <c r="I238" i="25"/>
  <c r="I281" i="25" s="1"/>
  <c r="I328" i="25" l="1"/>
  <c r="H46" i="24"/>
  <c r="G50" i="24"/>
  <c r="F50" i="24"/>
  <c r="B4" i="24"/>
  <c r="H28" i="24" l="1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5" i="24"/>
  <c r="C25" i="24" s="1"/>
  <c r="G25" i="24"/>
  <c r="D25" i="24" s="1"/>
  <c r="F26" i="24"/>
  <c r="C26" i="24" s="1"/>
  <c r="G26" i="24"/>
  <c r="D26" i="24" s="1"/>
  <c r="F27" i="24"/>
  <c r="C27" i="24" s="1"/>
  <c r="G27" i="24"/>
  <c r="D27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H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J50" i="24" l="1"/>
  <c r="C20" i="24"/>
  <c r="D56" i="24"/>
  <c r="D44" i="24"/>
  <c r="D20" i="24"/>
  <c r="C44" i="24"/>
  <c r="D11" i="24"/>
  <c r="C56" i="24"/>
  <c r="J55" i="24" s="1"/>
  <c r="H58" i="24"/>
  <c r="D35" i="24"/>
  <c r="D39" i="24"/>
  <c r="C39" i="24"/>
  <c r="C35" i="24"/>
  <c r="C11" i="24"/>
  <c r="J43" i="24" l="1"/>
  <c r="J19" i="24"/>
  <c r="J34" i="24"/>
  <c r="J38" i="24"/>
  <c r="J10" i="24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<sst xmlns="http://schemas.openxmlformats.org/spreadsheetml/2006/main" count="498" uniqueCount="420">
  <si>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</si>
  <si>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</si>
  <si>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</si>
  <si>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</si>
  <si>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</si>
  <si>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</si>
  <si>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</si>
  <si>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</si>
  <si>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</si>
  <si>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</si>
  <si>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</si>
  <si>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</si>
  <si>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</si>
  <si>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</si>
  <si>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</si>
  <si>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</si>
  <si>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</si>
  <si>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</si>
  <si>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</si>
  <si>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</si>
  <si>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</si>
  <si>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</si>
  <si>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</si>
  <si>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</si>
  <si>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</si>
  <si>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</si>
  <si>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</si>
  <si>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</si>
  <si>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</si>
  <si>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</si>
  <si>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</si>
  <si>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</si>
  <si>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</si>
  <si>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</si>
  <si>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</si>
  <si>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</si>
  <si>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</si>
  <si>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</si>
  <si>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</si>
  <si>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</si>
  <si>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</si>
  <si>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</si>
  <si>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</si>
  <si>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</si>
  <si>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</si>
  <si>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</si>
  <si>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</si>
  <si>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</si>
  <si>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</si>
  <si>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</si>
  <si>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</si>
  <si>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</si>
  <si>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</si>
  <si>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</si>
  <si>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</si>
  <si>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</si>
  <si>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</si>
  <si>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</si>
  <si>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</si>
  <si>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</si>
  <si>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</si>
  <si>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</si>
  <si>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</si>
  <si>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</si>
  <si>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</si>
  <si>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</si>
  <si>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</si>
  <si>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</si>
  <si>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</si>
  <si>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</si>
  <si>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</si>
  <si>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</si>
  <si>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</si>
  <si>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</si>
  <si>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</si>
  <si>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</si>
  <si>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</si>
  <si>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</si>
  <si>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</si>
  <si>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</si>
  <si>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</si>
  <si>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</si>
  <si>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</si>
  <si>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</si>
  <si>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</si>
  <si>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</si>
  <si>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</si>
  <si>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</si>
  <si>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</si>
  <si>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</si>
  <si>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</si>
  <si>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</si>
  <si>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</si>
  <si>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</si>
  <si>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</si>
  <si>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</si>
  <si>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</si>
  <si>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</si>
  <si>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</si>
  <si>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</si>
  <si>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</si>
  <si>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</si>
  <si>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</si>
  <si>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</si>
  <si>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</si>
  <si>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</si>
  <si>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</si>
  <si>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</si>
  <si>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</si>
  <si>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</si>
  <si>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</si>
  <si>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</si>
  <si>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</si>
  <si>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</si>
  <si>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</si>
  <si>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</si>
  <si>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</si>
  <si>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</si>
  <si>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</si>
  <si>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</si>
  <si>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</si>
  <si>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</si>
  <si>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</si>
  <si>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</si>
  <si>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</si>
  <si>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</si>
  <si>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</si>
  <si>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</si>
  <si>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</si>
  <si>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</si>
  <si>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</si>
  <si>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</si>
  <si>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</si>
  <si>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</si>
  <si>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</si>
  <si>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</si>
  <si>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</si>
  <si>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</si>
  <si>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</si>
  <si>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</si>
  <si>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</si>
  <si>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</si>
  <si>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</si>
  <si>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</si>
  <si>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</si>
  <si>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</si>
  <si>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</si>
  <si>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</si>
  <si>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</si>
  <si>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</si>
  <si>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</si>
  <si>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</si>
  <si>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</si>
  <si>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</si>
  <si>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</si>
  <si>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</si>
  <si>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</si>
  <si>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</si>
  <si>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</si>
  <si>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</si>
  <si>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</si>
  <si>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</si>
  <si>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</si>
  <si>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</si>
  <si>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</si>
  <si>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</si>
  <si>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</si>
  <si>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</si>
  <si>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</si>
  <si>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</si>
  <si>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</si>
  <si>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</si>
  <si>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</si>
  <si>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</si>
  <si>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</si>
  <si>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</si>
  <si>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</si>
  <si>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</si>
  <si>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</si>
  <si>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</si>
  <si>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</si>
  <si>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</si>
  <si>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</si>
  <si>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</si>
  <si>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</si>
  <si>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</si>
  <si>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</si>
  <si>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</si>
  <si>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</si>
  <si>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</si>
  <si>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</si>
  <si>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</si>
  <si>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</si>
  <si>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</si>
  <si>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</si>
  <si>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</si>
  <si>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</si>
  <si>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</si>
  <si>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</si>
  <si>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</si>
  <si>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</si>
  <si>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</si>
  <si>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</si>
  <si>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</si>
  <si>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</si>
  <si>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</si>
  <si>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</si>
  <si>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</si>
  <si>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</si>
  <si>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</si>
  <si>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</si>
  <si>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</si>
  <si>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</si>
  <si>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</si>
  <si>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</si>
  <si>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</si>
  <si>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</si>
  <si>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</si>
  <si>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</si>
  <si>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</si>
  <si>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</si>
  <si>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</si>
  <si>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</si>
  <si>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</si>
  <si>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</si>
  <si>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</si>
  <si>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</si>
  <si>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</si>
  <si>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</si>
  <si>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</si>
  <si>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</si>
  <si>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</si>
  <si>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</si>
  <si>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</si>
  <si>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</si>
  <si>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</si>
  <si>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</si>
  <si>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</si>
  <si>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</si>
  <si>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</si>
  <si>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</si>
  <si>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</si>
  <si>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</si>
  <si>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</si>
  <si>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</si>
  <si>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</si>
  <si>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</si>
  <si>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</si>
  <si>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</si>
  <si>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</si>
  <si>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</si>
  <si>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</si>
  <si>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</si>
  <si>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</si>
  <si>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</si>
  <si>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</si>
  <si>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</si>
  <si>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</si>
  <si>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</si>
  <si>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</si>
  <si>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</si>
  <si>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</si>
  <si>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</si>
  <si>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</si>
  <si>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</si>
  <si>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</si>
  <si>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</si>
  <si>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</si>
  <si>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</si>
  <si>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</si>
  <si>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</si>
  <si>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</si>
  <si>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</si>
  <si>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</si>
  <si>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</si>
  <si>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</si>
  <si>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</si>
  <si>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</si>
  <si>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</si>
  <si>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</si>
  <si>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</si>
  <si>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</si>
  <si>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</si>
  <si>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</si>
  <si>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</si>
  <si>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</si>
  <si>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</si>
  <si>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</si>
  <si>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</si>
  <si>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</si>
  <si>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</si>
  <si>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</si>
  <si>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</si>
  <si>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</si>
  <si>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</si>
  <si>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</si>
  <si>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</si>
  <si>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</si>
  <si>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</si>
  <si>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</si>
  <si>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</si>
  <si>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</si>
  <si>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</si>
  <si>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</si>
  <si>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</si>
  <si>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</si>
  <si>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</si>
  <si>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</si>
  <si>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</si>
  <si>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</si>
  <si>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</si>
  <si>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</si>
  <si>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</si>
  <si>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</si>
  <si>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</si>
  <si>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</si>
  <si>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</si>
  <si>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</si>
  <si>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</si>
  <si>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</si>
  <si>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</si>
  <si>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</si>
  <si>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</si>
  <si>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</si>
  <si>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</si>
  <si>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</si>
  <si>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</si>
  <si>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</si>
  <si>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</si>
  <si>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</si>
  <si>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</si>
  <si>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</si>
  <si>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</si>
  <si>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</si>
  <si>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</si>
  <si>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</si>
  <si>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</si>
  <si>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</si>
  <si>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</si>
  <si>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</si>
  <si>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</si>
  <si>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</si>
  <si>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</si>
  <si>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</si>
  <si>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</si>
  <si>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</si>
  <si>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</si>
  <si>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</si>
  <si>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</si>
  <si>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</si>
  <si>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</si>
  <si>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</si>
  <si>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</si>
  <si>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</si>
  <si>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</si>
  <si>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</si>
  <si>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</si>
  <si>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</si>
  <si>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</si>
  <si>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</si>
  <si>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</si>
  <si>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</si>
  <si>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</si>
  <si>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</si>
  <si>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</si>
  <si>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</si>
  <si>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</si>
  <si>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</si>
  <si>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</si>
  <si>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</si>
  <si>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</si>
  <si>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</si>
  <si>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</si>
  <si>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</si>
  <si>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</si>
  <si>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</si>
  <si>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</si>
  <si>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</si>
  <si>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</si>
  <si>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</si>
  <si>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</si>
  <si>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</si>
  <si>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</si>
  <si>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</si>
  <si>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</si>
  <si>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</si>
  <si>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</si>
  <si>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</si>
  <si>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</si>
  <si>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</si>
  <si>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</si>
  <si>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</si>
  <si>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</si>
  <si>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</si>
  <si>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</si>
  <si>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</si>
  <si>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</si>
  <si>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</si>
  <si>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</si>
  <si>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</si>
  <si>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</si>
  <si>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</si>
  <si>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</si>
  <si>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</si>
  <si>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</si>
  <si>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</si>
  <si>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</si>
  <si>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</si>
  <si>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</si>
  <si>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</si>
  <si>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</si>
  <si>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</si>
  <si>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</si>
  <si>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</si>
  <si>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</si>
  <si>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</si>
  <si>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>FOR THE MONTH ENDED AUGUST 31, 2018</t>
  </si>
  <si>
    <t>a-Nov 2017 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</si>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</sst>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42" fontId="88" fillId="0" borderId="0" xfId="0" applyNumberFormat="1" applyFont="1" applyFill="1" applyBorder="1" applyAlignment="1">
      <alignment horizontal="right"/>
    </xf>
    <xf numFmtId="42" fontId="89" fillId="0" borderId="0" xfId="0" applyNumberFormat="1" applyFont="1" applyFill="1" applyBorder="1" applyAlignment="1">
      <alignment horizontal="right"/>
    </xf>
    <xf numFmtId="41" fontId="9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8" t="s">
        <v>416</v>
      </c>
      <c r="B3" s="138"/>
      <c r="C3" s="138"/>
      <c r="D3" s="138"/>
    </row>
    <row r="4" spans="1:4">
      <c r="B4" s="35"/>
      <c r="C4" s="35"/>
      <c r="D4" s="35"/>
    </row>
    <row r="5" spans="1:4">
      <c r="A5" s="139" t="s">
        <v>411</v>
      </c>
      <c r="B5" s="139"/>
      <c r="C5" s="139"/>
      <c r="D5" s="139"/>
    </row>
    <row r="6" spans="1:4">
      <c r="A6" s="139"/>
      <c r="B6" s="139"/>
      <c r="C6" s="139"/>
      <c r="D6" s="139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157603804.69</v>
      </c>
      <c r="C9" s="24">
        <f>'Unallocated Detail'!H16</f>
        <v>35644060.490000002</v>
      </c>
      <c r="D9" s="14">
        <f>SUM(B9:C9)</f>
        <v>193247865.18000001</v>
      </c>
    </row>
    <row r="10" spans="1:4">
      <c r="A10" s="22" t="s">
        <v>30</v>
      </c>
      <c r="B10" s="28">
        <f>'Unallocated Detail'!G19</f>
        <v>14424.78</v>
      </c>
      <c r="C10" s="28">
        <f>'Unallocated Detail'!H19</f>
        <v>0</v>
      </c>
      <c r="D10" s="5">
        <f>SUM(B10:C10)</f>
        <v>14424.78</v>
      </c>
    </row>
    <row r="11" spans="1:4">
      <c r="A11" s="22" t="s">
        <v>29</v>
      </c>
      <c r="B11" s="28">
        <f>'Unallocated Detail'!G23</f>
        <v>22130848.509999998</v>
      </c>
      <c r="C11" s="28">
        <f>'Unallocated Detail'!H23</f>
        <v>0</v>
      </c>
      <c r="D11" s="5">
        <f>SUM(B11:C11)</f>
        <v>22130848.509999998</v>
      </c>
    </row>
    <row r="12" spans="1:4">
      <c r="A12" s="22" t="s">
        <v>28</v>
      </c>
      <c r="B12" s="27">
        <f>'Unallocated Detail'!G38</f>
        <v>8437290.9699999988</v>
      </c>
      <c r="C12" s="26">
        <f>'Unallocated Detail'!H38</f>
        <v>-596207.80000000005</v>
      </c>
      <c r="D12" s="31">
        <f>SUM(B12:C12)</f>
        <v>7841083.169999999</v>
      </c>
    </row>
    <row r="13" spans="1:4">
      <c r="A13" s="22" t="s">
        <v>27</v>
      </c>
      <c r="B13" s="15">
        <f>SUM(B9:B12)</f>
        <v>188186368.94999999</v>
      </c>
      <c r="C13" s="15">
        <f>SUM(C9:C12)</f>
        <v>35047852.690000005</v>
      </c>
      <c r="D13" s="14">
        <f>SUM(D9:D12)</f>
        <v>223234221.63999999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25915518.130000003</v>
      </c>
      <c r="C18" s="24">
        <f>'Unallocated Detail'!H45</f>
        <v>0</v>
      </c>
      <c r="D18" s="14">
        <f>B18+C18</f>
        <v>25915518.130000003</v>
      </c>
    </row>
    <row r="19" spans="1:4">
      <c r="A19" s="22" t="s">
        <v>25</v>
      </c>
      <c r="B19" s="28">
        <f>'Unallocated Detail'!G54</f>
        <v>51573228.350000001</v>
      </c>
      <c r="C19" s="28">
        <f>'Unallocated Detail'!H54</f>
        <v>10238199.24</v>
      </c>
      <c r="D19" s="23">
        <f>B19+C19</f>
        <v>61811427.590000004</v>
      </c>
    </row>
    <row r="20" spans="1:4">
      <c r="A20" s="22" t="s">
        <v>24</v>
      </c>
      <c r="B20" s="28">
        <f>'Unallocated Detail'!G57</f>
        <v>10038659.140000001</v>
      </c>
      <c r="C20" s="28">
        <f>'Unallocated Detail'!H57</f>
        <v>0</v>
      </c>
      <c r="D20" s="23">
        <f>B20+C20</f>
        <v>10038659.140000001</v>
      </c>
    </row>
    <row r="21" spans="1:4">
      <c r="A21" s="22" t="s">
        <v>23</v>
      </c>
      <c r="B21" s="27">
        <f>'Unallocated Detail'!G60</f>
        <v>-5169865.3499999996</v>
      </c>
      <c r="C21" s="26">
        <f>'Unallocated Detail'!H60</f>
        <v>0</v>
      </c>
      <c r="D21" s="25">
        <f>B21+C21</f>
        <v>-5169865.3499999996</v>
      </c>
    </row>
    <row r="22" spans="1:4">
      <c r="A22" s="22" t="s">
        <v>22</v>
      </c>
      <c r="B22" s="15">
        <f>SUM(B18:B21)</f>
        <v>82357540.270000011</v>
      </c>
      <c r="C22" s="15">
        <f>SUM(C18:C21)</f>
        <v>10238199.24</v>
      </c>
      <c r="D22" s="14">
        <f>SUM(D18:D21)</f>
        <v>92595739.510000005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10618344.849999998</v>
      </c>
      <c r="C24" s="24">
        <f>'Unallocated Detail'!H135</f>
        <v>490460.96</v>
      </c>
      <c r="D24" s="14">
        <f t="shared" ref="D24:D38" si="0">B24+C24</f>
        <v>11108805.809999999</v>
      </c>
    </row>
    <row r="25" spans="1:4">
      <c r="A25" s="22" t="s">
        <v>20</v>
      </c>
      <c r="B25" s="21">
        <f>'Unallocated Detail'!G165</f>
        <v>1893334.73</v>
      </c>
      <c r="C25" s="21">
        <f>'Unallocated Detail'!H165</f>
        <v>1749.53</v>
      </c>
      <c r="D25" s="23">
        <f t="shared" si="0"/>
        <v>1895084.26</v>
      </c>
    </row>
    <row r="26" spans="1:4">
      <c r="A26" s="22" t="s">
        <v>19</v>
      </c>
      <c r="B26" s="21">
        <f>'Unallocated Detail'!G203</f>
        <v>6791480.4700000007</v>
      </c>
      <c r="C26" s="21">
        <f>'Unallocated Detail'!H203</f>
        <v>5574707.54</v>
      </c>
      <c r="D26" s="23">
        <f t="shared" si="0"/>
        <v>12366188.010000002</v>
      </c>
    </row>
    <row r="27" spans="1:4">
      <c r="A27" s="22" t="s">
        <v>18</v>
      </c>
      <c r="B27" s="21">
        <f>'Unallocated Detail'!G210</f>
        <v>4417941.97</v>
      </c>
      <c r="C27" s="21">
        <f>'Unallocated Detail'!H210</f>
        <v>2542541.65</v>
      </c>
      <c r="D27" s="23">
        <f t="shared" si="0"/>
        <v>6960483.6199999992</v>
      </c>
    </row>
    <row r="28" spans="1:4">
      <c r="A28" s="22" t="s">
        <v>17</v>
      </c>
      <c r="B28" s="21">
        <f>'Unallocated Detail'!G219</f>
        <v>1766641.1199999999</v>
      </c>
      <c r="C28" s="21">
        <f>'Unallocated Detail'!H219</f>
        <v>257113.18</v>
      </c>
      <c r="D28" s="23">
        <f t="shared" si="0"/>
        <v>2023754.2999999998</v>
      </c>
    </row>
    <row r="29" spans="1:4">
      <c r="A29" s="22" t="s">
        <v>16</v>
      </c>
      <c r="B29" s="21">
        <f>'Unallocated Detail'!G222</f>
        <v>6821368.5999999996</v>
      </c>
      <c r="C29" s="21">
        <f>'Unallocated Detail'!H222</f>
        <v>468876.59</v>
      </c>
      <c r="D29" s="23">
        <f t="shared" si="0"/>
        <v>7290245.1899999995</v>
      </c>
    </row>
    <row r="30" spans="1:4">
      <c r="A30" s="22" t="s">
        <v>15</v>
      </c>
      <c r="B30" s="21">
        <f>'Unallocated Detail'!G237</f>
        <v>8735221.459999999</v>
      </c>
      <c r="C30" s="21">
        <f>'Unallocated Detail'!H237</f>
        <v>3952150.55</v>
      </c>
      <c r="D30" s="23">
        <f t="shared" si="0"/>
        <v>12687372.009999998</v>
      </c>
    </row>
    <row r="31" spans="1:4">
      <c r="A31" s="22" t="s">
        <v>14</v>
      </c>
      <c r="B31" s="21">
        <f>'Unallocated Detail'!G244</f>
        <v>28404621.950000003</v>
      </c>
      <c r="C31" s="21">
        <f>'Unallocated Detail'!H244</f>
        <v>9748766.4299999997</v>
      </c>
      <c r="D31" s="23">
        <f t="shared" si="0"/>
        <v>38153388.380000003</v>
      </c>
    </row>
    <row r="32" spans="1:4">
      <c r="A32" s="22" t="s">
        <v>13</v>
      </c>
      <c r="B32" s="21">
        <f>'Unallocated Detail'!G249</f>
        <v>6219961.6699999999</v>
      </c>
      <c r="C32" s="21">
        <f>'Unallocated Detail'!H249</f>
        <v>2201217.0599999996</v>
      </c>
      <c r="D32" s="23">
        <f t="shared" si="0"/>
        <v>8421178.7300000004</v>
      </c>
    </row>
    <row r="33" spans="1:4">
      <c r="A33" s="22" t="s">
        <v>12</v>
      </c>
      <c r="B33" s="21">
        <f>'Unallocated Detail'!G252</f>
        <v>3458237.69</v>
      </c>
      <c r="C33" s="21">
        <f>'Unallocated Detail'!H252</f>
        <v>0</v>
      </c>
      <c r="D33" s="23">
        <f t="shared" si="0"/>
        <v>3458237.69</v>
      </c>
    </row>
    <row r="34" spans="1:4">
      <c r="A34" s="13" t="s">
        <v>11</v>
      </c>
      <c r="B34" s="21">
        <f>'Unallocated Detail'!G260</f>
        <v>-1496252.47</v>
      </c>
      <c r="C34" s="21">
        <f>'Unallocated Detail'!H260</f>
        <v>726631.66</v>
      </c>
      <c r="D34" s="20">
        <f t="shared" si="0"/>
        <v>-769620.80999999994</v>
      </c>
    </row>
    <row r="35" spans="1:4">
      <c r="A35" s="22" t="s">
        <v>341</v>
      </c>
      <c r="B35" s="21">
        <f>'Unallocated Detail'!G264</f>
        <v>-2012579.4699999997</v>
      </c>
      <c r="C35" s="21">
        <f>'Unallocated Detail'!H264</f>
        <v>0</v>
      </c>
      <c r="D35" s="20">
        <f t="shared" si="0"/>
        <v>-2012579.4699999997</v>
      </c>
    </row>
    <row r="36" spans="1:4">
      <c r="A36" s="13" t="s">
        <v>10</v>
      </c>
      <c r="B36" s="21">
        <f>'Unallocated Detail'!G269</f>
        <v>17030778.099999998</v>
      </c>
      <c r="C36" s="21">
        <f>'Unallocated Detail'!H269</f>
        <v>4598475.1000000006</v>
      </c>
      <c r="D36" s="20">
        <f t="shared" si="0"/>
        <v>21629253.199999999</v>
      </c>
    </row>
    <row r="37" spans="1:4">
      <c r="A37" s="13" t="s">
        <v>9</v>
      </c>
      <c r="B37" s="21">
        <f>'Unallocated Detail'!G274</f>
        <v>3784792.01</v>
      </c>
      <c r="C37" s="21">
        <f>'Unallocated Detail'!H274</f>
        <v>369051.9</v>
      </c>
      <c r="D37" s="20">
        <f t="shared" si="0"/>
        <v>4153843.9099999997</v>
      </c>
    </row>
    <row r="38" spans="1:4">
      <c r="A38" s="13" t="s">
        <v>8</v>
      </c>
      <c r="B38" s="19">
        <f>'Unallocated Detail'!G279</f>
        <v>-4039030.5599999996</v>
      </c>
      <c r="C38" s="18">
        <f>'Unallocated Detail'!H279</f>
        <v>-304185.13</v>
      </c>
      <c r="D38" s="17">
        <f t="shared" si="0"/>
        <v>-4343215.6899999995</v>
      </c>
    </row>
    <row r="39" spans="1:4">
      <c r="A39" s="16" t="s">
        <v>7</v>
      </c>
      <c r="B39" s="15">
        <f>SUM(B22:B38)</f>
        <v>174752402.38999999</v>
      </c>
      <c r="C39" s="15">
        <f>SUM(C22:C38)</f>
        <v>40865756.25999999</v>
      </c>
      <c r="D39" s="14">
        <f>SUM(D22:D38)</f>
        <v>215618158.64999998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13433966.560000002</v>
      </c>
      <c r="C41" s="9">
        <f>C13-C39</f>
        <v>-5817903.5699999854</v>
      </c>
      <c r="D41" s="8">
        <f>D13-D39</f>
        <v>7616062.9900000095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AUGUST 31,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157603804.69</v>
      </c>
      <c r="C8" s="15">
        <f>'Unallocated Detail'!C16</f>
        <v>35644060.490000002</v>
      </c>
      <c r="D8" s="15">
        <f>'Unallocated Detail'!D16</f>
        <v>0</v>
      </c>
      <c r="E8" s="15">
        <v>0</v>
      </c>
      <c r="F8" s="14">
        <f>SUM(B8:E8)</f>
        <v>193247865.18000001</v>
      </c>
      <c r="G8" s="40"/>
    </row>
    <row r="9" spans="1:7" s="2" customFormat="1" ht="18" customHeight="1">
      <c r="A9" s="13" t="s">
        <v>30</v>
      </c>
      <c r="B9" s="48">
        <f>'Unallocated Detail'!B19</f>
        <v>14424.78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14424.78</v>
      </c>
      <c r="G9" s="40"/>
    </row>
    <row r="10" spans="1:7" s="2" customFormat="1" ht="18" customHeight="1">
      <c r="A10" s="13" t="s">
        <v>29</v>
      </c>
      <c r="B10" s="48">
        <f>'Unallocated Detail'!B23</f>
        <v>22130848.509999998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22130848.509999998</v>
      </c>
      <c r="G10" s="40"/>
    </row>
    <row r="11" spans="1:7" s="2" customFormat="1" ht="18" customHeight="1">
      <c r="A11" s="13" t="s">
        <v>28</v>
      </c>
      <c r="B11" s="27">
        <f>'Unallocated Detail'!B38</f>
        <v>8437290.9699999988</v>
      </c>
      <c r="C11" s="26">
        <f>'Unallocated Detail'!C38</f>
        <v>-596207.80000000005</v>
      </c>
      <c r="D11" s="26">
        <f>'Unallocated Detail'!D38</f>
        <v>0</v>
      </c>
      <c r="E11" s="26">
        <v>0</v>
      </c>
      <c r="F11" s="25">
        <f>SUM(B11:E11)</f>
        <v>7841083.169999999</v>
      </c>
      <c r="G11" s="40"/>
    </row>
    <row r="12" spans="1:7" s="2" customFormat="1" ht="18" customHeight="1">
      <c r="A12" s="13" t="s">
        <v>27</v>
      </c>
      <c r="B12" s="15">
        <f>SUM(B8:B11)</f>
        <v>188186368.94999999</v>
      </c>
      <c r="C12" s="15">
        <f>SUM(C8:C11)</f>
        <v>35047852.690000005</v>
      </c>
      <c r="D12" s="15">
        <f>SUM(D8:D11)</f>
        <v>0</v>
      </c>
      <c r="E12" s="15">
        <f>SUM(E8:E11)</f>
        <v>0</v>
      </c>
      <c r="F12" s="14">
        <f>SUM(F8:F11)</f>
        <v>223234221.63999999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25915518.130000003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25915518.130000003</v>
      </c>
      <c r="G17" s="40"/>
    </row>
    <row r="18" spans="1:7" s="2" customFormat="1" ht="18" customHeight="1">
      <c r="A18" s="13" t="s">
        <v>25</v>
      </c>
      <c r="B18" s="48">
        <f>'Unallocated Detail'!B54</f>
        <v>51573228.350000001</v>
      </c>
      <c r="C18" s="48">
        <f>'Unallocated Detail'!C54</f>
        <v>10238199.24</v>
      </c>
      <c r="D18" s="48">
        <f>'Unallocated Detail'!D54</f>
        <v>0</v>
      </c>
      <c r="E18" s="48">
        <v>0</v>
      </c>
      <c r="F18" s="23">
        <f>SUM(B18:E18)</f>
        <v>61811427.590000004</v>
      </c>
      <c r="G18" s="40"/>
    </row>
    <row r="19" spans="1:7" s="2" customFormat="1" ht="18" customHeight="1">
      <c r="A19" s="13" t="s">
        <v>24</v>
      </c>
      <c r="B19" s="48">
        <f>'Unallocated Detail'!B57</f>
        <v>10038659.140000001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10038659.140000001</v>
      </c>
      <c r="G19" s="40"/>
    </row>
    <row r="20" spans="1:7" s="2" customFormat="1" ht="18" customHeight="1">
      <c r="A20" s="13" t="s">
        <v>23</v>
      </c>
      <c r="B20" s="27">
        <f>'Unallocated Detail'!B60</f>
        <v>-5169865.3499999996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-5169865.3499999996</v>
      </c>
      <c r="G20" s="40"/>
    </row>
    <row r="21" spans="1:7" s="2" customFormat="1" ht="18" customHeight="1">
      <c r="A21" s="13" t="s">
        <v>22</v>
      </c>
      <c r="B21" s="15">
        <f>SUM(B17:B20)</f>
        <v>82357540.270000011</v>
      </c>
      <c r="C21" s="15">
        <f>SUM(C17:C20)</f>
        <v>10238199.24</v>
      </c>
      <c r="D21" s="15">
        <f>SUM(D17:D20)</f>
        <v>0</v>
      </c>
      <c r="E21" s="15">
        <f>SUM(E17:E20)</f>
        <v>0</v>
      </c>
      <c r="F21" s="14">
        <f>SUM(F17:F20)</f>
        <v>92595739.510000005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10618344.849999998</v>
      </c>
      <c r="C23" s="15">
        <f>'Unallocated Detail'!C135</f>
        <v>490460.96</v>
      </c>
      <c r="D23" s="15">
        <f>'Unallocated Detail'!D135</f>
        <v>0</v>
      </c>
      <c r="E23" s="15">
        <v>0</v>
      </c>
      <c r="F23" s="14">
        <f t="shared" ref="F23:F37" si="0">SUM(B23:E23)</f>
        <v>11108805.809999999</v>
      </c>
      <c r="G23" s="40"/>
    </row>
    <row r="24" spans="1:7" s="2" customFormat="1" ht="18" customHeight="1">
      <c r="A24" s="13" t="s">
        <v>20</v>
      </c>
      <c r="B24" s="49">
        <f>'Unallocated Detail'!B165</f>
        <v>1893334.73</v>
      </c>
      <c r="C24" s="48">
        <f>'Unallocated Detail'!C165</f>
        <v>1749.53</v>
      </c>
      <c r="D24" s="48">
        <f>'Unallocated Detail'!D165</f>
        <v>0</v>
      </c>
      <c r="E24" s="48">
        <v>0</v>
      </c>
      <c r="F24" s="23">
        <f t="shared" si="0"/>
        <v>1895084.26</v>
      </c>
      <c r="G24" s="40"/>
    </row>
    <row r="25" spans="1:7" s="2" customFormat="1" ht="18" customHeight="1">
      <c r="A25" s="13" t="s">
        <v>19</v>
      </c>
      <c r="B25" s="49">
        <f>'Unallocated Detail'!B203</f>
        <v>6791480.4700000007</v>
      </c>
      <c r="C25" s="29">
        <f>'Unallocated Detail'!C203</f>
        <v>5574707.54</v>
      </c>
      <c r="D25" s="29">
        <f>'Unallocated Detail'!D203</f>
        <v>0</v>
      </c>
      <c r="E25" s="48">
        <v>0</v>
      </c>
      <c r="F25" s="23">
        <f t="shared" si="0"/>
        <v>12366188.010000002</v>
      </c>
      <c r="G25" s="40"/>
    </row>
    <row r="26" spans="1:7" s="2" customFormat="1" ht="18" customHeight="1">
      <c r="A26" s="22" t="s">
        <v>18</v>
      </c>
      <c r="B26" s="49">
        <f>'Unallocated Detail'!B210</f>
        <v>2383315.16</v>
      </c>
      <c r="C26" s="29">
        <f>'Unallocated Detail'!C210</f>
        <v>1085243</v>
      </c>
      <c r="D26" s="29">
        <f>'Unallocated Detail'!D210</f>
        <v>3491925.46</v>
      </c>
      <c r="E26" s="48">
        <v>0</v>
      </c>
      <c r="F26" s="23">
        <f t="shared" si="0"/>
        <v>6960483.6200000001</v>
      </c>
      <c r="G26" s="40"/>
    </row>
    <row r="27" spans="1:7" s="2" customFormat="1" ht="18" customHeight="1">
      <c r="A27" s="13" t="s">
        <v>17</v>
      </c>
      <c r="B27" s="49">
        <f>'Unallocated Detail'!B219</f>
        <v>1628601.9400000002</v>
      </c>
      <c r="C27" s="29">
        <f>'Unallocated Detail'!C219</f>
        <v>157481.62000000002</v>
      </c>
      <c r="D27" s="29">
        <f>'Unallocated Detail'!D219</f>
        <v>237670.73999999996</v>
      </c>
      <c r="E27" s="48">
        <v>0</v>
      </c>
      <c r="F27" s="23">
        <f t="shared" si="0"/>
        <v>2023754.3000000003</v>
      </c>
      <c r="G27" s="40"/>
    </row>
    <row r="28" spans="1:7" s="2" customFormat="1" ht="18" customHeight="1">
      <c r="A28" s="13" t="s">
        <v>16</v>
      </c>
      <c r="B28" s="49">
        <f>'Unallocated Detail'!B222</f>
        <v>6821368.5999999996</v>
      </c>
      <c r="C28" s="29">
        <f>'Unallocated Detail'!C222</f>
        <v>468876.59</v>
      </c>
      <c r="D28" s="29">
        <f>'Unallocated Detail'!D222</f>
        <v>0</v>
      </c>
      <c r="E28" s="48">
        <v>0</v>
      </c>
      <c r="F28" s="23">
        <f t="shared" si="0"/>
        <v>7290245.1899999995</v>
      </c>
      <c r="G28" s="40"/>
    </row>
    <row r="29" spans="1:7" s="2" customFormat="1" ht="18" customHeight="1">
      <c r="A29" s="22" t="s">
        <v>15</v>
      </c>
      <c r="B29" s="49">
        <f>'Unallocated Detail'!B237</f>
        <v>2909017.79</v>
      </c>
      <c r="C29" s="29">
        <f>'Unallocated Detail'!C237</f>
        <v>789108.06</v>
      </c>
      <c r="D29" s="29">
        <f>'Unallocated Detail'!D237</f>
        <v>8989246.1600000001</v>
      </c>
      <c r="E29" s="48">
        <v>0</v>
      </c>
      <c r="F29" s="23">
        <f t="shared" si="0"/>
        <v>12687372.01</v>
      </c>
      <c r="G29" s="40"/>
    </row>
    <row r="30" spans="1:7" s="2" customFormat="1" ht="18" customHeight="1">
      <c r="A30" s="13" t="s">
        <v>14</v>
      </c>
      <c r="B30" s="49">
        <f>'Unallocated Detail'!B244</f>
        <v>27016757.190000001</v>
      </c>
      <c r="C30" s="29">
        <f>'Unallocated Detail'!C244</f>
        <v>9020661.1400000006</v>
      </c>
      <c r="D30" s="29">
        <f>'Unallocated Detail'!D244</f>
        <v>2115970.0499999998</v>
      </c>
      <c r="E30" s="48">
        <v>0</v>
      </c>
      <c r="F30" s="23">
        <f t="shared" si="0"/>
        <v>38153388.379999995</v>
      </c>
      <c r="G30" s="40"/>
    </row>
    <row r="31" spans="1:7" s="2" customFormat="1" ht="18" customHeight="1">
      <c r="A31" s="13" t="s">
        <v>13</v>
      </c>
      <c r="B31" s="49">
        <f>'Unallocated Detail'!B249</f>
        <v>2571142.54</v>
      </c>
      <c r="C31" s="29">
        <f>'Unallocated Detail'!C249</f>
        <v>286963.88</v>
      </c>
      <c r="D31" s="29">
        <f>'Unallocated Detail'!D249</f>
        <v>5563072.3100000005</v>
      </c>
      <c r="E31" s="48">
        <v>0</v>
      </c>
      <c r="F31" s="23">
        <f t="shared" si="0"/>
        <v>8421178.7300000004</v>
      </c>
      <c r="G31" s="40"/>
    </row>
    <row r="32" spans="1:7" s="2" customFormat="1" ht="18" customHeight="1">
      <c r="A32" s="13" t="s">
        <v>12</v>
      </c>
      <c r="B32" s="49">
        <f>'Unallocated Detail'!B252</f>
        <v>3458237.69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3458237.69</v>
      </c>
      <c r="G32" s="40"/>
    </row>
    <row r="33" spans="1:8" s="2" customFormat="1" ht="18" customHeight="1">
      <c r="A33" s="22" t="s">
        <v>11</v>
      </c>
      <c r="B33" s="49">
        <f>'Unallocated Detail'!B260</f>
        <v>-1496252.47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-769620.80999999994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-2012579.4699999997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-2012579.4699999997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16766645.27</v>
      </c>
      <c r="C35" s="29">
        <f>'Unallocated Detail'!C269</f>
        <v>4447218.6100000003</v>
      </c>
      <c r="D35" s="29">
        <f>'Unallocated Detail'!D269</f>
        <v>415389.32</v>
      </c>
      <c r="E35" s="48">
        <v>0</v>
      </c>
      <c r="F35" s="23">
        <f t="shared" si="0"/>
        <v>21629253.199999999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3784792.01</v>
      </c>
      <c r="C36" s="48">
        <f>'Unallocated Detail'!C274</f>
        <v>369051.9</v>
      </c>
      <c r="D36" s="48">
        <f>'Unallocated Detail'!D274</f>
        <v>0</v>
      </c>
      <c r="E36" s="48">
        <v>0</v>
      </c>
      <c r="F36" s="23">
        <f t="shared" si="0"/>
        <v>4153843.9099999997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-4039030.5599999996</v>
      </c>
      <c r="C37" s="51">
        <f>'Unallocated Detail'!C279</f>
        <v>-304185.13</v>
      </c>
      <c r="D37" s="51">
        <f>'Unallocated Detail'!D279</f>
        <v>0</v>
      </c>
      <c r="E37" s="26">
        <v>0</v>
      </c>
      <c r="F37" s="25">
        <f t="shared" si="0"/>
        <v>-4343215.6899999995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161452716.00999999</v>
      </c>
      <c r="C38" s="15">
        <f>SUM(C21:C37)</f>
        <v>33352168.599999998</v>
      </c>
      <c r="D38" s="15">
        <f>SUM(D21:D37)</f>
        <v>20813274.039999999</v>
      </c>
      <c r="E38" s="15">
        <f>SUM(E21:E37)</f>
        <v>0</v>
      </c>
      <c r="F38" s="14">
        <f>SUM(F21:F37)</f>
        <v>215618158.64999998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26733652.939999998</v>
      </c>
      <c r="C40" s="15">
        <f>C12-C38</f>
        <v>1695684.0900000073</v>
      </c>
      <c r="D40" s="15">
        <f>D12-D38</f>
        <v>-20813274.039999999</v>
      </c>
      <c r="E40" s="15">
        <f>E12-E38</f>
        <v>0</v>
      </c>
      <c r="F40" s="14">
        <f>F12-F38</f>
        <v>7616062.9900000095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-3192682.88</v>
      </c>
      <c r="F43" s="14">
        <f>SUM(B43:E43)</f>
        <v>-3192682.88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17996311.25</v>
      </c>
      <c r="F44" s="23">
        <f>SUM(B44:E44)</f>
        <v>17996311.25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Detail'!I324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14803628.370000001</v>
      </c>
      <c r="F46" s="14">
        <f>SUM(F43:F45)</f>
        <v>14803628.370000001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26733652.939999998</v>
      </c>
      <c r="C48" s="45">
        <f>C40-C46</f>
        <v>1695684.0900000073</v>
      </c>
      <c r="D48" s="45">
        <f>D40-D46</f>
        <v>-20813274.039999999</v>
      </c>
      <c r="E48" s="45">
        <f>E40-E46</f>
        <v>-14803628.370000001</v>
      </c>
      <c r="F48" s="44">
        <f>F40-F46</f>
        <v>-7187565.3799999915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1.25" outlineLevelCol="1"/>
  <cols>
    <col min="1" max="1" width="45.42578125" style="72" customWidth="1"/>
    <col min="2" max="2" width="12" style="71" bestFit="1" customWidth="1"/>
    <col min="3" max="3" width="11" style="71" bestFit="1" customWidth="1"/>
    <col min="4" max="4" width="12.5703125" style="71" bestFit="1" customWidth="1"/>
    <col min="5" max="5" width="16.140625" style="71" hidden="1" customWidth="1" outlineLevel="1"/>
    <col min="6" max="6" width="13.140625" style="71" hidden="1" customWidth="1" outlineLevel="1"/>
    <col min="7" max="7" width="13.28515625" style="71" hidden="1" customWidth="1" outlineLevel="1"/>
    <col min="8" max="8" width="12.5703125" style="71" hidden="1" customWidth="1" outlineLevel="1"/>
    <col min="9" max="9" width="12" style="71" bestFit="1" customWidth="1" collapsed="1"/>
    <col min="10" max="16384" width="8.85546875" style="71"/>
  </cols>
  <sheetData>
    <row r="1" spans="1:9" ht="12.75">
      <c r="A1" s="140" t="s">
        <v>350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0" t="s">
        <v>359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140" t="str">
        <f>Allocated!A3</f>
        <v>FOR THE MONTH ENDED AUGUST 31, 2018</v>
      </c>
      <c r="B3" s="140"/>
      <c r="C3" s="140"/>
      <c r="D3" s="140"/>
      <c r="E3" s="140"/>
      <c r="F3" s="140"/>
      <c r="G3" s="140"/>
      <c r="H3" s="140"/>
      <c r="I3" s="140"/>
    </row>
    <row r="4" spans="1:9" s="74" customFormat="1" ht="12">
      <c r="A4" s="62" t="s">
        <v>358</v>
      </c>
      <c r="B4" s="61" t="s">
        <v>34</v>
      </c>
      <c r="C4" s="61" t="s">
        <v>357</v>
      </c>
      <c r="D4" s="61" t="s">
        <v>35</v>
      </c>
      <c r="E4" s="61" t="s">
        <v>356</v>
      </c>
      <c r="F4" s="61" t="s">
        <v>355</v>
      </c>
      <c r="G4" s="61" t="s">
        <v>354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 t="s">
        <v>417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8" spans="1:9" ht="12">
      <c r="A8" s="58" t="s">
        <v>36</v>
      </c>
      <c r="B8" s="137"/>
      <c r="C8" s="137"/>
      <c r="D8" s="137"/>
      <c r="E8" s="137"/>
      <c r="F8" s="137"/>
      <c r="G8" s="137"/>
      <c r="H8" s="137"/>
      <c r="I8" s="137"/>
    </row>
    <row r="9" spans="1:9" ht="12">
      <c r="A9" s="60" t="s">
        <v>37</v>
      </c>
      <c r="B9" s="79"/>
      <c r="C9" s="79"/>
      <c r="D9" s="79"/>
      <c r="E9" s="79"/>
      <c r="F9" s="79"/>
      <c r="G9" s="79"/>
      <c r="H9" s="79"/>
      <c r="I9" s="79"/>
    </row>
    <row r="10" spans="1:9" ht="12">
      <c r="A10" s="59" t="s">
        <v>38</v>
      </c>
      <c r="B10" s="136">
        <v>74388772.329999998</v>
      </c>
      <c r="C10" s="136">
        <v>0</v>
      </c>
      <c r="D10" s="136">
        <v>0</v>
      </c>
      <c r="E10" s="136">
        <v>0</v>
      </c>
      <c r="F10" s="136">
        <v>0</v>
      </c>
      <c r="G10" s="136">
        <f t="shared" ref="G10:H15" si="0">B10+E10</f>
        <v>74388772.329999998</v>
      </c>
      <c r="H10" s="136">
        <f t="shared" si="0"/>
        <v>0</v>
      </c>
      <c r="I10" s="136">
        <f t="shared" ref="I10:I15" si="1">SUM(G10:H10)</f>
        <v>74388772.329999998</v>
      </c>
    </row>
    <row r="11" spans="1:9" ht="12">
      <c r="A11" s="59" t="s">
        <v>39</v>
      </c>
      <c r="B11" s="79">
        <v>81691882.849999994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81691882.849999994</v>
      </c>
      <c r="H11" s="79">
        <f t="shared" si="0"/>
        <v>0</v>
      </c>
      <c r="I11" s="79">
        <f t="shared" si="1"/>
        <v>81691882.849999994</v>
      </c>
    </row>
    <row r="12" spans="1:9" ht="12">
      <c r="A12" s="59" t="s">
        <v>40</v>
      </c>
      <c r="B12" s="79">
        <v>1523149.51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1523149.51</v>
      </c>
      <c r="H12" s="79">
        <f t="shared" si="0"/>
        <v>0</v>
      </c>
      <c r="I12" s="79">
        <f t="shared" si="1"/>
        <v>1523149.51</v>
      </c>
    </row>
    <row r="13" spans="1:9" ht="12">
      <c r="A13" s="59" t="s">
        <v>41</v>
      </c>
      <c r="B13" s="79">
        <v>0</v>
      </c>
      <c r="C13" s="79">
        <v>20222120.640000001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20222120.640000001</v>
      </c>
      <c r="I13" s="79">
        <f t="shared" si="1"/>
        <v>20222120.640000001</v>
      </c>
    </row>
    <row r="14" spans="1:9" ht="12">
      <c r="A14" s="59" t="s">
        <v>42</v>
      </c>
      <c r="B14" s="79">
        <v>0</v>
      </c>
      <c r="C14" s="79">
        <v>13787100.960000001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13787100.960000001</v>
      </c>
      <c r="I14" s="79">
        <f t="shared" si="1"/>
        <v>13787100.960000001</v>
      </c>
    </row>
    <row r="15" spans="1:9" ht="12">
      <c r="A15" s="59" t="s">
        <v>43</v>
      </c>
      <c r="B15" s="79">
        <v>0</v>
      </c>
      <c r="C15" s="79">
        <v>1634838.89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1634838.89</v>
      </c>
      <c r="I15" s="79">
        <f t="shared" si="1"/>
        <v>1634838.89</v>
      </c>
    </row>
    <row r="16" spans="1:9" ht="12">
      <c r="A16" s="59" t="s">
        <v>44</v>
      </c>
      <c r="B16" s="78">
        <f t="shared" ref="B16:I16" si="2">SUM(B10:B15)</f>
        <v>157603804.69</v>
      </c>
      <c r="C16" s="78">
        <f t="shared" si="2"/>
        <v>35644060.490000002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157603804.69</v>
      </c>
      <c r="H16" s="78">
        <f t="shared" si="2"/>
        <v>35644060.490000002</v>
      </c>
      <c r="I16" s="78">
        <f t="shared" si="2"/>
        <v>193247865.17999998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14424.78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14424.78</v>
      </c>
      <c r="H18" s="79">
        <f>C18+F18</f>
        <v>0</v>
      </c>
      <c r="I18" s="79">
        <f>SUM(G18:H18)</f>
        <v>14424.78</v>
      </c>
    </row>
    <row r="19" spans="1:9" ht="12">
      <c r="A19" s="59" t="s">
        <v>47</v>
      </c>
      <c r="B19" s="78">
        <f t="shared" ref="B19:I19" si="3">SUM(B18)</f>
        <v>14424.78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14424.78</v>
      </c>
      <c r="H19" s="78">
        <f t="shared" si="3"/>
        <v>0</v>
      </c>
      <c r="I19" s="78">
        <f t="shared" si="3"/>
        <v>14424.78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13214374.35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13214374.35</v>
      </c>
      <c r="H21" s="79">
        <f>C21+F21</f>
        <v>0</v>
      </c>
      <c r="I21" s="79">
        <f>SUM(G21:H21)</f>
        <v>13214374.35</v>
      </c>
    </row>
    <row r="22" spans="1:9" ht="12">
      <c r="A22" s="59" t="s">
        <v>50</v>
      </c>
      <c r="B22" s="79">
        <v>8916474.1600000001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8916474.1600000001</v>
      </c>
      <c r="H22" s="79">
        <f>C22+F22</f>
        <v>0</v>
      </c>
      <c r="I22" s="79">
        <f>SUM(G22:H22)</f>
        <v>8916474.1600000001</v>
      </c>
    </row>
    <row r="23" spans="1:9" ht="12">
      <c r="A23" s="59" t="s">
        <v>51</v>
      </c>
      <c r="B23" s="78">
        <f t="shared" ref="B23:I23" si="4">SUM(B21:B22)</f>
        <v>22130848.509999998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22130848.509999998</v>
      </c>
      <c r="H23" s="78">
        <f t="shared" si="4"/>
        <v>0</v>
      </c>
      <c r="I23" s="78">
        <f t="shared" si="4"/>
        <v>22130848.509999998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410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185159.48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185159.48</v>
      </c>
      <c r="H27" s="79">
        <f t="shared" si="6"/>
        <v>0</v>
      </c>
      <c r="I27" s="79">
        <f t="shared" si="7"/>
        <v>185159.48</v>
      </c>
    </row>
    <row r="28" spans="1:9" ht="12">
      <c r="A28" s="59" t="s">
        <v>55</v>
      </c>
      <c r="B28" s="79">
        <v>1236534.98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1236534.98</v>
      </c>
      <c r="H28" s="79">
        <f t="shared" si="6"/>
        <v>0</v>
      </c>
      <c r="I28" s="79">
        <f t="shared" si="7"/>
        <v>1236534.98</v>
      </c>
    </row>
    <row r="29" spans="1:9" ht="12">
      <c r="A29" s="59" t="s">
        <v>56</v>
      </c>
      <c r="B29" s="79">
        <v>1797081.41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1797081.41</v>
      </c>
      <c r="H29" s="79">
        <f t="shared" si="6"/>
        <v>0</v>
      </c>
      <c r="I29" s="79">
        <f t="shared" si="7"/>
        <v>1797081.41</v>
      </c>
    </row>
    <row r="30" spans="1:9" ht="12">
      <c r="A30" s="59" t="s">
        <v>418</v>
      </c>
      <c r="B30" s="79">
        <v>1982129.26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1982129.26</v>
      </c>
      <c r="H30" s="79">
        <f t="shared" si="6"/>
        <v>0</v>
      </c>
      <c r="I30" s="79">
        <f t="shared" si="7"/>
        <v>1982129.26</v>
      </c>
    </row>
    <row r="31" spans="1:9" ht="12">
      <c r="A31" s="59" t="s">
        <v>419</v>
      </c>
      <c r="B31" s="79">
        <v>3236385.84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3236385.84</v>
      </c>
      <c r="H31" s="79">
        <f t="shared" si="6"/>
        <v>0</v>
      </c>
      <c r="I31" s="79">
        <f t="shared" si="7"/>
        <v>3236385.84</v>
      </c>
    </row>
    <row r="32" spans="1:9" ht="12">
      <c r="A32" s="59" t="s">
        <v>57</v>
      </c>
      <c r="B32" s="79">
        <v>0</v>
      </c>
      <c r="C32" s="79">
        <v>62196.39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62196.39</v>
      </c>
      <c r="I32" s="79">
        <f t="shared" si="7"/>
        <v>62196.39</v>
      </c>
    </row>
    <row r="33" spans="1:9" ht="12">
      <c r="A33" s="59" t="s">
        <v>58</v>
      </c>
      <c r="B33" s="79">
        <v>0</v>
      </c>
      <c r="C33" s="79">
        <v>272935.63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272935.63</v>
      </c>
      <c r="I33" s="79">
        <f t="shared" si="7"/>
        <v>272935.63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472453.24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472453.24</v>
      </c>
      <c r="I35" s="79">
        <f t="shared" si="7"/>
        <v>472453.24</v>
      </c>
    </row>
    <row r="36" spans="1:9" ht="12">
      <c r="A36" s="59" t="s">
        <v>61</v>
      </c>
      <c r="B36" s="79">
        <v>0</v>
      </c>
      <c r="C36" s="79">
        <v>-1485461.81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-1485461.81</v>
      </c>
      <c r="I36" s="79">
        <f t="shared" si="7"/>
        <v>-1485461.81</v>
      </c>
    </row>
    <row r="37" spans="1:9" ht="12">
      <c r="A37" s="59" t="s">
        <v>409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8437290.9699999988</v>
      </c>
      <c r="C38" s="78">
        <f t="shared" si="8"/>
        <v>-596207.80000000005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8437290.9699999988</v>
      </c>
      <c r="H38" s="78">
        <f t="shared" si="8"/>
        <v>-596207.80000000005</v>
      </c>
      <c r="I38" s="78">
        <f t="shared" si="8"/>
        <v>7841083.1699999999</v>
      </c>
    </row>
    <row r="39" spans="1:9" ht="12">
      <c r="A39" s="58" t="s">
        <v>63</v>
      </c>
      <c r="B39" s="83">
        <f t="shared" ref="B39:I39" si="9">B16+B19+B23+B38</f>
        <v>188186368.94999999</v>
      </c>
      <c r="C39" s="83">
        <f t="shared" si="9"/>
        <v>35047852.690000005</v>
      </c>
      <c r="D39" s="83">
        <f t="shared" si="9"/>
        <v>0</v>
      </c>
      <c r="E39" s="83">
        <f t="shared" si="9"/>
        <v>0</v>
      </c>
      <c r="F39" s="83">
        <f t="shared" si="9"/>
        <v>0</v>
      </c>
      <c r="G39" s="83">
        <f t="shared" si="9"/>
        <v>188186368.94999999</v>
      </c>
      <c r="H39" s="83">
        <f t="shared" si="9"/>
        <v>35047852.690000005</v>
      </c>
      <c r="I39" s="83">
        <f t="shared" si="9"/>
        <v>223234221.63999996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8016971.9900000002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8016971.9900000002</v>
      </c>
      <c r="H43" s="79">
        <f>C43+F43</f>
        <v>0</v>
      </c>
      <c r="I43" s="79">
        <f>SUM(G43:H43)</f>
        <v>8016971.9900000002</v>
      </c>
    </row>
    <row r="44" spans="1:9" ht="12">
      <c r="A44" s="59" t="s">
        <v>67</v>
      </c>
      <c r="B44" s="79">
        <v>17898546.140000001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17898546.140000001</v>
      </c>
      <c r="H44" s="79">
        <f>C44+F44</f>
        <v>0</v>
      </c>
      <c r="I44" s="79">
        <f>SUM(G44:H44)</f>
        <v>17898546.140000001</v>
      </c>
    </row>
    <row r="45" spans="1:9" ht="12">
      <c r="A45" s="59" t="s">
        <v>68</v>
      </c>
      <c r="B45" s="78">
        <f t="shared" ref="B45:I45" si="10">SUM(B43:B44)</f>
        <v>25915518.130000003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25915518.130000003</v>
      </c>
      <c r="H45" s="78">
        <f t="shared" si="10"/>
        <v>0</v>
      </c>
      <c r="I45" s="78">
        <f t="shared" si="10"/>
        <v>25915518.130000003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50552283.649999999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50552283.649999999</v>
      </c>
      <c r="H47" s="79">
        <f t="shared" si="11"/>
        <v>0</v>
      </c>
      <c r="I47" s="79">
        <f t="shared" ref="I47:I53" si="12">SUM(G47:H47)</f>
        <v>50552283.649999999</v>
      </c>
    </row>
    <row r="48" spans="1:9" ht="12">
      <c r="A48" s="59" t="s">
        <v>71</v>
      </c>
      <c r="B48" s="79">
        <v>1020944.7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1020944.7</v>
      </c>
      <c r="H48" s="79">
        <f t="shared" si="11"/>
        <v>0</v>
      </c>
      <c r="I48" s="79">
        <f t="shared" si="12"/>
        <v>1020944.7</v>
      </c>
    </row>
    <row r="49" spans="1:9" ht="12">
      <c r="A49" s="59" t="s">
        <v>72</v>
      </c>
      <c r="B49" s="79">
        <v>0</v>
      </c>
      <c r="C49" s="79">
        <v>11948153.289999999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11948153.289999999</v>
      </c>
      <c r="I49" s="79">
        <f t="shared" si="12"/>
        <v>11948153.289999999</v>
      </c>
    </row>
    <row r="50" spans="1:9" ht="12">
      <c r="A50" s="59" t="s">
        <v>73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0</v>
      </c>
      <c r="I50" s="79">
        <f t="shared" si="12"/>
        <v>0</v>
      </c>
    </row>
    <row r="51" spans="1:9" ht="12">
      <c r="A51" s="59" t="s">
        <v>74</v>
      </c>
      <c r="B51" s="79">
        <v>0</v>
      </c>
      <c r="C51" s="79">
        <v>-185983.94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-185983.94</v>
      </c>
      <c r="I51" s="79">
        <f t="shared" si="12"/>
        <v>-185983.94</v>
      </c>
    </row>
    <row r="52" spans="1:9" ht="12">
      <c r="A52" s="59" t="s">
        <v>75</v>
      </c>
      <c r="B52" s="79">
        <v>0</v>
      </c>
      <c r="C52" s="79">
        <v>197216.64000000001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197216.64000000001</v>
      </c>
      <c r="I52" s="79">
        <f t="shared" si="12"/>
        <v>197216.64000000001</v>
      </c>
    </row>
    <row r="53" spans="1:9" ht="12">
      <c r="A53" s="59" t="s">
        <v>76</v>
      </c>
      <c r="B53" s="79">
        <v>0</v>
      </c>
      <c r="C53" s="79">
        <v>-1721186.75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-1721186.75</v>
      </c>
      <c r="I53" s="79">
        <f t="shared" si="12"/>
        <v>-1721186.75</v>
      </c>
    </row>
    <row r="54" spans="1:9" ht="12">
      <c r="A54" s="59" t="s">
        <v>77</v>
      </c>
      <c r="B54" s="78">
        <f t="shared" ref="B54:I54" si="13">SUM(B47:B53)</f>
        <v>51573228.350000001</v>
      </c>
      <c r="C54" s="78">
        <f t="shared" si="13"/>
        <v>10238199.24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51573228.350000001</v>
      </c>
      <c r="H54" s="78">
        <f t="shared" si="13"/>
        <v>10238199.24</v>
      </c>
      <c r="I54" s="78">
        <f t="shared" si="13"/>
        <v>61811427.590000004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10038659.140000001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10038659.140000001</v>
      </c>
      <c r="H56" s="79">
        <f>C56+F56</f>
        <v>0</v>
      </c>
      <c r="I56" s="79">
        <f>SUM(G56:H56)</f>
        <v>10038659.140000001</v>
      </c>
    </row>
    <row r="57" spans="1:9" ht="12">
      <c r="A57" s="59" t="s">
        <v>80</v>
      </c>
      <c r="B57" s="78">
        <f t="shared" ref="B57:I57" si="14">SUM(B56)</f>
        <v>10038659.140000001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10038659.140000001</v>
      </c>
      <c r="H57" s="78">
        <f t="shared" si="14"/>
        <v>0</v>
      </c>
      <c r="I57" s="78">
        <f t="shared" si="14"/>
        <v>10038659.140000001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-5169865.3499999996</v>
      </c>
      <c r="C59" s="77">
        <v>0</v>
      </c>
      <c r="D59" s="77">
        <v>0</v>
      </c>
      <c r="E59" s="77">
        <v>0</v>
      </c>
      <c r="F59" s="77">
        <v>0</v>
      </c>
      <c r="G59" s="79">
        <f>B59+E59</f>
        <v>-5169865.3499999996</v>
      </c>
      <c r="H59" s="79">
        <f>C59+F59</f>
        <v>0</v>
      </c>
      <c r="I59" s="79">
        <f>SUM(G59:H59)</f>
        <v>-5169865.3499999996</v>
      </c>
    </row>
    <row r="60" spans="1:9" ht="12">
      <c r="A60" s="59" t="s">
        <v>83</v>
      </c>
      <c r="B60" s="79">
        <f t="shared" ref="B60:I60" si="15">SUM(B59)</f>
        <v>-5169865.3499999996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8">
        <f t="shared" si="15"/>
        <v>-5169865.3499999996</v>
      </c>
      <c r="H60" s="78">
        <f t="shared" si="15"/>
        <v>0</v>
      </c>
      <c r="I60" s="78">
        <f t="shared" si="15"/>
        <v>-5169865.3499999996</v>
      </c>
    </row>
    <row r="61" spans="1:9" ht="12">
      <c r="A61" s="58" t="s">
        <v>84</v>
      </c>
      <c r="B61" s="83">
        <f t="shared" ref="B61:I61" si="16">B45+B54+B57+B60</f>
        <v>82357540.270000011</v>
      </c>
      <c r="C61" s="83">
        <f t="shared" si="16"/>
        <v>10238199.24</v>
      </c>
      <c r="D61" s="83">
        <f t="shared" si="16"/>
        <v>0</v>
      </c>
      <c r="E61" s="83">
        <f t="shared" si="16"/>
        <v>0</v>
      </c>
      <c r="F61" s="83">
        <f t="shared" si="16"/>
        <v>0</v>
      </c>
      <c r="G61" s="83">
        <f t="shared" si="16"/>
        <v>82357540.270000011</v>
      </c>
      <c r="H61" s="83">
        <f t="shared" si="16"/>
        <v>10238199.24</v>
      </c>
      <c r="I61" s="83">
        <f t="shared" si="16"/>
        <v>92595739.510000005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105828828.67999998</v>
      </c>
      <c r="C63" s="81">
        <f t="shared" si="17"/>
        <v>24809653.450000003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105828828.67999998</v>
      </c>
      <c r="H63" s="81">
        <f t="shared" si="17"/>
        <v>24809653.450000003</v>
      </c>
      <c r="I63" s="81">
        <f t="shared" si="17"/>
        <v>130638482.12999995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155978.43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155978.43</v>
      </c>
      <c r="H68" s="79">
        <f t="shared" ref="H68:H99" si="19">C68+F68</f>
        <v>0</v>
      </c>
      <c r="I68" s="79">
        <f t="shared" ref="I68:I99" si="20">SUM(G68:H68)</f>
        <v>155978.43</v>
      </c>
    </row>
    <row r="69" spans="1:9" ht="12">
      <c r="A69" s="59" t="s">
        <v>90</v>
      </c>
      <c r="B69" s="79">
        <v>1242416.43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1242416.43</v>
      </c>
      <c r="H69" s="79">
        <f t="shared" si="19"/>
        <v>0</v>
      </c>
      <c r="I69" s="79">
        <f t="shared" si="20"/>
        <v>1242416.43</v>
      </c>
    </row>
    <row r="70" spans="1:9" ht="12">
      <c r="A70" s="59" t="s">
        <v>91</v>
      </c>
      <c r="B70" s="79">
        <v>205656.24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205656.24</v>
      </c>
      <c r="H70" s="79">
        <f t="shared" si="19"/>
        <v>0</v>
      </c>
      <c r="I70" s="79">
        <f t="shared" si="20"/>
        <v>205656.24</v>
      </c>
    </row>
    <row r="71" spans="1:9" ht="12">
      <c r="A71" s="59" t="s">
        <v>92</v>
      </c>
      <c r="B71" s="79">
        <v>1788110.51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1788110.51</v>
      </c>
      <c r="H71" s="79">
        <f t="shared" si="19"/>
        <v>0</v>
      </c>
      <c r="I71" s="79">
        <f t="shared" si="20"/>
        <v>1788110.51</v>
      </c>
    </row>
    <row r="72" spans="1:9" ht="12">
      <c r="A72" s="59" t="s">
        <v>93</v>
      </c>
      <c r="B72" s="79">
        <v>-19504.16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-19504.16</v>
      </c>
      <c r="H72" s="79">
        <f t="shared" si="19"/>
        <v>0</v>
      </c>
      <c r="I72" s="79">
        <f t="shared" si="20"/>
        <v>-19504.16</v>
      </c>
    </row>
    <row r="73" spans="1:9" ht="12">
      <c r="A73" s="59" t="s">
        <v>94</v>
      </c>
      <c r="B73" s="79">
        <v>253431.91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253431.91</v>
      </c>
      <c r="H73" s="79">
        <f t="shared" si="19"/>
        <v>0</v>
      </c>
      <c r="I73" s="79">
        <f t="shared" si="20"/>
        <v>253431.91</v>
      </c>
    </row>
    <row r="74" spans="1:9" ht="12">
      <c r="A74" s="59" t="s">
        <v>95</v>
      </c>
      <c r="B74" s="79">
        <v>267278.73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267278.73</v>
      </c>
      <c r="H74" s="79">
        <f t="shared" si="19"/>
        <v>0</v>
      </c>
      <c r="I74" s="79">
        <f t="shared" si="20"/>
        <v>267278.73</v>
      </c>
    </row>
    <row r="75" spans="1:9" ht="12">
      <c r="A75" s="59" t="s">
        <v>96</v>
      </c>
      <c r="B75" s="79">
        <v>332987.46000000002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332987.46000000002</v>
      </c>
      <c r="H75" s="79">
        <f t="shared" si="19"/>
        <v>0</v>
      </c>
      <c r="I75" s="79">
        <f t="shared" si="20"/>
        <v>332987.46000000002</v>
      </c>
    </row>
    <row r="76" spans="1:9" ht="12">
      <c r="A76" s="59" t="s">
        <v>97</v>
      </c>
      <c r="B76" s="79">
        <v>327941.84999999998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327941.84999999998</v>
      </c>
      <c r="H76" s="79">
        <f t="shared" si="19"/>
        <v>0</v>
      </c>
      <c r="I76" s="79">
        <f t="shared" si="20"/>
        <v>327941.84999999998</v>
      </c>
    </row>
    <row r="77" spans="1:9" ht="12">
      <c r="A77" s="59" t="s">
        <v>98</v>
      </c>
      <c r="B77" s="79">
        <v>280370.3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280370.3</v>
      </c>
      <c r="H77" s="79">
        <f t="shared" si="19"/>
        <v>0</v>
      </c>
      <c r="I77" s="79">
        <f t="shared" si="20"/>
        <v>280370.3</v>
      </c>
    </row>
    <row r="78" spans="1:9" ht="12">
      <c r="A78" s="59" t="s">
        <v>99</v>
      </c>
      <c r="B78" s="79">
        <v>194869.43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194869.43</v>
      </c>
      <c r="H78" s="79">
        <f t="shared" si="19"/>
        <v>0</v>
      </c>
      <c r="I78" s="79">
        <f t="shared" si="20"/>
        <v>194869.43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247569.34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247569.34</v>
      </c>
      <c r="H80" s="79">
        <f t="shared" si="19"/>
        <v>0</v>
      </c>
      <c r="I80" s="79">
        <f t="shared" si="20"/>
        <v>247569.34</v>
      </c>
    </row>
    <row r="81" spans="1:9" ht="12">
      <c r="A81" s="59" t="s">
        <v>102</v>
      </c>
      <c r="B81" s="79">
        <v>18072.84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18072.84</v>
      </c>
      <c r="H81" s="79">
        <f t="shared" si="19"/>
        <v>0</v>
      </c>
      <c r="I81" s="79">
        <f t="shared" si="20"/>
        <v>18072.84</v>
      </c>
    </row>
    <row r="82" spans="1:9" ht="12">
      <c r="A82" s="59" t="s">
        <v>103</v>
      </c>
      <c r="B82" s="79">
        <v>177900.01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177900.01</v>
      </c>
      <c r="H82" s="79">
        <f t="shared" si="19"/>
        <v>0</v>
      </c>
      <c r="I82" s="79">
        <f t="shared" si="20"/>
        <v>177900.01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24699.18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24699.18</v>
      </c>
      <c r="H84" s="79">
        <f t="shared" si="19"/>
        <v>0</v>
      </c>
      <c r="I84" s="79">
        <f t="shared" si="20"/>
        <v>24699.18</v>
      </c>
    </row>
    <row r="85" spans="1:9" ht="12">
      <c r="A85" s="59" t="s">
        <v>106</v>
      </c>
      <c r="B85" s="79">
        <v>10856.55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10856.55</v>
      </c>
      <c r="H85" s="79">
        <f t="shared" si="19"/>
        <v>0</v>
      </c>
      <c r="I85" s="79">
        <f t="shared" si="20"/>
        <v>10856.55</v>
      </c>
    </row>
    <row r="86" spans="1:9" ht="12">
      <c r="A86" s="59" t="s">
        <v>107</v>
      </c>
      <c r="B86" s="79">
        <v>56683.5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56683.5</v>
      </c>
      <c r="H86" s="79">
        <f t="shared" si="19"/>
        <v>0</v>
      </c>
      <c r="I86" s="79">
        <f t="shared" si="20"/>
        <v>56683.5</v>
      </c>
    </row>
    <row r="87" spans="1:9" ht="12">
      <c r="A87" s="59" t="s">
        <v>108</v>
      </c>
      <c r="B87" s="79">
        <v>84321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84321</v>
      </c>
      <c r="H87" s="79">
        <f t="shared" si="19"/>
        <v>0</v>
      </c>
      <c r="I87" s="79">
        <f t="shared" si="20"/>
        <v>84321</v>
      </c>
    </row>
    <row r="88" spans="1:9" ht="12">
      <c r="A88" s="59" t="s">
        <v>109</v>
      </c>
      <c r="B88" s="79">
        <v>285272.24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285272.24</v>
      </c>
      <c r="H88" s="79">
        <f t="shared" si="19"/>
        <v>0</v>
      </c>
      <c r="I88" s="79">
        <f t="shared" si="20"/>
        <v>285272.24</v>
      </c>
    </row>
    <row r="89" spans="1:9" ht="12">
      <c r="A89" s="59" t="s">
        <v>110</v>
      </c>
      <c r="B89" s="79">
        <v>255197.47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255197.47</v>
      </c>
      <c r="H89" s="79">
        <f t="shared" si="19"/>
        <v>0</v>
      </c>
      <c r="I89" s="79">
        <f t="shared" si="20"/>
        <v>255197.47</v>
      </c>
    </row>
    <row r="90" spans="1:9" ht="12">
      <c r="A90" s="59" t="s">
        <v>111</v>
      </c>
      <c r="B90" s="79">
        <v>1014772.59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1014772.59</v>
      </c>
      <c r="H90" s="79">
        <f t="shared" si="19"/>
        <v>0</v>
      </c>
      <c r="I90" s="79">
        <f t="shared" si="20"/>
        <v>1014772.59</v>
      </c>
    </row>
    <row r="91" spans="1:9" ht="12">
      <c r="A91" s="59" t="s">
        <v>112</v>
      </c>
      <c r="B91" s="79">
        <v>309648.65000000002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309648.65000000002</v>
      </c>
      <c r="H91" s="79">
        <f t="shared" si="19"/>
        <v>0</v>
      </c>
      <c r="I91" s="79">
        <f t="shared" si="20"/>
        <v>309648.65000000002</v>
      </c>
    </row>
    <row r="92" spans="1:9" ht="12">
      <c r="A92" s="59" t="s">
        <v>113</v>
      </c>
      <c r="B92" s="79">
        <v>548712.69999999995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548712.69999999995</v>
      </c>
      <c r="H92" s="79">
        <f t="shared" si="19"/>
        <v>0</v>
      </c>
      <c r="I92" s="79">
        <f t="shared" si="20"/>
        <v>548712.69999999995</v>
      </c>
    </row>
    <row r="93" spans="1:9" ht="12">
      <c r="A93" s="59" t="s">
        <v>114</v>
      </c>
      <c r="B93" s="79">
        <v>49250.2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49250.2</v>
      </c>
      <c r="H93" s="79">
        <f t="shared" si="19"/>
        <v>0</v>
      </c>
      <c r="I93" s="79">
        <f t="shared" si="20"/>
        <v>49250.2</v>
      </c>
    </row>
    <row r="94" spans="1:9" ht="12">
      <c r="A94" s="59" t="s">
        <v>115</v>
      </c>
      <c r="B94" s="79">
        <v>41972.84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41972.84</v>
      </c>
      <c r="H94" s="79">
        <f t="shared" si="19"/>
        <v>0</v>
      </c>
      <c r="I94" s="79">
        <f t="shared" si="20"/>
        <v>41972.84</v>
      </c>
    </row>
    <row r="95" spans="1:9" ht="12">
      <c r="A95" s="59" t="s">
        <v>116</v>
      </c>
      <c r="B95" s="79">
        <v>2423204.44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2423204.44</v>
      </c>
      <c r="H95" s="79">
        <f t="shared" si="19"/>
        <v>0</v>
      </c>
      <c r="I95" s="79">
        <f t="shared" si="20"/>
        <v>2423204.44</v>
      </c>
    </row>
    <row r="96" spans="1:9" ht="12">
      <c r="A96" s="59" t="s">
        <v>117</v>
      </c>
      <c r="B96" s="79">
        <v>40674.17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40674.17</v>
      </c>
      <c r="H96" s="79">
        <f t="shared" si="19"/>
        <v>0</v>
      </c>
      <c r="I96" s="79">
        <f t="shared" si="20"/>
        <v>40674.17</v>
      </c>
    </row>
    <row r="97" spans="1:9" ht="12">
      <c r="A97" s="59" t="s">
        <v>118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0</v>
      </c>
      <c r="H97" s="79">
        <f t="shared" si="19"/>
        <v>0</v>
      </c>
      <c r="I97" s="79">
        <f t="shared" si="20"/>
        <v>0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10385.67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10385.67</v>
      </c>
      <c r="I99" s="79">
        <f t="shared" si="20"/>
        <v>10385.67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196567.94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196567.94</v>
      </c>
      <c r="I105" s="79">
        <f t="shared" si="23"/>
        <v>196567.94</v>
      </c>
    </row>
    <row r="106" spans="1:9" ht="12">
      <c r="A106" s="59" t="s">
        <v>127</v>
      </c>
      <c r="B106" s="79">
        <v>0</v>
      </c>
      <c r="C106" s="79">
        <v>-1556.55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-1556.55</v>
      </c>
      <c r="I106" s="79">
        <f t="shared" si="23"/>
        <v>-1556.55</v>
      </c>
    </row>
    <row r="107" spans="1:9" ht="12">
      <c r="A107" s="59" t="s">
        <v>128</v>
      </c>
      <c r="B107" s="79">
        <v>0</v>
      </c>
      <c r="C107" s="79">
        <v>45765.17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45765.17</v>
      </c>
      <c r="I107" s="79">
        <f t="shared" si="23"/>
        <v>45765.17</v>
      </c>
    </row>
    <row r="108" spans="1:9" ht="12">
      <c r="A108" s="59" t="s">
        <v>129</v>
      </c>
      <c r="B108" s="79">
        <v>0</v>
      </c>
      <c r="C108" s="79">
        <v>15360.76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15360.76</v>
      </c>
      <c r="I108" s="79">
        <f t="shared" si="23"/>
        <v>15360.76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2579.87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2579.87</v>
      </c>
      <c r="I110" s="79">
        <f t="shared" si="23"/>
        <v>2579.87</v>
      </c>
    </row>
    <row r="111" spans="1:9" ht="12">
      <c r="A111" s="59" t="s">
        <v>132</v>
      </c>
      <c r="B111" s="79">
        <v>0</v>
      </c>
      <c r="C111" s="79">
        <v>417.08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417.08</v>
      </c>
      <c r="I111" s="79">
        <f t="shared" si="23"/>
        <v>417.08</v>
      </c>
    </row>
    <row r="112" spans="1:9" ht="12">
      <c r="A112" s="59" t="s">
        <v>133</v>
      </c>
      <c r="B112" s="79">
        <v>0</v>
      </c>
      <c r="C112" s="79">
        <v>16225.37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16225.37</v>
      </c>
      <c r="I112" s="79">
        <f t="shared" si="23"/>
        <v>16225.37</v>
      </c>
    </row>
    <row r="113" spans="1:9" ht="12">
      <c r="A113" s="59" t="s">
        <v>134</v>
      </c>
      <c r="B113" s="79">
        <v>0</v>
      </c>
      <c r="C113" s="79">
        <v>2687.39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2687.39</v>
      </c>
      <c r="I113" s="79">
        <f t="shared" si="23"/>
        <v>2687.39</v>
      </c>
    </row>
    <row r="114" spans="1:9" ht="12">
      <c r="A114" s="59" t="s">
        <v>135</v>
      </c>
      <c r="B114" s="79">
        <v>0</v>
      </c>
      <c r="C114" s="79">
        <v>0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0</v>
      </c>
      <c r="I114" s="79">
        <f t="shared" si="23"/>
        <v>0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25754.35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25754.35</v>
      </c>
      <c r="I117" s="79">
        <f t="shared" si="23"/>
        <v>25754.35</v>
      </c>
    </row>
    <row r="118" spans="1:9" ht="12">
      <c r="A118" s="59" t="s">
        <v>139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0</v>
      </c>
      <c r="I118" s="79">
        <f t="shared" si="23"/>
        <v>0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13101.98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13101.98</v>
      </c>
      <c r="I120" s="79">
        <f t="shared" si="23"/>
        <v>13101.98</v>
      </c>
    </row>
    <row r="121" spans="1:9" ht="12">
      <c r="A121" s="59" t="s">
        <v>142</v>
      </c>
      <c r="B121" s="79">
        <v>0</v>
      </c>
      <c r="C121" s="79">
        <v>369.89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369.89</v>
      </c>
      <c r="I121" s="79">
        <f t="shared" si="23"/>
        <v>369.89</v>
      </c>
    </row>
    <row r="122" spans="1:9" ht="12">
      <c r="A122" s="59" t="s">
        <v>143</v>
      </c>
      <c r="B122" s="79">
        <v>0</v>
      </c>
      <c r="C122" s="79">
        <v>60332.23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60332.23</v>
      </c>
      <c r="I122" s="79">
        <f t="shared" si="23"/>
        <v>60332.23</v>
      </c>
    </row>
    <row r="123" spans="1:9" ht="12">
      <c r="A123" s="59" t="s">
        <v>144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0</v>
      </c>
      <c r="I123" s="79">
        <f t="shared" si="23"/>
        <v>0</v>
      </c>
    </row>
    <row r="124" spans="1:9" ht="12">
      <c r="A124" s="59" t="s">
        <v>145</v>
      </c>
      <c r="B124" s="79">
        <v>0</v>
      </c>
      <c r="C124" s="79">
        <v>20783.18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20783.18</v>
      </c>
      <c r="I124" s="79">
        <f t="shared" si="23"/>
        <v>20783.18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851.85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851.85</v>
      </c>
      <c r="I126" s="79">
        <f t="shared" si="23"/>
        <v>851.85</v>
      </c>
    </row>
    <row r="127" spans="1:9" ht="12">
      <c r="A127" s="59" t="s">
        <v>148</v>
      </c>
      <c r="B127" s="79">
        <v>0</v>
      </c>
      <c r="C127" s="79">
        <v>917.11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917.11</v>
      </c>
      <c r="I127" s="79">
        <f t="shared" si="23"/>
        <v>917.11</v>
      </c>
    </row>
    <row r="128" spans="1:9" ht="12">
      <c r="A128" s="59" t="s">
        <v>149</v>
      </c>
      <c r="B128" s="79">
        <v>0</v>
      </c>
      <c r="C128" s="79">
        <v>79869.350000000006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79869.350000000006</v>
      </c>
      <c r="I128" s="79">
        <f t="shared" si="23"/>
        <v>79869.350000000006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48.32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48.32</v>
      </c>
      <c r="I134" s="79">
        <f t="shared" si="24"/>
        <v>48.32</v>
      </c>
    </row>
    <row r="135" spans="1:9" ht="12">
      <c r="A135" s="59" t="s">
        <v>156</v>
      </c>
      <c r="B135" s="78">
        <f t="shared" ref="B135:I135" si="25">SUM(B68:B134)</f>
        <v>10618344.849999998</v>
      </c>
      <c r="C135" s="78">
        <f t="shared" si="25"/>
        <v>490460.96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10618344.849999998</v>
      </c>
      <c r="H135" s="78">
        <f t="shared" si="25"/>
        <v>490460.96</v>
      </c>
      <c r="I135" s="78">
        <f t="shared" si="25"/>
        <v>11108805.809999995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244297.85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244297.85</v>
      </c>
      <c r="H137" s="79">
        <f t="shared" ref="H137:H164" si="27">C137+F137</f>
        <v>0</v>
      </c>
      <c r="I137" s="79">
        <f t="shared" ref="I137:I164" si="28">SUM(G137:H137)</f>
        <v>244297.85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44374.84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44374.84</v>
      </c>
      <c r="H139" s="79">
        <f t="shared" si="27"/>
        <v>0</v>
      </c>
      <c r="I139" s="79">
        <f t="shared" si="28"/>
        <v>44374.84</v>
      </c>
    </row>
    <row r="140" spans="1:9" ht="12">
      <c r="A140" s="59" t="s">
        <v>161</v>
      </c>
      <c r="B140" s="79">
        <v>104161.67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104161.67</v>
      </c>
      <c r="H140" s="79">
        <f t="shared" si="27"/>
        <v>0</v>
      </c>
      <c r="I140" s="79">
        <f t="shared" si="28"/>
        <v>104161.67</v>
      </c>
    </row>
    <row r="141" spans="1:9" ht="12">
      <c r="A141" s="59" t="s">
        <v>162</v>
      </c>
      <c r="B141" s="79">
        <v>44290.44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44290.44</v>
      </c>
      <c r="H141" s="79">
        <f t="shared" si="27"/>
        <v>0</v>
      </c>
      <c r="I141" s="79">
        <f t="shared" si="28"/>
        <v>44290.44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229609.66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229609.66</v>
      </c>
      <c r="H144" s="79">
        <f t="shared" si="27"/>
        <v>0</v>
      </c>
      <c r="I144" s="79">
        <f t="shared" si="28"/>
        <v>229609.66</v>
      </c>
    </row>
    <row r="145" spans="1:9" ht="12">
      <c r="A145" s="59" t="s">
        <v>166</v>
      </c>
      <c r="B145" s="79">
        <v>7137.02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7137.02</v>
      </c>
      <c r="H145" s="79">
        <f t="shared" si="27"/>
        <v>0</v>
      </c>
      <c r="I145" s="79">
        <f t="shared" si="28"/>
        <v>7137.02</v>
      </c>
    </row>
    <row r="146" spans="1:9" ht="12">
      <c r="A146" s="59" t="s">
        <v>167</v>
      </c>
      <c r="B146" s="79">
        <v>122520.04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122520.04</v>
      </c>
      <c r="H146" s="79">
        <f t="shared" si="27"/>
        <v>0</v>
      </c>
      <c r="I146" s="79">
        <f t="shared" si="28"/>
        <v>122520.04</v>
      </c>
    </row>
    <row r="147" spans="1:9" ht="12">
      <c r="A147" s="59" t="s">
        <v>168</v>
      </c>
      <c r="B147" s="79">
        <v>114721.21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114721.21</v>
      </c>
      <c r="H147" s="79">
        <f t="shared" si="27"/>
        <v>0</v>
      </c>
      <c r="I147" s="79">
        <f t="shared" si="28"/>
        <v>114721.21</v>
      </c>
    </row>
    <row r="148" spans="1:9" ht="12">
      <c r="A148" s="59" t="s">
        <v>169</v>
      </c>
      <c r="B148" s="79">
        <v>206372.19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206372.19</v>
      </c>
      <c r="H148" s="79">
        <f t="shared" si="27"/>
        <v>0</v>
      </c>
      <c r="I148" s="79">
        <f t="shared" si="28"/>
        <v>206372.19</v>
      </c>
    </row>
    <row r="149" spans="1:9" ht="12">
      <c r="A149" s="59" t="s">
        <v>170</v>
      </c>
      <c r="B149" s="79">
        <v>23891.55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23891.55</v>
      </c>
      <c r="H149" s="79">
        <f t="shared" si="27"/>
        <v>0</v>
      </c>
      <c r="I149" s="79">
        <f t="shared" si="28"/>
        <v>23891.55</v>
      </c>
    </row>
    <row r="150" spans="1:9" ht="12">
      <c r="A150" s="59" t="s">
        <v>171</v>
      </c>
      <c r="B150" s="79">
        <v>6380.11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6380.11</v>
      </c>
      <c r="H150" s="79">
        <f t="shared" si="27"/>
        <v>0</v>
      </c>
      <c r="I150" s="79">
        <f t="shared" si="28"/>
        <v>6380.11</v>
      </c>
    </row>
    <row r="151" spans="1:9" ht="12">
      <c r="A151" s="59" t="s">
        <v>172</v>
      </c>
      <c r="B151" s="79">
        <v>222.89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222.89</v>
      </c>
      <c r="H151" s="79">
        <f t="shared" si="27"/>
        <v>0</v>
      </c>
      <c r="I151" s="79">
        <f t="shared" si="28"/>
        <v>222.89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15467.44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15467.44</v>
      </c>
      <c r="H153" s="79">
        <f t="shared" si="27"/>
        <v>0</v>
      </c>
      <c r="I153" s="79">
        <f t="shared" si="28"/>
        <v>15467.44</v>
      </c>
    </row>
    <row r="154" spans="1:9" ht="12">
      <c r="A154" s="59" t="s">
        <v>175</v>
      </c>
      <c r="B154" s="79">
        <v>125262.87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125262.87</v>
      </c>
      <c r="H154" s="79">
        <f t="shared" si="27"/>
        <v>0</v>
      </c>
      <c r="I154" s="79">
        <f t="shared" si="28"/>
        <v>125262.87</v>
      </c>
    </row>
    <row r="155" spans="1:9" ht="12">
      <c r="A155" s="59" t="s">
        <v>176</v>
      </c>
      <c r="B155" s="79">
        <v>408437.84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408437.84</v>
      </c>
      <c r="H155" s="79">
        <f t="shared" si="27"/>
        <v>0</v>
      </c>
      <c r="I155" s="79">
        <f t="shared" si="28"/>
        <v>408437.84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-5234.05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-5234.05</v>
      </c>
      <c r="H157" s="79">
        <f t="shared" si="27"/>
        <v>0</v>
      </c>
      <c r="I157" s="79">
        <f t="shared" si="28"/>
        <v>-5234.05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1749.53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1749.53</v>
      </c>
      <c r="I161" s="79">
        <f t="shared" si="28"/>
        <v>1749.53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1893334.73</v>
      </c>
      <c r="C165" s="78">
        <f t="shared" si="29"/>
        <v>1749.53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1893334.73</v>
      </c>
      <c r="H165" s="78">
        <f t="shared" si="29"/>
        <v>1749.53</v>
      </c>
      <c r="I165" s="78">
        <f t="shared" si="29"/>
        <v>1895084.26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195347.05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195347.05</v>
      </c>
      <c r="H167" s="79">
        <f t="shared" ref="H167:H202" si="31">C167+F167</f>
        <v>0</v>
      </c>
      <c r="I167" s="79">
        <f t="shared" ref="I167:I202" si="32">SUM(G167:H167)</f>
        <v>195347.05</v>
      </c>
    </row>
    <row r="168" spans="1:9" ht="12">
      <c r="A168" s="59" t="s">
        <v>189</v>
      </c>
      <c r="B168" s="79">
        <v>142193.04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142193.04</v>
      </c>
      <c r="H168" s="79">
        <f t="shared" si="31"/>
        <v>0</v>
      </c>
      <c r="I168" s="79">
        <f t="shared" si="32"/>
        <v>142193.04</v>
      </c>
    </row>
    <row r="169" spans="1:9" ht="12">
      <c r="A169" s="59" t="s">
        <v>190</v>
      </c>
      <c r="B169" s="79">
        <v>141065.4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141065.4</v>
      </c>
      <c r="H169" s="79">
        <f t="shared" si="31"/>
        <v>0</v>
      </c>
      <c r="I169" s="79">
        <f t="shared" si="32"/>
        <v>141065.4</v>
      </c>
    </row>
    <row r="170" spans="1:9" ht="12">
      <c r="A170" s="59" t="s">
        <v>191</v>
      </c>
      <c r="B170" s="79">
        <v>149190.54999999999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149190.54999999999</v>
      </c>
      <c r="H170" s="79">
        <f t="shared" si="31"/>
        <v>0</v>
      </c>
      <c r="I170" s="79">
        <f t="shared" si="32"/>
        <v>149190.54999999999</v>
      </c>
    </row>
    <row r="171" spans="1:9" ht="12">
      <c r="A171" s="59" t="s">
        <v>192</v>
      </c>
      <c r="B171" s="79">
        <v>572091.64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572091.64</v>
      </c>
      <c r="H171" s="79">
        <f t="shared" si="31"/>
        <v>0</v>
      </c>
      <c r="I171" s="79">
        <f t="shared" si="32"/>
        <v>572091.64</v>
      </c>
    </row>
    <row r="172" spans="1:9" ht="12">
      <c r="A172" s="59" t="s">
        <v>193</v>
      </c>
      <c r="B172" s="79">
        <v>24840.62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24840.62</v>
      </c>
      <c r="H172" s="79">
        <f t="shared" si="31"/>
        <v>0</v>
      </c>
      <c r="I172" s="79">
        <f t="shared" si="32"/>
        <v>24840.62</v>
      </c>
    </row>
    <row r="173" spans="1:9" ht="12">
      <c r="A173" s="59" t="s">
        <v>194</v>
      </c>
      <c r="B173" s="79">
        <v>171684.34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171684.34</v>
      </c>
      <c r="H173" s="79">
        <f t="shared" si="31"/>
        <v>0</v>
      </c>
      <c r="I173" s="79">
        <f t="shared" si="32"/>
        <v>171684.34</v>
      </c>
    </row>
    <row r="174" spans="1:9" ht="12">
      <c r="A174" s="59" t="s">
        <v>195</v>
      </c>
      <c r="B174" s="79">
        <v>282615.07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282615.07</v>
      </c>
      <c r="H174" s="79">
        <f t="shared" si="31"/>
        <v>0</v>
      </c>
      <c r="I174" s="79">
        <f t="shared" si="32"/>
        <v>282615.07</v>
      </c>
    </row>
    <row r="175" spans="1:9" ht="12">
      <c r="A175" s="59" t="s">
        <v>196</v>
      </c>
      <c r="B175" s="79">
        <v>1580781.97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1580781.97</v>
      </c>
      <c r="H175" s="79">
        <f t="shared" si="31"/>
        <v>0</v>
      </c>
      <c r="I175" s="79">
        <f t="shared" si="32"/>
        <v>1580781.97</v>
      </c>
    </row>
    <row r="176" spans="1:9" ht="12">
      <c r="A176" s="59" t="s">
        <v>197</v>
      </c>
      <c r="B176" s="79">
        <v>163164.46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163164.46</v>
      </c>
      <c r="H176" s="79">
        <f t="shared" si="31"/>
        <v>0</v>
      </c>
      <c r="I176" s="79">
        <f t="shared" si="32"/>
        <v>163164.46</v>
      </c>
    </row>
    <row r="177" spans="1:9" ht="12">
      <c r="A177" s="59" t="s">
        <v>198</v>
      </c>
      <c r="B177" s="79">
        <v>30319.78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30319.78</v>
      </c>
      <c r="H177" s="79">
        <f t="shared" si="31"/>
        <v>0</v>
      </c>
      <c r="I177" s="79">
        <f t="shared" si="32"/>
        <v>30319.78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143816.98000000001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143816.98000000001</v>
      </c>
      <c r="H179" s="79">
        <f t="shared" si="31"/>
        <v>0</v>
      </c>
      <c r="I179" s="79">
        <f t="shared" si="32"/>
        <v>143816.98000000001</v>
      </c>
    </row>
    <row r="180" spans="1:9" ht="12">
      <c r="A180" s="59" t="s">
        <v>201</v>
      </c>
      <c r="B180" s="79">
        <v>1858804.66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1858804.66</v>
      </c>
      <c r="H180" s="79">
        <f t="shared" si="31"/>
        <v>0</v>
      </c>
      <c r="I180" s="79">
        <f t="shared" si="32"/>
        <v>1858804.66</v>
      </c>
    </row>
    <row r="181" spans="1:9" ht="12">
      <c r="A181" s="59" t="s">
        <v>202</v>
      </c>
      <c r="B181" s="79">
        <v>1142477.78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1142477.78</v>
      </c>
      <c r="H181" s="79">
        <f t="shared" si="31"/>
        <v>0</v>
      </c>
      <c r="I181" s="79">
        <f t="shared" si="32"/>
        <v>1142477.78</v>
      </c>
    </row>
    <row r="182" spans="1:9" ht="12">
      <c r="A182" s="59" t="s">
        <v>203</v>
      </c>
      <c r="B182" s="79">
        <v>15246.45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15246.45</v>
      </c>
      <c r="H182" s="79">
        <f t="shared" si="31"/>
        <v>0</v>
      </c>
      <c r="I182" s="79">
        <f t="shared" si="32"/>
        <v>15246.45</v>
      </c>
    </row>
    <row r="183" spans="1:9" ht="12">
      <c r="A183" s="59" t="s">
        <v>204</v>
      </c>
      <c r="B183" s="79">
        <v>131819.62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131819.62</v>
      </c>
      <c r="H183" s="79">
        <f t="shared" si="31"/>
        <v>0</v>
      </c>
      <c r="I183" s="79">
        <f t="shared" si="32"/>
        <v>131819.62</v>
      </c>
    </row>
    <row r="184" spans="1:9" ht="12">
      <c r="A184" s="59" t="s">
        <v>205</v>
      </c>
      <c r="B184" s="79">
        <v>46021.06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46021.06</v>
      </c>
      <c r="H184" s="79">
        <f t="shared" si="31"/>
        <v>0</v>
      </c>
      <c r="I184" s="79">
        <f t="shared" si="32"/>
        <v>46021.06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201123.28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201123.28</v>
      </c>
      <c r="I186" s="79">
        <f t="shared" si="32"/>
        <v>201123.28</v>
      </c>
    </row>
    <row r="187" spans="1:9" ht="12">
      <c r="A187" s="59" t="s">
        <v>208</v>
      </c>
      <c r="B187" s="79">
        <v>0</v>
      </c>
      <c r="C187" s="79">
        <v>20234.32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20234.32</v>
      </c>
      <c r="I187" s="79">
        <f t="shared" si="32"/>
        <v>20234.32</v>
      </c>
    </row>
    <row r="188" spans="1:9" ht="12">
      <c r="A188" s="59" t="s">
        <v>209</v>
      </c>
      <c r="B188" s="79">
        <v>0</v>
      </c>
      <c r="C188" s="79">
        <v>1522551.78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1522551.78</v>
      </c>
      <c r="I188" s="79">
        <f t="shared" si="32"/>
        <v>1522551.78</v>
      </c>
    </row>
    <row r="189" spans="1:9" ht="12">
      <c r="A189" s="59" t="s">
        <v>210</v>
      </c>
      <c r="B189" s="79">
        <v>0</v>
      </c>
      <c r="C189" s="79">
        <v>79352.39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79352.39</v>
      </c>
      <c r="I189" s="79">
        <f t="shared" si="32"/>
        <v>79352.39</v>
      </c>
    </row>
    <row r="190" spans="1:9" ht="12">
      <c r="A190" s="59" t="s">
        <v>211</v>
      </c>
      <c r="B190" s="79">
        <v>0</v>
      </c>
      <c r="C190" s="79">
        <v>43613.279999999999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43613.279999999999</v>
      </c>
      <c r="I190" s="79">
        <f t="shared" si="32"/>
        <v>43613.279999999999</v>
      </c>
    </row>
    <row r="191" spans="1:9" ht="12">
      <c r="A191" s="59" t="s">
        <v>212</v>
      </c>
      <c r="B191" s="79">
        <v>0</v>
      </c>
      <c r="C191" s="79">
        <v>251243.25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251243.25</v>
      </c>
      <c r="I191" s="79">
        <f t="shared" si="32"/>
        <v>251243.25</v>
      </c>
    </row>
    <row r="192" spans="1:9" ht="12">
      <c r="A192" s="59" t="s">
        <v>213</v>
      </c>
      <c r="B192" s="79">
        <v>0</v>
      </c>
      <c r="C192" s="79">
        <v>224562.66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224562.66</v>
      </c>
      <c r="I192" s="79">
        <f t="shared" si="32"/>
        <v>224562.66</v>
      </c>
    </row>
    <row r="193" spans="1:12" ht="12">
      <c r="A193" s="59" t="s">
        <v>214</v>
      </c>
      <c r="B193" s="79">
        <v>0</v>
      </c>
      <c r="C193" s="79">
        <v>1152202.58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1152202.58</v>
      </c>
      <c r="I193" s="79">
        <f t="shared" si="32"/>
        <v>1152202.58</v>
      </c>
    </row>
    <row r="194" spans="1:12" ht="12">
      <c r="A194" s="59" t="s">
        <v>215</v>
      </c>
      <c r="B194" s="79">
        <v>0</v>
      </c>
      <c r="C194" s="79">
        <v>173776.08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173776.08</v>
      </c>
      <c r="I194" s="79">
        <f t="shared" si="32"/>
        <v>173776.08</v>
      </c>
    </row>
    <row r="195" spans="1:12" ht="12">
      <c r="A195" s="59" t="s">
        <v>216</v>
      </c>
      <c r="B195" s="79">
        <v>0</v>
      </c>
      <c r="C195" s="79">
        <v>4130.8900000000003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4130.8900000000003</v>
      </c>
      <c r="I195" s="79">
        <f t="shared" si="32"/>
        <v>4130.8900000000003</v>
      </c>
    </row>
    <row r="196" spans="1:12" ht="12">
      <c r="A196" s="59" t="s">
        <v>217</v>
      </c>
      <c r="B196" s="79">
        <v>0</v>
      </c>
      <c r="C196" s="79">
        <v>5978.68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5978.68</v>
      </c>
      <c r="I196" s="79">
        <f t="shared" si="32"/>
        <v>5978.68</v>
      </c>
    </row>
    <row r="197" spans="1:12" ht="12">
      <c r="A197" s="59" t="s">
        <v>218</v>
      </c>
      <c r="B197" s="79">
        <v>0</v>
      </c>
      <c r="C197" s="79">
        <v>608929.02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608929.02</v>
      </c>
      <c r="I197" s="79">
        <f t="shared" si="32"/>
        <v>608929.02</v>
      </c>
    </row>
    <row r="198" spans="1:12" ht="12">
      <c r="A198" s="59" t="s">
        <v>219</v>
      </c>
      <c r="B198" s="79">
        <v>0</v>
      </c>
      <c r="C198" s="79">
        <v>74507.38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74507.38</v>
      </c>
      <c r="I198" s="79">
        <f t="shared" si="32"/>
        <v>74507.38</v>
      </c>
    </row>
    <row r="199" spans="1:12" ht="12">
      <c r="A199" s="59" t="s">
        <v>220</v>
      </c>
      <c r="B199" s="79">
        <v>0</v>
      </c>
      <c r="C199" s="79">
        <v>34212.89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34212.89</v>
      </c>
      <c r="I199" s="79">
        <f t="shared" si="32"/>
        <v>34212.89</v>
      </c>
    </row>
    <row r="200" spans="1:12" ht="12">
      <c r="A200" s="59" t="s">
        <v>221</v>
      </c>
      <c r="B200" s="79">
        <v>0</v>
      </c>
      <c r="C200" s="79">
        <v>1065543.57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1065543.57</v>
      </c>
      <c r="I200" s="79">
        <f t="shared" si="32"/>
        <v>1065543.57</v>
      </c>
    </row>
    <row r="201" spans="1:12" ht="12">
      <c r="A201" s="59" t="s">
        <v>222</v>
      </c>
      <c r="B201" s="79">
        <v>0</v>
      </c>
      <c r="C201" s="79">
        <v>63048.14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63048.14</v>
      </c>
      <c r="I201" s="79">
        <f t="shared" si="32"/>
        <v>63048.14</v>
      </c>
    </row>
    <row r="202" spans="1:12" ht="12">
      <c r="A202" s="59" t="s">
        <v>223</v>
      </c>
      <c r="B202" s="79">
        <v>0</v>
      </c>
      <c r="C202" s="79">
        <v>49697.35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49697.35</v>
      </c>
      <c r="I202" s="79">
        <f t="shared" si="32"/>
        <v>49697.35</v>
      </c>
    </row>
    <row r="203" spans="1:12" ht="12">
      <c r="A203" s="59" t="s">
        <v>224</v>
      </c>
      <c r="B203" s="78">
        <f t="shared" ref="B203:I203" si="33">SUM(B167:B202)</f>
        <v>6791480.4700000007</v>
      </c>
      <c r="C203" s="78">
        <f t="shared" si="33"/>
        <v>5574707.54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6791480.4700000007</v>
      </c>
      <c r="H203" s="78">
        <f t="shared" si="33"/>
        <v>5574707.54</v>
      </c>
      <c r="I203" s="78">
        <f t="shared" si="33"/>
        <v>12366188.010000004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14692.61</v>
      </c>
      <c r="E205" s="79">
        <v>8533.4599999999991</v>
      </c>
      <c r="F205" s="79">
        <v>6159.15</v>
      </c>
      <c r="G205" s="79">
        <f t="shared" ref="G205:H209" si="34">B205+E205</f>
        <v>8533.4599999999991</v>
      </c>
      <c r="H205" s="79">
        <f t="shared" si="34"/>
        <v>6159.15</v>
      </c>
      <c r="I205" s="79">
        <f>SUM(G205:H205)</f>
        <v>14692.609999999999</v>
      </c>
      <c r="K205" s="76"/>
      <c r="L205" s="76"/>
    </row>
    <row r="206" spans="1:12" ht="12">
      <c r="A206" s="59" t="s">
        <v>227</v>
      </c>
      <c r="B206" s="79">
        <v>864056.7</v>
      </c>
      <c r="C206" s="79">
        <v>623059.92000000004</v>
      </c>
      <c r="D206" s="79">
        <v>144488.37</v>
      </c>
      <c r="E206" s="79">
        <v>90435.28</v>
      </c>
      <c r="F206" s="79">
        <v>54053.09</v>
      </c>
      <c r="G206" s="79">
        <f t="shared" si="34"/>
        <v>954491.98</v>
      </c>
      <c r="H206" s="79">
        <f t="shared" si="34"/>
        <v>677113.01</v>
      </c>
      <c r="I206" s="79">
        <f>SUM(G206:H206)</f>
        <v>1631604.99</v>
      </c>
      <c r="K206" s="76"/>
      <c r="L206" s="76"/>
    </row>
    <row r="207" spans="1:12" ht="12">
      <c r="A207" s="59" t="s">
        <v>228</v>
      </c>
      <c r="B207" s="79">
        <v>86467.53</v>
      </c>
      <c r="C207" s="79">
        <v>101177.69</v>
      </c>
      <c r="D207" s="79">
        <v>3332744.48</v>
      </c>
      <c r="E207" s="79">
        <v>1935658.07</v>
      </c>
      <c r="F207" s="79">
        <v>1397086.41</v>
      </c>
      <c r="G207" s="79">
        <f t="shared" si="34"/>
        <v>2022125.6</v>
      </c>
      <c r="H207" s="79">
        <f t="shared" si="34"/>
        <v>1498264.0999999999</v>
      </c>
      <c r="I207" s="79">
        <f>SUM(G207:H207)</f>
        <v>3520389.7</v>
      </c>
      <c r="K207" s="76"/>
      <c r="L207" s="76"/>
    </row>
    <row r="208" spans="1:12" ht="12">
      <c r="A208" s="59" t="s">
        <v>229</v>
      </c>
      <c r="B208" s="79">
        <v>1432790.93</v>
      </c>
      <c r="C208" s="79">
        <v>361005.39</v>
      </c>
      <c r="D208" s="79">
        <v>0</v>
      </c>
      <c r="E208" s="79">
        <v>0</v>
      </c>
      <c r="F208" s="79">
        <v>0</v>
      </c>
      <c r="G208" s="79">
        <f t="shared" si="34"/>
        <v>1432790.93</v>
      </c>
      <c r="H208" s="79">
        <f t="shared" si="34"/>
        <v>361005.39</v>
      </c>
      <c r="I208" s="79">
        <f>SUM(G208:H208)</f>
        <v>1793796.3199999998</v>
      </c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2383315.16</v>
      </c>
      <c r="C210" s="78">
        <f t="shared" si="35"/>
        <v>1085243</v>
      </c>
      <c r="D210" s="78">
        <f t="shared" si="35"/>
        <v>3491925.46</v>
      </c>
      <c r="E210" s="78">
        <f t="shared" si="35"/>
        <v>2034626.81</v>
      </c>
      <c r="F210" s="78">
        <f t="shared" si="35"/>
        <v>1457298.65</v>
      </c>
      <c r="G210" s="78">
        <f t="shared" si="35"/>
        <v>4417941.97</v>
      </c>
      <c r="H210" s="78">
        <f t="shared" si="35"/>
        <v>2542541.65</v>
      </c>
      <c r="I210" s="78">
        <f t="shared" si="35"/>
        <v>6960483.620000001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1447181.55</v>
      </c>
      <c r="C212" s="79">
        <v>152009.42000000001</v>
      </c>
      <c r="D212" s="79">
        <v>79588.929999999993</v>
      </c>
      <c r="E212" s="79">
        <v>46225.18</v>
      </c>
      <c r="F212" s="79">
        <v>33363.75</v>
      </c>
      <c r="G212" s="79">
        <f t="shared" ref="G212:H218" si="36">B212+E212</f>
        <v>1493406.73</v>
      </c>
      <c r="H212" s="79">
        <f t="shared" si="36"/>
        <v>185373.17</v>
      </c>
      <c r="I212" s="79">
        <f t="shared" ref="I212:I218" si="37">SUM(G212:H212)</f>
        <v>1678779.9</v>
      </c>
      <c r="K212" s="76"/>
      <c r="L212" s="76"/>
    </row>
    <row r="213" spans="1:12" ht="12">
      <c r="A213" s="59" t="s">
        <v>234</v>
      </c>
      <c r="B213" s="79">
        <v>90698.28</v>
      </c>
      <c r="C213" s="79">
        <v>5472.2</v>
      </c>
      <c r="D213" s="79">
        <v>199674.9</v>
      </c>
      <c r="E213" s="79">
        <v>115971.21</v>
      </c>
      <c r="F213" s="79">
        <v>83703.69</v>
      </c>
      <c r="G213" s="79">
        <f t="shared" si="36"/>
        <v>206669.49</v>
      </c>
      <c r="H213" s="79">
        <f t="shared" si="36"/>
        <v>89175.89</v>
      </c>
      <c r="I213" s="79">
        <f t="shared" si="37"/>
        <v>295845.38</v>
      </c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283.45</v>
      </c>
      <c r="E214" s="79">
        <v>164.63</v>
      </c>
      <c r="F214" s="79">
        <v>118.82</v>
      </c>
      <c r="G214" s="79">
        <f t="shared" si="36"/>
        <v>164.63</v>
      </c>
      <c r="H214" s="79">
        <f t="shared" si="36"/>
        <v>118.82</v>
      </c>
      <c r="I214" s="79">
        <f t="shared" si="37"/>
        <v>283.45</v>
      </c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  <c r="K215" s="76"/>
      <c r="L215" s="76"/>
    </row>
    <row r="216" spans="1:12" ht="12">
      <c r="A216" s="59" t="s">
        <v>237</v>
      </c>
      <c r="B216" s="79">
        <v>90722.11</v>
      </c>
      <c r="C216" s="79">
        <v>0</v>
      </c>
      <c r="D216" s="79">
        <v>-41876.54</v>
      </c>
      <c r="E216" s="79">
        <v>-24321.84</v>
      </c>
      <c r="F216" s="79">
        <v>-17554.7</v>
      </c>
      <c r="G216" s="79">
        <f t="shared" si="36"/>
        <v>66400.27</v>
      </c>
      <c r="H216" s="79">
        <f t="shared" si="36"/>
        <v>-17554.7</v>
      </c>
      <c r="I216" s="79">
        <f t="shared" si="37"/>
        <v>48845.570000000007</v>
      </c>
      <c r="K216" s="76"/>
      <c r="L216" s="76"/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  <c r="K217" s="76"/>
      <c r="L217" s="76"/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  <c r="K218" s="76"/>
      <c r="L218" s="76"/>
    </row>
    <row r="219" spans="1:12" ht="12">
      <c r="A219" s="59" t="s">
        <v>240</v>
      </c>
      <c r="B219" s="78">
        <f t="shared" ref="B219:I219" si="38">SUM(B212:B218)</f>
        <v>1628601.9400000002</v>
      </c>
      <c r="C219" s="78">
        <f t="shared" si="38"/>
        <v>157481.62000000002</v>
      </c>
      <c r="D219" s="78">
        <f t="shared" si="38"/>
        <v>237670.73999999996</v>
      </c>
      <c r="E219" s="78">
        <f t="shared" si="38"/>
        <v>138039.18000000002</v>
      </c>
      <c r="F219" s="78">
        <f t="shared" si="38"/>
        <v>99631.560000000012</v>
      </c>
      <c r="G219" s="78">
        <f t="shared" si="38"/>
        <v>1766641.1199999999</v>
      </c>
      <c r="H219" s="78">
        <f t="shared" si="38"/>
        <v>257113.18</v>
      </c>
      <c r="I219" s="78">
        <f t="shared" si="38"/>
        <v>2023754.2999999998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6821368.5999999996</v>
      </c>
      <c r="C221" s="79">
        <v>468876.59</v>
      </c>
      <c r="D221" s="79">
        <v>0</v>
      </c>
      <c r="E221" s="79">
        <v>0</v>
      </c>
      <c r="F221" s="79">
        <v>0</v>
      </c>
      <c r="G221" s="79">
        <f>B221+E221</f>
        <v>6821368.5999999996</v>
      </c>
      <c r="H221" s="79">
        <f>C221+F221</f>
        <v>468876.59</v>
      </c>
      <c r="I221" s="79">
        <f>SUM(G221:H221)</f>
        <v>7290245.1899999995</v>
      </c>
    </row>
    <row r="222" spans="1:12" ht="12">
      <c r="A222" s="59" t="s">
        <v>243</v>
      </c>
      <c r="B222" s="78">
        <f t="shared" ref="B222:I222" si="39">SUM(B221)</f>
        <v>6821368.5999999996</v>
      </c>
      <c r="C222" s="78">
        <f t="shared" si="39"/>
        <v>468876.59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6821368.5999999996</v>
      </c>
      <c r="H222" s="78">
        <f t="shared" si="39"/>
        <v>468876.59</v>
      </c>
      <c r="I222" s="78">
        <f t="shared" si="39"/>
        <v>7290245.1899999995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330499.86</v>
      </c>
      <c r="C224" s="79">
        <v>84168.28</v>
      </c>
      <c r="D224" s="79">
        <v>5010818.51</v>
      </c>
      <c r="E224" s="79">
        <v>3286595.92</v>
      </c>
      <c r="F224" s="79">
        <v>1724222.59</v>
      </c>
      <c r="G224" s="79">
        <f t="shared" ref="G224:G236" si="40">B224+E224</f>
        <v>3617095.78</v>
      </c>
      <c r="H224" s="79">
        <f t="shared" ref="H224:H236" si="41">C224+F224</f>
        <v>1808390.87</v>
      </c>
      <c r="I224" s="79">
        <f t="shared" ref="I224:I236" si="42">SUM(G224:H224)</f>
        <v>5425486.6500000004</v>
      </c>
      <c r="K224" s="76"/>
      <c r="L224" s="76"/>
    </row>
    <row r="225" spans="1:12" ht="12">
      <c r="A225" s="59" t="s">
        <v>246</v>
      </c>
      <c r="B225" s="79">
        <v>100520.24</v>
      </c>
      <c r="C225" s="79">
        <v>49373.96</v>
      </c>
      <c r="D225" s="79">
        <v>839001.31</v>
      </c>
      <c r="E225" s="79">
        <v>550300.9</v>
      </c>
      <c r="F225" s="79">
        <v>288700.40999999997</v>
      </c>
      <c r="G225" s="79">
        <f t="shared" si="40"/>
        <v>650821.14</v>
      </c>
      <c r="H225" s="79">
        <f t="shared" si="41"/>
        <v>338074.37</v>
      </c>
      <c r="I225" s="79">
        <f t="shared" si="42"/>
        <v>988895.51</v>
      </c>
      <c r="K225" s="76"/>
      <c r="L225" s="76"/>
    </row>
    <row r="226" spans="1:12" ht="12">
      <c r="A226" s="59" t="s">
        <v>247</v>
      </c>
      <c r="B226" s="79">
        <v>-13789.55</v>
      </c>
      <c r="C226" s="79">
        <v>-7234.32</v>
      </c>
      <c r="D226" s="79">
        <v>-2782030.88</v>
      </c>
      <c r="E226" s="79">
        <v>-1824734.07</v>
      </c>
      <c r="F226" s="79">
        <v>-957296.81</v>
      </c>
      <c r="G226" s="79">
        <f t="shared" si="40"/>
        <v>-1838523.62</v>
      </c>
      <c r="H226" s="79">
        <f t="shared" si="41"/>
        <v>-964531.13</v>
      </c>
      <c r="I226" s="79">
        <f t="shared" si="42"/>
        <v>-2803054.75</v>
      </c>
      <c r="K226" s="76"/>
      <c r="L226" s="76"/>
    </row>
    <row r="227" spans="1:12" ht="12">
      <c r="A227" s="59" t="s">
        <v>248</v>
      </c>
      <c r="B227" s="79">
        <v>65798.16</v>
      </c>
      <c r="C227" s="79">
        <v>-79884.95</v>
      </c>
      <c r="D227" s="79">
        <v>1376806.83</v>
      </c>
      <c r="E227" s="79">
        <v>903047.54</v>
      </c>
      <c r="F227" s="79">
        <v>473759.29</v>
      </c>
      <c r="G227" s="79">
        <f t="shared" si="40"/>
        <v>968845.70000000007</v>
      </c>
      <c r="H227" s="79">
        <f t="shared" si="41"/>
        <v>393874.33999999997</v>
      </c>
      <c r="I227" s="79">
        <f t="shared" si="42"/>
        <v>1362720.04</v>
      </c>
      <c r="K227" s="76"/>
      <c r="L227" s="76"/>
    </row>
    <row r="228" spans="1:12" ht="12">
      <c r="A228" s="59" t="s">
        <v>249</v>
      </c>
      <c r="B228" s="79">
        <v>185349.4</v>
      </c>
      <c r="C228" s="79">
        <v>10782.69</v>
      </c>
      <c r="D228" s="79">
        <v>-2582.29</v>
      </c>
      <c r="E228" s="79">
        <v>-1564.87</v>
      </c>
      <c r="F228" s="79">
        <v>-1017.42</v>
      </c>
      <c r="G228" s="79">
        <f t="shared" si="40"/>
        <v>183784.53</v>
      </c>
      <c r="H228" s="79">
        <f t="shared" si="41"/>
        <v>9765.27</v>
      </c>
      <c r="I228" s="79">
        <f t="shared" si="42"/>
        <v>193549.8</v>
      </c>
      <c r="K228" s="76"/>
      <c r="L228" s="76"/>
    </row>
    <row r="229" spans="1:12" ht="12">
      <c r="A229" s="59" t="s">
        <v>250</v>
      </c>
      <c r="B229" s="79">
        <v>83541.88</v>
      </c>
      <c r="C229" s="79">
        <v>-200788.04</v>
      </c>
      <c r="D229" s="79">
        <v>467681.54</v>
      </c>
      <c r="E229" s="79">
        <v>271629.43</v>
      </c>
      <c r="F229" s="79">
        <v>196052.11</v>
      </c>
      <c r="G229" s="79">
        <f t="shared" si="40"/>
        <v>355171.31</v>
      </c>
      <c r="H229" s="79">
        <f t="shared" si="41"/>
        <v>-4735.9300000000221</v>
      </c>
      <c r="I229" s="79">
        <f t="shared" si="42"/>
        <v>350435.38</v>
      </c>
      <c r="K229" s="76"/>
      <c r="L229" s="76"/>
    </row>
    <row r="230" spans="1:12" ht="12">
      <c r="A230" s="59" t="s">
        <v>251</v>
      </c>
      <c r="B230" s="79">
        <v>1533847.34</v>
      </c>
      <c r="C230" s="79">
        <v>713245.29</v>
      </c>
      <c r="D230" s="79">
        <v>1156889.8799999999</v>
      </c>
      <c r="E230" s="79">
        <v>723955.25</v>
      </c>
      <c r="F230" s="79">
        <v>432934.63</v>
      </c>
      <c r="G230" s="79">
        <f t="shared" si="40"/>
        <v>2257802.59</v>
      </c>
      <c r="H230" s="79">
        <f t="shared" si="41"/>
        <v>1146179.92</v>
      </c>
      <c r="I230" s="79">
        <f t="shared" si="42"/>
        <v>3403982.51</v>
      </c>
      <c r="K230" s="76">
        <f>E230/D230</f>
        <v>0.62577714829694941</v>
      </c>
      <c r="L230" s="76">
        <f>F230/D230</f>
        <v>0.37422285170305064</v>
      </c>
    </row>
    <row r="231" spans="1:12" ht="12">
      <c r="A231" s="59" t="s">
        <v>252</v>
      </c>
      <c r="B231" s="79">
        <v>469890.93</v>
      </c>
      <c r="C231" s="79">
        <v>78650.210000000006</v>
      </c>
      <c r="D231" s="79">
        <v>39305.39</v>
      </c>
      <c r="E231" s="79">
        <v>25780.41</v>
      </c>
      <c r="F231" s="79">
        <v>13524.98</v>
      </c>
      <c r="G231" s="79">
        <f t="shared" si="40"/>
        <v>495671.33999999997</v>
      </c>
      <c r="H231" s="79">
        <f t="shared" si="41"/>
        <v>92175.19</v>
      </c>
      <c r="I231" s="79">
        <f t="shared" si="42"/>
        <v>587846.53</v>
      </c>
      <c r="K231" s="76"/>
      <c r="L231" s="76"/>
    </row>
    <row r="232" spans="1:12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  <c r="K232" s="76"/>
      <c r="L232" s="76"/>
    </row>
    <row r="233" spans="1:12" ht="12">
      <c r="A233" s="59" t="s">
        <v>254</v>
      </c>
      <c r="B233" s="79">
        <v>57973.65</v>
      </c>
      <c r="C233" s="79">
        <v>45055.67</v>
      </c>
      <c r="D233" s="79">
        <v>626206.27</v>
      </c>
      <c r="E233" s="79">
        <v>410728.69</v>
      </c>
      <c r="F233" s="79">
        <v>215477.58</v>
      </c>
      <c r="G233" s="79">
        <f t="shared" si="40"/>
        <v>468702.34</v>
      </c>
      <c r="H233" s="79">
        <f t="shared" si="41"/>
        <v>260533.25</v>
      </c>
      <c r="I233" s="79">
        <f t="shared" si="42"/>
        <v>729235.59000000008</v>
      </c>
      <c r="K233" s="76"/>
      <c r="L233" s="76"/>
    </row>
    <row r="234" spans="1:12" ht="12">
      <c r="A234" s="59" t="s">
        <v>255</v>
      </c>
      <c r="B234" s="79">
        <v>19306.919999999998</v>
      </c>
      <c r="C234" s="79">
        <v>0</v>
      </c>
      <c r="D234" s="79">
        <v>506880.25</v>
      </c>
      <c r="E234" s="79">
        <v>332462.73</v>
      </c>
      <c r="F234" s="79">
        <v>174417.52</v>
      </c>
      <c r="G234" s="79">
        <f t="shared" si="40"/>
        <v>351769.64999999997</v>
      </c>
      <c r="H234" s="79">
        <f t="shared" si="41"/>
        <v>174417.52</v>
      </c>
      <c r="I234" s="79">
        <f t="shared" si="42"/>
        <v>526187.16999999993</v>
      </c>
      <c r="K234" s="76"/>
      <c r="L234" s="76"/>
    </row>
    <row r="235" spans="1:12" ht="12">
      <c r="A235" s="59" t="s">
        <v>256</v>
      </c>
      <c r="B235" s="79">
        <v>0</v>
      </c>
      <c r="C235" s="79">
        <v>95739.27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95739.27</v>
      </c>
      <c r="I235" s="79">
        <f t="shared" si="42"/>
        <v>95739.27</v>
      </c>
      <c r="K235" s="76"/>
      <c r="L235" s="76"/>
    </row>
    <row r="236" spans="1:12" ht="12">
      <c r="A236" s="59" t="s">
        <v>257</v>
      </c>
      <c r="B236" s="79">
        <v>76078.960000000006</v>
      </c>
      <c r="C236" s="79">
        <v>0</v>
      </c>
      <c r="D236" s="79">
        <v>1750269.35</v>
      </c>
      <c r="E236" s="79">
        <v>1148001.74</v>
      </c>
      <c r="F236" s="79">
        <v>602267.61</v>
      </c>
      <c r="G236" s="79">
        <f t="shared" si="40"/>
        <v>1224080.7</v>
      </c>
      <c r="H236" s="79">
        <f t="shared" si="41"/>
        <v>602267.61</v>
      </c>
      <c r="I236" s="79">
        <f t="shared" si="42"/>
        <v>1826348.31</v>
      </c>
      <c r="K236" s="76"/>
      <c r="L236" s="76"/>
    </row>
    <row r="237" spans="1:12" ht="12">
      <c r="A237" s="59" t="s">
        <v>258</v>
      </c>
      <c r="B237" s="78">
        <f t="shared" ref="B237:I237" si="43">SUM(B224:B236)</f>
        <v>2909017.79</v>
      </c>
      <c r="C237" s="78">
        <f t="shared" si="43"/>
        <v>789108.06</v>
      </c>
      <c r="D237" s="78">
        <f t="shared" si="43"/>
        <v>8989246.1600000001</v>
      </c>
      <c r="E237" s="78">
        <f t="shared" si="43"/>
        <v>5826203.6699999999</v>
      </c>
      <c r="F237" s="78">
        <f t="shared" si="43"/>
        <v>3163042.4899999998</v>
      </c>
      <c r="G237" s="78">
        <f t="shared" si="43"/>
        <v>8735221.459999999</v>
      </c>
      <c r="H237" s="78">
        <f t="shared" si="43"/>
        <v>3952150.55</v>
      </c>
      <c r="I237" s="78">
        <f t="shared" si="43"/>
        <v>12687372.01</v>
      </c>
    </row>
    <row r="238" spans="1:12" ht="12.75" thickBot="1">
      <c r="A238" s="59" t="s">
        <v>259</v>
      </c>
      <c r="B238" s="78">
        <f t="shared" ref="B238:I238" si="44">B135+B165+B203+B210+B219+B222+B237</f>
        <v>33045463.539999999</v>
      </c>
      <c r="C238" s="78">
        <f t="shared" si="44"/>
        <v>8567627.3000000007</v>
      </c>
      <c r="D238" s="78">
        <f t="shared" si="44"/>
        <v>12718842.359999999</v>
      </c>
      <c r="E238" s="78">
        <f t="shared" si="44"/>
        <v>7998869.6600000001</v>
      </c>
      <c r="F238" s="78">
        <f t="shared" si="44"/>
        <v>4719972.6999999993</v>
      </c>
      <c r="G238" s="78">
        <f t="shared" si="44"/>
        <v>41044333.199999996</v>
      </c>
      <c r="H238" s="78">
        <f t="shared" si="44"/>
        <v>13287600</v>
      </c>
      <c r="I238" s="78">
        <f t="shared" si="44"/>
        <v>54331933.199999996</v>
      </c>
    </row>
    <row r="239" spans="1:12" ht="12.75" thickTop="1">
      <c r="A239" s="59"/>
      <c r="B239" s="82"/>
      <c r="C239" s="82"/>
      <c r="D239" s="82"/>
      <c r="E239" s="82"/>
      <c r="F239" s="82"/>
      <c r="G239" s="82"/>
      <c r="H239" s="82"/>
      <c r="I239" s="82"/>
    </row>
    <row r="240" spans="1:12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26409613.170000002</v>
      </c>
      <c r="C242" s="79">
        <v>9008691.5</v>
      </c>
      <c r="D242" s="79">
        <v>2115970.0499999998</v>
      </c>
      <c r="E242" s="79">
        <v>1387864.76</v>
      </c>
      <c r="F242" s="79">
        <v>728105.29</v>
      </c>
      <c r="G242" s="79">
        <f>B242+E242</f>
        <v>27797477.930000003</v>
      </c>
      <c r="H242" s="79">
        <f>C242+F242</f>
        <v>9736796.7899999991</v>
      </c>
      <c r="I242" s="79">
        <f>SUM(G242:H242)</f>
        <v>37534274.719999999</v>
      </c>
      <c r="K242" s="76"/>
      <c r="L242" s="76"/>
    </row>
    <row r="243" spans="1:12" ht="12">
      <c r="A243" s="59" t="s">
        <v>263</v>
      </c>
      <c r="B243" s="79">
        <v>607144.02</v>
      </c>
      <c r="C243" s="79">
        <v>11969.64</v>
      </c>
      <c r="D243" s="79">
        <v>0</v>
      </c>
      <c r="E243" s="79">
        <v>0</v>
      </c>
      <c r="F243" s="79">
        <v>0</v>
      </c>
      <c r="G243" s="79">
        <f>B243+E243</f>
        <v>607144.02</v>
      </c>
      <c r="H243" s="79">
        <f>C243+F243</f>
        <v>11969.64</v>
      </c>
      <c r="I243" s="79">
        <f>SUM(G243:H243)</f>
        <v>619113.66</v>
      </c>
      <c r="K243" s="76"/>
      <c r="L243" s="76"/>
    </row>
    <row r="244" spans="1:12" ht="12">
      <c r="A244" s="59" t="s">
        <v>264</v>
      </c>
      <c r="B244" s="78">
        <f t="shared" ref="B244:I244" si="45">SUM(B242:B243)</f>
        <v>27016757.190000001</v>
      </c>
      <c r="C244" s="78">
        <f t="shared" si="45"/>
        <v>9020661.1400000006</v>
      </c>
      <c r="D244" s="78">
        <f t="shared" si="45"/>
        <v>2115970.0499999998</v>
      </c>
      <c r="E244" s="78">
        <f t="shared" si="45"/>
        <v>1387864.76</v>
      </c>
      <c r="F244" s="78">
        <f t="shared" si="45"/>
        <v>728105.29</v>
      </c>
      <c r="G244" s="78">
        <f t="shared" si="45"/>
        <v>28404621.950000003</v>
      </c>
      <c r="H244" s="78">
        <f t="shared" si="45"/>
        <v>9748766.4299999997</v>
      </c>
      <c r="I244" s="78">
        <f t="shared" si="45"/>
        <v>38153388.379999995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1302715.47</v>
      </c>
      <c r="C246" s="79">
        <v>273252.84999999998</v>
      </c>
      <c r="D246" s="79">
        <v>5563072.3100000005</v>
      </c>
      <c r="E246" s="79">
        <v>3648819.13</v>
      </c>
      <c r="F246" s="79">
        <v>1914253.18</v>
      </c>
      <c r="G246" s="79">
        <f t="shared" ref="G246:H248" si="46">B246+E246</f>
        <v>4951534.5999999996</v>
      </c>
      <c r="H246" s="79">
        <f t="shared" si="46"/>
        <v>2187506.0299999998</v>
      </c>
      <c r="I246" s="79">
        <f>SUM(G246:H246)</f>
        <v>7139040.629999999</v>
      </c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  <c r="K247" s="76"/>
      <c r="L247" s="76"/>
    </row>
    <row r="248" spans="1:12" ht="12">
      <c r="A248" s="59" t="s">
        <v>268</v>
      </c>
      <c r="B248" s="79">
        <v>297060.33</v>
      </c>
      <c r="C248" s="79">
        <v>13711.03</v>
      </c>
      <c r="D248" s="79">
        <v>0</v>
      </c>
      <c r="E248" s="79">
        <v>0</v>
      </c>
      <c r="F248" s="79">
        <v>0</v>
      </c>
      <c r="G248" s="79">
        <f t="shared" si="46"/>
        <v>297060.33</v>
      </c>
      <c r="H248" s="79">
        <f t="shared" si="46"/>
        <v>13711.03</v>
      </c>
      <c r="I248" s="79">
        <f>SUM(G248:H248)</f>
        <v>310771.36000000004</v>
      </c>
      <c r="K248" s="76"/>
      <c r="L248" s="76"/>
    </row>
    <row r="249" spans="1:12" ht="12">
      <c r="A249" s="59" t="s">
        <v>269</v>
      </c>
      <c r="B249" s="78">
        <f t="shared" ref="B249:I249" si="47">SUM(B246:B248)</f>
        <v>2571142.54</v>
      </c>
      <c r="C249" s="78">
        <f t="shared" si="47"/>
        <v>286963.88</v>
      </c>
      <c r="D249" s="78">
        <f t="shared" si="47"/>
        <v>5563072.3100000005</v>
      </c>
      <c r="E249" s="78">
        <f t="shared" si="47"/>
        <v>3648819.13</v>
      </c>
      <c r="F249" s="78">
        <f t="shared" si="47"/>
        <v>1914253.18</v>
      </c>
      <c r="G249" s="78">
        <f t="shared" si="47"/>
        <v>6219961.6699999999</v>
      </c>
      <c r="H249" s="78">
        <f t="shared" si="47"/>
        <v>2201217.0599999996</v>
      </c>
      <c r="I249" s="78">
        <f t="shared" si="47"/>
        <v>8421178.7299999986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3458237.69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3458237.69</v>
      </c>
      <c r="H251" s="79">
        <f>C251+F251</f>
        <v>0</v>
      </c>
      <c r="I251" s="79">
        <f>SUM(G251:H251)</f>
        <v>3458237.69</v>
      </c>
    </row>
    <row r="252" spans="1:12" ht="12">
      <c r="A252" s="59" t="s">
        <v>272</v>
      </c>
      <c r="B252" s="78">
        <f t="shared" ref="B252:I252" si="48">SUM(B251)</f>
        <v>3458237.69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3458237.69</v>
      </c>
      <c r="H252" s="78">
        <f t="shared" si="48"/>
        <v>0</v>
      </c>
      <c r="I252" s="78">
        <f t="shared" si="48"/>
        <v>3458237.69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-2501991.65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-2501991.65</v>
      </c>
      <c r="H255" s="79">
        <f t="shared" si="49"/>
        <v>0</v>
      </c>
      <c r="I255" s="79">
        <f t="shared" si="50"/>
        <v>-2501991.65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-1496252.47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-1496252.47</v>
      </c>
      <c r="H260" s="78">
        <f t="shared" si="51"/>
        <v>726631.66</v>
      </c>
      <c r="I260" s="78">
        <f t="shared" si="51"/>
        <v>-769620.81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4601707.12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4601707.12</v>
      </c>
      <c r="H262" s="79">
        <f>C262+F262</f>
        <v>0</v>
      </c>
      <c r="I262" s="79">
        <f>SUM(G262:H262)</f>
        <v>4601707.12</v>
      </c>
    </row>
    <row r="263" spans="1:12" ht="12">
      <c r="A263" s="59" t="s">
        <v>283</v>
      </c>
      <c r="B263" s="79">
        <v>-6614286.5899999999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-6614286.5899999999</v>
      </c>
      <c r="H263" s="79">
        <f>C263+F263</f>
        <v>0</v>
      </c>
      <c r="I263" s="79">
        <f>SUM(G263:H263)</f>
        <v>-6614286.5899999999</v>
      </c>
    </row>
    <row r="264" spans="1:12" ht="12">
      <c r="A264" s="59" t="s">
        <v>284</v>
      </c>
      <c r="B264" s="78">
        <f t="shared" ref="B264:I264" si="52">SUM(B262:B263)</f>
        <v>-2012579.4699999997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-2012579.4699999997</v>
      </c>
      <c r="H264" s="78">
        <f t="shared" si="52"/>
        <v>0</v>
      </c>
      <c r="I264" s="78">
        <f t="shared" si="52"/>
        <v>-2012579.4699999997</v>
      </c>
    </row>
    <row r="265" spans="1:12" ht="12.75" thickBot="1">
      <c r="A265" s="59" t="s">
        <v>285</v>
      </c>
      <c r="B265" s="78">
        <f t="shared" ref="B265:I265" si="53">B244+B249+B252+B260+B264</f>
        <v>29537305.480000004</v>
      </c>
      <c r="C265" s="78">
        <f t="shared" si="53"/>
        <v>10034256.680000002</v>
      </c>
      <c r="D265" s="78">
        <f t="shared" si="53"/>
        <v>7679042.3600000003</v>
      </c>
      <c r="E265" s="78">
        <f t="shared" si="53"/>
        <v>5036683.8899999997</v>
      </c>
      <c r="F265" s="78">
        <f t="shared" si="53"/>
        <v>2642358.4699999997</v>
      </c>
      <c r="G265" s="78">
        <f t="shared" si="53"/>
        <v>34573989.370000005</v>
      </c>
      <c r="H265" s="78">
        <f t="shared" si="53"/>
        <v>12676615.149999999</v>
      </c>
      <c r="I265" s="78">
        <f t="shared" si="53"/>
        <v>47250604.519999988</v>
      </c>
    </row>
    <row r="266" spans="1:12" ht="12.75" thickTop="1">
      <c r="A266" s="59" t="s">
        <v>286</v>
      </c>
      <c r="B266" s="82"/>
      <c r="C266" s="82"/>
      <c r="D266" s="82"/>
      <c r="E266" s="82"/>
      <c r="F266" s="82"/>
      <c r="G266" s="82"/>
      <c r="H266" s="82"/>
      <c r="I266" s="82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16766645.27</v>
      </c>
      <c r="C268" s="79">
        <v>4447218.6100000003</v>
      </c>
      <c r="D268" s="79">
        <v>415389.32</v>
      </c>
      <c r="E268" s="79">
        <v>264132.83</v>
      </c>
      <c r="F268" s="79">
        <v>151256.49</v>
      </c>
      <c r="G268" s="79">
        <f>B268+E268</f>
        <v>17030778.099999998</v>
      </c>
      <c r="H268" s="79">
        <f>C268+F268</f>
        <v>4598475.1000000006</v>
      </c>
      <c r="I268" s="79">
        <f>SUM(G268:H268)</f>
        <v>21629253.199999999</v>
      </c>
      <c r="K268" s="76"/>
      <c r="L268" s="76"/>
    </row>
    <row r="269" spans="1:12" ht="12">
      <c r="A269" s="59" t="s">
        <v>289</v>
      </c>
      <c r="B269" s="78">
        <f t="shared" ref="B269:I269" si="54">SUM(B268)</f>
        <v>16766645.27</v>
      </c>
      <c r="C269" s="78">
        <f t="shared" si="54"/>
        <v>4447218.6100000003</v>
      </c>
      <c r="D269" s="78">
        <f t="shared" si="54"/>
        <v>415389.32</v>
      </c>
      <c r="E269" s="78">
        <f t="shared" si="54"/>
        <v>264132.83</v>
      </c>
      <c r="F269" s="78">
        <f t="shared" si="54"/>
        <v>151256.49</v>
      </c>
      <c r="G269" s="78">
        <f t="shared" si="54"/>
        <v>17030778.099999998</v>
      </c>
      <c r="H269" s="78">
        <f t="shared" si="54"/>
        <v>4598475.1000000006</v>
      </c>
      <c r="I269" s="78">
        <f t="shared" si="54"/>
        <v>21629253.199999999</v>
      </c>
    </row>
    <row r="270" spans="1:12" ht="12">
      <c r="A270" s="60" t="s">
        <v>290</v>
      </c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59"/>
      <c r="B271" s="79">
        <v>0</v>
      </c>
      <c r="C271" s="79">
        <v>0</v>
      </c>
      <c r="D271" s="79">
        <v>0</v>
      </c>
      <c r="E271" s="79">
        <v>0</v>
      </c>
      <c r="F271" s="79">
        <v>0</v>
      </c>
      <c r="G271" s="79">
        <v>0</v>
      </c>
      <c r="H271" s="79">
        <v>0</v>
      </c>
      <c r="I271" s="79">
        <v>0</v>
      </c>
    </row>
    <row r="272" spans="1:12" ht="12">
      <c r="A272" s="59"/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v>0</v>
      </c>
      <c r="H272" s="79">
        <v>0</v>
      </c>
      <c r="I272" s="79">
        <v>0</v>
      </c>
    </row>
    <row r="273" spans="1:12" ht="12">
      <c r="A273" s="59" t="s">
        <v>291</v>
      </c>
      <c r="B273" s="79">
        <v>3784792.01</v>
      </c>
      <c r="C273" s="79">
        <v>369051.9</v>
      </c>
      <c r="D273" s="79">
        <v>0</v>
      </c>
      <c r="E273" s="79">
        <v>0</v>
      </c>
      <c r="F273" s="79">
        <v>0</v>
      </c>
      <c r="G273" s="79">
        <f>B273+E273</f>
        <v>3784792.01</v>
      </c>
      <c r="H273" s="79">
        <f>C273+F273</f>
        <v>369051.9</v>
      </c>
      <c r="I273" s="79">
        <f>SUM(G273:H273)</f>
        <v>4153843.9099999997</v>
      </c>
    </row>
    <row r="274" spans="1:12" ht="12">
      <c r="A274" s="59" t="s">
        <v>292</v>
      </c>
      <c r="B274" s="78">
        <f t="shared" ref="B274:I274" si="55">SUM(B271:B273)</f>
        <v>3784792.01</v>
      </c>
      <c r="C274" s="78">
        <f t="shared" si="55"/>
        <v>369051.9</v>
      </c>
      <c r="D274" s="78">
        <f t="shared" si="55"/>
        <v>0</v>
      </c>
      <c r="E274" s="78">
        <f t="shared" si="55"/>
        <v>0</v>
      </c>
      <c r="F274" s="78">
        <f t="shared" si="55"/>
        <v>0</v>
      </c>
      <c r="G274" s="78">
        <f t="shared" si="55"/>
        <v>3784792.01</v>
      </c>
      <c r="H274" s="78">
        <f t="shared" si="55"/>
        <v>369051.9</v>
      </c>
      <c r="I274" s="78">
        <f t="shared" si="55"/>
        <v>4153843.9099999997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3995084.37</v>
      </c>
      <c r="C276" s="79">
        <v>666435.57999999996</v>
      </c>
      <c r="D276" s="79">
        <v>0</v>
      </c>
      <c r="E276" s="79">
        <v>0</v>
      </c>
      <c r="F276" s="79">
        <v>0</v>
      </c>
      <c r="G276" s="79">
        <f t="shared" ref="G276:H278" si="56">B276+E276</f>
        <v>3995084.37</v>
      </c>
      <c r="H276" s="79">
        <f t="shared" si="56"/>
        <v>666435.57999999996</v>
      </c>
      <c r="I276" s="79">
        <f>SUM(G276:H276)</f>
        <v>4661519.95</v>
      </c>
    </row>
    <row r="277" spans="1:12" ht="12">
      <c r="A277" s="59" t="s">
        <v>295</v>
      </c>
      <c r="B277" s="79">
        <v>-8034114.9299999997</v>
      </c>
      <c r="C277" s="79">
        <v>-970620.71</v>
      </c>
      <c r="D277" s="79">
        <v>0</v>
      </c>
      <c r="E277" s="79">
        <v>0</v>
      </c>
      <c r="F277" s="79">
        <v>0</v>
      </c>
      <c r="G277" s="79">
        <f t="shared" si="56"/>
        <v>-8034114.9299999997</v>
      </c>
      <c r="H277" s="79">
        <f t="shared" si="56"/>
        <v>-970620.71</v>
      </c>
      <c r="I277" s="79">
        <f>SUM(G277:H277)</f>
        <v>-9004735.6400000006</v>
      </c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6"/>
        <v>0</v>
      </c>
      <c r="H278" s="79">
        <f t="shared" si="56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7">SUM(B276:B278)</f>
        <v>-4039030.5599999996</v>
      </c>
      <c r="C279" s="78">
        <f t="shared" si="57"/>
        <v>-304185.13</v>
      </c>
      <c r="D279" s="78">
        <f t="shared" si="57"/>
        <v>0</v>
      </c>
      <c r="E279" s="78">
        <f t="shared" si="57"/>
        <v>0</v>
      </c>
      <c r="F279" s="78">
        <f t="shared" si="57"/>
        <v>0</v>
      </c>
      <c r="G279" s="78">
        <f t="shared" si="57"/>
        <v>-4039030.5599999996</v>
      </c>
      <c r="H279" s="78">
        <f t="shared" si="57"/>
        <v>-304185.13</v>
      </c>
      <c r="I279" s="78">
        <f t="shared" si="57"/>
        <v>-4343215.6900000004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8">B63-B238-B265-B269-B274-B279</f>
        <v>26733652.939999979</v>
      </c>
      <c r="C281" s="81">
        <f t="shared" si="58"/>
        <v>1695684.0900000003</v>
      </c>
      <c r="D281" s="81">
        <f t="shared" si="58"/>
        <v>-20813274.039999999</v>
      </c>
      <c r="E281" s="81">
        <f t="shared" si="58"/>
        <v>-13299686.380000001</v>
      </c>
      <c r="F281" s="81">
        <f t="shared" si="58"/>
        <v>-7513587.6599999992</v>
      </c>
      <c r="G281" s="81">
        <f t="shared" si="58"/>
        <v>13433966.55999998</v>
      </c>
      <c r="H281" s="81">
        <f t="shared" si="58"/>
        <v>-5817903.5699999966</v>
      </c>
      <c r="I281" s="81">
        <f t="shared" si="58"/>
        <v>7616062.9899999611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28877.1</v>
      </c>
      <c r="C285" s="79">
        <v>0</v>
      </c>
      <c r="D285" s="79">
        <v>0</v>
      </c>
      <c r="E285" s="79">
        <v>638.23</v>
      </c>
      <c r="F285" s="79">
        <v>-638.23</v>
      </c>
      <c r="G285" s="79">
        <f t="shared" ref="G285:G308" si="59">B285+E285</f>
        <v>29515.329999999998</v>
      </c>
      <c r="H285" s="79">
        <f t="shared" ref="H285:H308" si="60">C285+F285</f>
        <v>-638.23</v>
      </c>
      <c r="I285" s="79">
        <f t="shared" ref="I285:I308" si="61">SUM(G285:H285)</f>
        <v>28877.1</v>
      </c>
    </row>
    <row r="286" spans="1:12" ht="12">
      <c r="A286" s="59" t="s">
        <v>300</v>
      </c>
      <c r="B286" s="79">
        <v>0</v>
      </c>
      <c r="C286" s="79">
        <v>0</v>
      </c>
      <c r="D286" s="79">
        <v>-1608358.01</v>
      </c>
      <c r="E286" s="79">
        <v>-1054922.02</v>
      </c>
      <c r="F286" s="79">
        <v>-553435.99</v>
      </c>
      <c r="G286" s="79">
        <f t="shared" si="59"/>
        <v>-1054922.02</v>
      </c>
      <c r="H286" s="79">
        <f t="shared" si="60"/>
        <v>-553435.99</v>
      </c>
      <c r="I286" s="79">
        <f t="shared" si="61"/>
        <v>-1608358.01</v>
      </c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-288647.58</v>
      </c>
      <c r="E287" s="79">
        <v>-189323.95</v>
      </c>
      <c r="F287" s="79">
        <v>-99323.63</v>
      </c>
      <c r="G287" s="79">
        <f t="shared" si="59"/>
        <v>-189323.95</v>
      </c>
      <c r="H287" s="79">
        <f t="shared" si="60"/>
        <v>-99323.63</v>
      </c>
      <c r="I287" s="79">
        <f t="shared" si="61"/>
        <v>-288647.58</v>
      </c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59"/>
        <v>0</v>
      </c>
      <c r="H288" s="79">
        <f t="shared" si="60"/>
        <v>0</v>
      </c>
      <c r="I288" s="79">
        <f t="shared" si="61"/>
        <v>0</v>
      </c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-11114.8</v>
      </c>
      <c r="E289" s="79">
        <v>-7290.2</v>
      </c>
      <c r="F289" s="79">
        <v>-3824.6</v>
      </c>
      <c r="G289" s="79">
        <f t="shared" si="59"/>
        <v>-7290.2</v>
      </c>
      <c r="H289" s="79">
        <f t="shared" si="60"/>
        <v>-3824.6</v>
      </c>
      <c r="I289" s="79">
        <f t="shared" si="61"/>
        <v>-11114.8</v>
      </c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11648.97</v>
      </c>
      <c r="E290" s="79">
        <v>7640.6</v>
      </c>
      <c r="F290" s="79">
        <v>4008.37</v>
      </c>
      <c r="G290" s="79">
        <f t="shared" si="59"/>
        <v>7640.6</v>
      </c>
      <c r="H290" s="79">
        <f t="shared" si="60"/>
        <v>4008.37</v>
      </c>
      <c r="I290" s="79">
        <f t="shared" si="61"/>
        <v>11648.970000000001</v>
      </c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-2131399.9700000002</v>
      </c>
      <c r="E291" s="79">
        <v>-1408841.59</v>
      </c>
      <c r="F291" s="79">
        <v>-722558.38</v>
      </c>
      <c r="G291" s="79">
        <f t="shared" si="59"/>
        <v>-1408841.59</v>
      </c>
      <c r="H291" s="79">
        <f t="shared" si="60"/>
        <v>-722558.38</v>
      </c>
      <c r="I291" s="79">
        <f t="shared" si="61"/>
        <v>-2131399.9700000002</v>
      </c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59"/>
        <v>0</v>
      </c>
      <c r="H292" s="79">
        <f t="shared" si="60"/>
        <v>0</v>
      </c>
      <c r="I292" s="79">
        <f t="shared" si="61"/>
        <v>0</v>
      </c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2455730.35</v>
      </c>
      <c r="E293" s="79">
        <v>1628636.31</v>
      </c>
      <c r="F293" s="79">
        <v>827094.04</v>
      </c>
      <c r="G293" s="79">
        <f t="shared" si="59"/>
        <v>1628636.31</v>
      </c>
      <c r="H293" s="79">
        <f t="shared" si="60"/>
        <v>827094.04</v>
      </c>
      <c r="I293" s="79">
        <f t="shared" si="61"/>
        <v>2455730.35</v>
      </c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0</v>
      </c>
      <c r="E294" s="79">
        <v>0</v>
      </c>
      <c r="F294" s="79">
        <v>0</v>
      </c>
      <c r="G294" s="79">
        <f t="shared" si="59"/>
        <v>0</v>
      </c>
      <c r="H294" s="79">
        <f t="shared" si="60"/>
        <v>0</v>
      </c>
      <c r="I294" s="79">
        <f t="shared" si="61"/>
        <v>0</v>
      </c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f t="shared" si="59"/>
        <v>0</v>
      </c>
      <c r="H295" s="79">
        <f t="shared" si="60"/>
        <v>0</v>
      </c>
      <c r="I295" s="79">
        <f t="shared" si="61"/>
        <v>0</v>
      </c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-507218.7</v>
      </c>
      <c r="E296" s="79">
        <v>-332684.73</v>
      </c>
      <c r="F296" s="79">
        <v>-174533.97</v>
      </c>
      <c r="G296" s="79">
        <f t="shared" si="59"/>
        <v>-332684.73</v>
      </c>
      <c r="H296" s="79">
        <f t="shared" si="60"/>
        <v>-174533.97</v>
      </c>
      <c r="I296" s="79">
        <f t="shared" si="61"/>
        <v>-507218.69999999995</v>
      </c>
      <c r="K296" s="76"/>
      <c r="L296" s="76"/>
    </row>
    <row r="297" spans="1:12" ht="12">
      <c r="A297" s="59" t="s">
        <v>311</v>
      </c>
      <c r="B297" s="79">
        <v>-900324.18</v>
      </c>
      <c r="C297" s="79">
        <v>-533892.88</v>
      </c>
      <c r="D297" s="79">
        <v>-554814.80000000005</v>
      </c>
      <c r="E297" s="79">
        <v>-363903.03</v>
      </c>
      <c r="F297" s="79">
        <v>-190911.77</v>
      </c>
      <c r="G297" s="79">
        <f t="shared" si="59"/>
        <v>-1264227.21</v>
      </c>
      <c r="H297" s="79">
        <f t="shared" si="60"/>
        <v>-724804.65</v>
      </c>
      <c r="I297" s="79">
        <f t="shared" si="61"/>
        <v>-1989031.8599999999</v>
      </c>
      <c r="K297" s="76"/>
      <c r="L297" s="76"/>
    </row>
    <row r="298" spans="1:12" ht="12">
      <c r="A298" s="59" t="s">
        <v>312</v>
      </c>
      <c r="B298" s="79">
        <v>-4743.62</v>
      </c>
      <c r="C298" s="79">
        <v>0</v>
      </c>
      <c r="D298" s="79">
        <v>-941.33</v>
      </c>
      <c r="E298" s="79">
        <v>-617.41999999999996</v>
      </c>
      <c r="F298" s="79">
        <v>-323.91000000000003</v>
      </c>
      <c r="G298" s="79">
        <f t="shared" si="59"/>
        <v>-5361.04</v>
      </c>
      <c r="H298" s="79">
        <f t="shared" si="60"/>
        <v>-323.91000000000003</v>
      </c>
      <c r="I298" s="79">
        <f t="shared" si="61"/>
        <v>-5684.95</v>
      </c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59"/>
        <v>0</v>
      </c>
      <c r="H299" s="79">
        <f t="shared" si="60"/>
        <v>0</v>
      </c>
      <c r="I299" s="79">
        <f t="shared" si="61"/>
        <v>0</v>
      </c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59"/>
        <v>0</v>
      </c>
      <c r="H300" s="79">
        <f t="shared" si="60"/>
        <v>0</v>
      </c>
      <c r="I300" s="79">
        <f t="shared" si="61"/>
        <v>0</v>
      </c>
      <c r="K300" s="76"/>
      <c r="L300" s="76"/>
    </row>
    <row r="301" spans="1:12" ht="12">
      <c r="A301" s="59" t="s">
        <v>315</v>
      </c>
      <c r="B301" s="79">
        <v>-58686.79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59"/>
        <v>-58686.79</v>
      </c>
      <c r="H301" s="79">
        <f t="shared" si="60"/>
        <v>0</v>
      </c>
      <c r="I301" s="79">
        <f t="shared" si="61"/>
        <v>-58686.79</v>
      </c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59"/>
        <v>0</v>
      </c>
      <c r="H302" s="79">
        <f t="shared" si="60"/>
        <v>0</v>
      </c>
      <c r="I302" s="79">
        <f t="shared" si="61"/>
        <v>0</v>
      </c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59"/>
        <v>0</v>
      </c>
      <c r="H303" s="79">
        <f t="shared" si="60"/>
        <v>0</v>
      </c>
      <c r="I303" s="79">
        <f t="shared" si="61"/>
        <v>0</v>
      </c>
      <c r="K303" s="76"/>
      <c r="L303" s="76"/>
    </row>
    <row r="304" spans="1:12" ht="12">
      <c r="A304" s="59" t="s">
        <v>318</v>
      </c>
      <c r="B304" s="79">
        <v>629.97</v>
      </c>
      <c r="C304" s="79">
        <v>0</v>
      </c>
      <c r="D304" s="79">
        <v>7250</v>
      </c>
      <c r="E304" s="79">
        <v>4755.2700000000004</v>
      </c>
      <c r="F304" s="79">
        <v>2494.73</v>
      </c>
      <c r="G304" s="79">
        <f t="shared" si="59"/>
        <v>5385.2400000000007</v>
      </c>
      <c r="H304" s="79">
        <f t="shared" si="60"/>
        <v>2494.73</v>
      </c>
      <c r="I304" s="79">
        <f t="shared" si="61"/>
        <v>7879.9700000000012</v>
      </c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0</v>
      </c>
      <c r="E305" s="79">
        <v>0</v>
      </c>
      <c r="F305" s="79">
        <v>0</v>
      </c>
      <c r="G305" s="79">
        <f t="shared" si="59"/>
        <v>0</v>
      </c>
      <c r="H305" s="79">
        <f t="shared" si="60"/>
        <v>0</v>
      </c>
      <c r="I305" s="79">
        <f t="shared" si="61"/>
        <v>0</v>
      </c>
      <c r="K305" s="76"/>
      <c r="L305" s="76"/>
    </row>
    <row r="306" spans="1:12" ht="12">
      <c r="A306" s="59" t="s">
        <v>320</v>
      </c>
      <c r="B306" s="79">
        <v>0</v>
      </c>
      <c r="C306" s="79">
        <v>0</v>
      </c>
      <c r="D306" s="79">
        <v>-528429.15</v>
      </c>
      <c r="E306" s="79">
        <v>-346596.68</v>
      </c>
      <c r="F306" s="79">
        <v>-181832.47</v>
      </c>
      <c r="G306" s="79">
        <f t="shared" si="59"/>
        <v>-346596.68</v>
      </c>
      <c r="H306" s="79">
        <f t="shared" si="60"/>
        <v>-181832.47</v>
      </c>
      <c r="I306" s="79">
        <f t="shared" si="61"/>
        <v>-528429.15</v>
      </c>
      <c r="K306" s="76"/>
      <c r="L306" s="76"/>
    </row>
    <row r="307" spans="1:12" ht="12">
      <c r="A307" s="59" t="s">
        <v>321</v>
      </c>
      <c r="B307" s="79">
        <v>91626.89</v>
      </c>
      <c r="C307" s="79">
        <v>48069.53</v>
      </c>
      <c r="D307" s="79">
        <v>616279.27</v>
      </c>
      <c r="E307" s="79">
        <v>404217.51</v>
      </c>
      <c r="F307" s="79">
        <v>212061.76</v>
      </c>
      <c r="G307" s="79">
        <f t="shared" si="59"/>
        <v>495844.4</v>
      </c>
      <c r="H307" s="79">
        <f t="shared" si="60"/>
        <v>260131.29</v>
      </c>
      <c r="I307" s="79">
        <f t="shared" si="61"/>
        <v>755975.69000000006</v>
      </c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675776.85</v>
      </c>
      <c r="E308" s="79">
        <v>443242.03</v>
      </c>
      <c r="F308" s="79">
        <v>232534.82</v>
      </c>
      <c r="G308" s="79">
        <f t="shared" si="59"/>
        <v>443242.03</v>
      </c>
      <c r="H308" s="79">
        <f t="shared" si="60"/>
        <v>232534.82</v>
      </c>
      <c r="I308" s="79">
        <f t="shared" si="61"/>
        <v>675776.85000000009</v>
      </c>
      <c r="K308" s="76"/>
      <c r="L308" s="76"/>
    </row>
    <row r="309" spans="1:12" ht="12">
      <c r="A309" s="59" t="s">
        <v>323</v>
      </c>
      <c r="B309" s="78">
        <f t="shared" ref="B309:I309" si="62">SUM(B285:B308)</f>
        <v>-842620.63000000012</v>
      </c>
      <c r="C309" s="78">
        <f t="shared" si="62"/>
        <v>-485823.35</v>
      </c>
      <c r="D309" s="78">
        <f t="shared" si="62"/>
        <v>-1864238.9000000004</v>
      </c>
      <c r="E309" s="78">
        <f t="shared" si="62"/>
        <v>-1215049.6699999995</v>
      </c>
      <c r="F309" s="78">
        <f t="shared" si="62"/>
        <v>-649189.23</v>
      </c>
      <c r="G309" s="78">
        <f t="shared" si="62"/>
        <v>-2057670.3</v>
      </c>
      <c r="H309" s="78">
        <f t="shared" si="62"/>
        <v>-1135012.5799999998</v>
      </c>
      <c r="I309" s="78">
        <f t="shared" si="62"/>
        <v>-3192682.88</v>
      </c>
      <c r="K309" s="76"/>
      <c r="L309" s="76"/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3">B311+E311</f>
        <v>11618166.27</v>
      </c>
      <c r="H311" s="80">
        <f t="shared" ref="H311:H319" si="64">C311+F311</f>
        <v>6095153.2300000004</v>
      </c>
      <c r="I311" s="80">
        <f t="shared" ref="I311:I319" si="65">SUM(G311:H311)</f>
        <v>17713319.5</v>
      </c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3"/>
        <v>0</v>
      </c>
      <c r="H312" s="79">
        <f t="shared" si="64"/>
        <v>0</v>
      </c>
      <c r="I312" s="79">
        <f t="shared" si="65"/>
        <v>0</v>
      </c>
      <c r="K312" s="76"/>
      <c r="L312" s="76"/>
    </row>
    <row r="313" spans="1:12" ht="12">
      <c r="A313" s="59" t="s">
        <v>327</v>
      </c>
      <c r="B313" s="79">
        <v>0</v>
      </c>
      <c r="C313" s="79">
        <v>0</v>
      </c>
      <c r="D313" s="79">
        <v>183658.96</v>
      </c>
      <c r="E313" s="79">
        <v>120461.9</v>
      </c>
      <c r="F313" s="79">
        <v>63197.06</v>
      </c>
      <c r="G313" s="79">
        <f t="shared" si="63"/>
        <v>120461.9</v>
      </c>
      <c r="H313" s="79">
        <f t="shared" si="64"/>
        <v>63197.06</v>
      </c>
      <c r="I313" s="79">
        <f t="shared" si="65"/>
        <v>183658.96</v>
      </c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3"/>
        <v>121716.81</v>
      </c>
      <c r="H314" s="79">
        <f t="shared" si="64"/>
        <v>63955.5</v>
      </c>
      <c r="I314" s="79">
        <f t="shared" si="65"/>
        <v>185672.31</v>
      </c>
      <c r="K314" s="76"/>
      <c r="L314" s="76"/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3"/>
        <v>0</v>
      </c>
      <c r="H315" s="79">
        <f t="shared" si="64"/>
        <v>0</v>
      </c>
      <c r="I315" s="79">
        <f t="shared" si="65"/>
        <v>0</v>
      </c>
      <c r="K315" s="76"/>
      <c r="L315" s="76"/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3"/>
        <v>0</v>
      </c>
      <c r="H316" s="79">
        <f t="shared" si="64"/>
        <v>0</v>
      </c>
      <c r="I316" s="79">
        <f t="shared" si="65"/>
        <v>0</v>
      </c>
      <c r="K316" s="76"/>
      <c r="L316" s="76"/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3"/>
        <v>0</v>
      </c>
      <c r="H317" s="79">
        <f t="shared" si="64"/>
        <v>0</v>
      </c>
      <c r="I317" s="79">
        <f t="shared" si="65"/>
        <v>0</v>
      </c>
      <c r="K317" s="76"/>
      <c r="L317" s="76"/>
    </row>
    <row r="318" spans="1:12" ht="12">
      <c r="A318" s="59" t="s">
        <v>332</v>
      </c>
      <c r="B318" s="79">
        <v>744602.87</v>
      </c>
      <c r="C318" s="79">
        <v>146093.89000000001</v>
      </c>
      <c r="D318" s="79">
        <v>348435.97</v>
      </c>
      <c r="E318" s="79">
        <v>228539.15</v>
      </c>
      <c r="F318" s="79">
        <v>119896.82</v>
      </c>
      <c r="G318" s="79">
        <f t="shared" si="63"/>
        <v>973142.02</v>
      </c>
      <c r="H318" s="79">
        <f t="shared" si="64"/>
        <v>265990.71000000002</v>
      </c>
      <c r="I318" s="79">
        <f t="shared" si="65"/>
        <v>1239132.73</v>
      </c>
      <c r="K318" s="76"/>
      <c r="L318" s="76"/>
    </row>
    <row r="319" spans="1:12" ht="12">
      <c r="A319" s="59" t="s">
        <v>333</v>
      </c>
      <c r="B319" s="79">
        <v>-608751.30000000005</v>
      </c>
      <c r="C319" s="79">
        <v>-346349.4</v>
      </c>
      <c r="D319" s="79">
        <v>-370371.55</v>
      </c>
      <c r="E319" s="79">
        <v>-242926.7</v>
      </c>
      <c r="F319" s="79">
        <v>-127444.85</v>
      </c>
      <c r="G319" s="79">
        <f t="shared" si="63"/>
        <v>-851678</v>
      </c>
      <c r="H319" s="79">
        <f t="shared" si="64"/>
        <v>-473794.25</v>
      </c>
      <c r="I319" s="79">
        <f t="shared" si="65"/>
        <v>-1325472.25</v>
      </c>
      <c r="K319" s="76"/>
      <c r="L319" s="76"/>
    </row>
    <row r="320" spans="1:12" ht="12">
      <c r="A320" s="59" t="s">
        <v>334</v>
      </c>
      <c r="B320" s="78">
        <f t="shared" ref="B320:I320" si="66">SUM(B311:B319)</f>
        <v>137131.84999999998</v>
      </c>
      <c r="C320" s="78">
        <f t="shared" si="66"/>
        <v>-199483.75</v>
      </c>
      <c r="D320" s="78">
        <f t="shared" si="66"/>
        <v>18058663.149999999</v>
      </c>
      <c r="E320" s="78">
        <f t="shared" si="66"/>
        <v>11844677.15</v>
      </c>
      <c r="F320" s="78">
        <f t="shared" si="66"/>
        <v>6213986.0000000009</v>
      </c>
      <c r="G320" s="78">
        <f t="shared" si="66"/>
        <v>11981809</v>
      </c>
      <c r="H320" s="78">
        <f t="shared" si="66"/>
        <v>6014502.25</v>
      </c>
      <c r="I320" s="78">
        <f t="shared" si="66"/>
        <v>17996311.25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7">SUM(B322:B323)</f>
        <v>0</v>
      </c>
      <c r="C324" s="78">
        <f t="shared" si="67"/>
        <v>0</v>
      </c>
      <c r="D324" s="78">
        <f t="shared" si="67"/>
        <v>0</v>
      </c>
      <c r="E324" s="78">
        <f t="shared" si="67"/>
        <v>0</v>
      </c>
      <c r="F324" s="78">
        <f t="shared" si="67"/>
        <v>0</v>
      </c>
      <c r="G324" s="78">
        <f t="shared" si="67"/>
        <v>0</v>
      </c>
      <c r="H324" s="78">
        <f t="shared" si="67"/>
        <v>0</v>
      </c>
      <c r="I324" s="78">
        <f t="shared" si="67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8">B309+B320+B324</f>
        <v>-705488.78000000014</v>
      </c>
      <c r="C326" s="81">
        <f t="shared" si="68"/>
        <v>-685307.1</v>
      </c>
      <c r="D326" s="81">
        <f t="shared" si="68"/>
        <v>16194424.249999998</v>
      </c>
      <c r="E326" s="81">
        <f t="shared" si="68"/>
        <v>10629627.48</v>
      </c>
      <c r="F326" s="81">
        <f t="shared" si="68"/>
        <v>5564796.7700000014</v>
      </c>
      <c r="G326" s="81">
        <f t="shared" si="68"/>
        <v>9924138.6999999993</v>
      </c>
      <c r="H326" s="81">
        <f t="shared" si="68"/>
        <v>4879489.67</v>
      </c>
      <c r="I326" s="81">
        <f t="shared" si="68"/>
        <v>14803628.370000001</v>
      </c>
    </row>
    <row r="327" spans="1:9" ht="12.75" thickTop="1">
      <c r="A327" s="59"/>
      <c r="B327" s="77"/>
      <c r="C327" s="77"/>
      <c r="D327" s="77"/>
      <c r="E327" s="77"/>
      <c r="F327" s="77"/>
      <c r="G327" s="77"/>
      <c r="H327" s="77"/>
      <c r="I327" s="77"/>
    </row>
    <row r="328" spans="1:9" ht="12">
      <c r="A328" s="58" t="s">
        <v>0</v>
      </c>
      <c r="B328" s="135">
        <f t="shared" ref="B328:I328" si="69">B281-B326</f>
        <v>27439141.71999998</v>
      </c>
      <c r="C328" s="135">
        <f t="shared" si="69"/>
        <v>2380991.1900000004</v>
      </c>
      <c r="D328" s="135">
        <f t="shared" si="69"/>
        <v>-37007698.289999999</v>
      </c>
      <c r="E328" s="135">
        <f t="shared" si="69"/>
        <v>-23929313.859999999</v>
      </c>
      <c r="F328" s="135">
        <f t="shared" si="69"/>
        <v>-13078384.43</v>
      </c>
      <c r="G328" s="135">
        <f t="shared" si="69"/>
        <v>3509827.8599999808</v>
      </c>
      <c r="H328" s="135">
        <f t="shared" si="69"/>
        <v>-10697393.239999996</v>
      </c>
      <c r="I328" s="135">
        <f t="shared" si="69"/>
        <v>-7187565.3800000399</v>
      </c>
    </row>
    <row r="330" spans="1:9">
      <c r="B330" s="71">
        <v>0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orientation="portrait" r:id="rId1"/>
  <headerFooter>
    <oddHeader>&amp;RDesignated Information is Confidential per WAC 480-07-160</oddHeader>
    <oddFooter>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4" customWidth="1"/>
    <col min="2" max="2" width="51.85546875" style="84" customWidth="1"/>
    <col min="3" max="3" width="15.140625" style="84" customWidth="1"/>
    <col min="4" max="4" width="13.85546875" style="84" customWidth="1"/>
    <col min="5" max="5" width="11" style="84" customWidth="1"/>
    <col min="6" max="6" width="13.7109375" style="84" customWidth="1"/>
    <col min="7" max="7" width="12.28515625" style="84" customWidth="1"/>
    <col min="8" max="8" width="17.85546875" style="84" customWidth="1"/>
    <col min="9" max="9" width="5" style="84" hidden="1" customWidth="1" outlineLevel="1"/>
    <col min="10" max="10" width="4.5703125" style="84" hidden="1" customWidth="1" outlineLevel="1"/>
    <col min="11" max="11" width="12.5703125" style="84" customWidth="1" collapsed="1"/>
    <col min="12" max="16384" width="8.85546875" style="84"/>
  </cols>
  <sheetData>
    <row r="1" spans="1:10" ht="15.95" customHeight="1">
      <c r="A1" s="134"/>
      <c r="B1" s="141" t="s">
        <v>350</v>
      </c>
      <c r="C1" s="141"/>
      <c r="D1" s="141"/>
      <c r="E1" s="141"/>
      <c r="F1" s="141"/>
      <c r="G1" s="141"/>
      <c r="H1" s="141"/>
    </row>
    <row r="2" spans="1:10" ht="15.95" customHeight="1">
      <c r="A2" s="133"/>
      <c r="B2" s="140" t="s">
        <v>360</v>
      </c>
      <c r="C2" s="140"/>
      <c r="D2" s="140"/>
      <c r="E2" s="140"/>
      <c r="F2" s="140"/>
      <c r="G2" s="140"/>
      <c r="H2" s="140"/>
    </row>
    <row r="3" spans="1:10" ht="15.95" customHeight="1">
      <c r="A3" s="140" t="str">
        <f>Allocated!A3</f>
        <v>FOR THE MONTH ENDED AUGUST 31, 2018</v>
      </c>
      <c r="B3" s="140"/>
      <c r="C3" s="140"/>
      <c r="D3" s="140"/>
      <c r="E3" s="140"/>
      <c r="F3" s="140"/>
      <c r="G3" s="140"/>
      <c r="H3" s="140"/>
    </row>
    <row r="4" spans="1:10" ht="15.95" customHeight="1">
      <c r="A4" s="116"/>
      <c r="B4" s="142" t="str">
        <f>Allocated!A5</f>
        <v>(Based on allocation factors developed using 12 ME 12/31/2017 information)</v>
      </c>
      <c r="C4" s="142"/>
      <c r="D4" s="142"/>
      <c r="E4" s="142"/>
      <c r="F4" s="142"/>
      <c r="G4" s="142"/>
      <c r="H4" s="142"/>
      <c r="J4" s="84" t="s">
        <v>361</v>
      </c>
    </row>
    <row r="5" spans="1:10" ht="51">
      <c r="A5" s="132"/>
      <c r="B5" s="131" t="s">
        <v>362</v>
      </c>
      <c r="C5" s="128" t="s">
        <v>363</v>
      </c>
      <c r="D5" s="128" t="s">
        <v>364</v>
      </c>
      <c r="E5" s="130" t="s">
        <v>415</v>
      </c>
      <c r="F5" s="129" t="s">
        <v>414</v>
      </c>
      <c r="G5" s="129" t="s">
        <v>413</v>
      </c>
      <c r="H5" s="128" t="s">
        <v>35</v>
      </c>
    </row>
    <row r="6" spans="1:10" ht="15.95" customHeight="1">
      <c r="A6" s="93" t="s">
        <v>18</v>
      </c>
      <c r="B6" s="105"/>
      <c r="C6" s="127"/>
      <c r="D6" s="127"/>
      <c r="E6" s="126"/>
      <c r="F6" s="125"/>
      <c r="G6" s="125"/>
      <c r="H6" s="23"/>
    </row>
    <row r="7" spans="1:10" ht="15.95" customHeight="1">
      <c r="A7" s="93"/>
      <c r="B7" s="121" t="s">
        <v>365</v>
      </c>
      <c r="C7" s="122">
        <f t="shared" ref="C7:D10" si="0">$H7*F7</f>
        <v>8533.4678879999992</v>
      </c>
      <c r="D7" s="122">
        <f t="shared" si="0"/>
        <v>6159.1421120000005</v>
      </c>
      <c r="E7" s="115">
        <v>1</v>
      </c>
      <c r="F7" s="114">
        <f>VLOOKUP($E7,$B$60:$G$66,5,FALSE)</f>
        <v>0.58079999999999998</v>
      </c>
      <c r="G7" s="114">
        <f>VLOOKUP($E7,$B$60:$G$66,6,FALSE)</f>
        <v>0.41920000000000002</v>
      </c>
      <c r="H7" s="14">
        <f>'Unallocated Detail'!D205</f>
        <v>14692.61</v>
      </c>
    </row>
    <row r="8" spans="1:10" ht="15.95" customHeight="1">
      <c r="A8" s="93" t="s">
        <v>366</v>
      </c>
      <c r="B8" s="121" t="s">
        <v>367</v>
      </c>
      <c r="C8" s="124">
        <f t="shared" si="0"/>
        <v>90435.270783</v>
      </c>
      <c r="D8" s="124">
        <f t="shared" si="0"/>
        <v>54053.099216999995</v>
      </c>
      <c r="E8" s="115">
        <v>2</v>
      </c>
      <c r="F8" s="114">
        <f>VLOOKUP($E8,$B$60:$G$66,5,FALSE)</f>
        <v>0.62590000000000001</v>
      </c>
      <c r="G8" s="114">
        <f>VLOOKUP($E8,$B$60:$G$66,6,FALSE)</f>
        <v>0.37409999999999999</v>
      </c>
      <c r="H8" s="63">
        <f>'Unallocated Detail'!D206</f>
        <v>144488.37</v>
      </c>
    </row>
    <row r="9" spans="1:10" ht="15.95" customHeight="1">
      <c r="A9" s="93" t="s">
        <v>366</v>
      </c>
      <c r="B9" s="121" t="s">
        <v>368</v>
      </c>
      <c r="C9" s="124">
        <f t="shared" si="0"/>
        <v>1935657.9939839998</v>
      </c>
      <c r="D9" s="124">
        <f t="shared" si="0"/>
        <v>1397086.4860160002</v>
      </c>
      <c r="E9" s="115">
        <v>1</v>
      </c>
      <c r="F9" s="114">
        <f>VLOOKUP($E9,$B$60:$G$66,5,FALSE)</f>
        <v>0.58079999999999998</v>
      </c>
      <c r="G9" s="114">
        <f>VLOOKUP($E9,$B$60:$G$66,6,FALSE)</f>
        <v>0.41920000000000002</v>
      </c>
      <c r="H9" s="63">
        <f>'Unallocated Detail'!D207</f>
        <v>3332744.48</v>
      </c>
    </row>
    <row r="10" spans="1:10" ht="15.95" customHeight="1">
      <c r="A10" s="93" t="s">
        <v>366</v>
      </c>
      <c r="B10" s="121" t="s">
        <v>369</v>
      </c>
      <c r="C10" s="123">
        <f t="shared" si="0"/>
        <v>0</v>
      </c>
      <c r="D10" s="123">
        <f t="shared" si="0"/>
        <v>0</v>
      </c>
      <c r="E10" s="108">
        <v>1</v>
      </c>
      <c r="F10" s="110">
        <f>VLOOKUP($E10,$B$60:$G$66,5,FALSE)</f>
        <v>0.58079999999999998</v>
      </c>
      <c r="G10" s="110">
        <f>VLOOKUP($E10,$B$60:$G$66,6,FALSE)</f>
        <v>0.41920000000000002</v>
      </c>
      <c r="H10" s="109">
        <v>0</v>
      </c>
      <c r="J10" s="24">
        <f>+C11+D11-H11</f>
        <v>0</v>
      </c>
    </row>
    <row r="11" spans="1:10" ht="15.95" customHeight="1">
      <c r="A11" s="93" t="s">
        <v>366</v>
      </c>
      <c r="B11" s="105" t="s">
        <v>370</v>
      </c>
      <c r="C11" s="64">
        <f>SUM(C7:C10)</f>
        <v>2034626.7326549999</v>
      </c>
      <c r="D11" s="64">
        <f>SUM(D7:D10)</f>
        <v>1457298.7273450003</v>
      </c>
      <c r="E11" s="115"/>
      <c r="F11" s="122"/>
      <c r="G11" s="103"/>
      <c r="H11" s="63">
        <f>SUM(H7:H10)</f>
        <v>3491925.46</v>
      </c>
      <c r="J11" s="24" t="e">
        <f>H11-#REF!</f>
        <v>#REF!</v>
      </c>
    </row>
    <row r="12" spans="1:10" ht="15.95" customHeight="1">
      <c r="A12" s="93" t="s">
        <v>17</v>
      </c>
      <c r="B12" s="105"/>
      <c r="C12" s="64"/>
      <c r="D12" s="64"/>
      <c r="E12" s="115"/>
      <c r="F12" s="103"/>
      <c r="G12" s="103"/>
      <c r="H12" s="23"/>
    </row>
    <row r="13" spans="1:10" ht="15.95" customHeight="1">
      <c r="A13" s="93"/>
      <c r="B13" s="121" t="s">
        <v>371</v>
      </c>
      <c r="C13" s="64">
        <f t="shared" ref="C13:D19" si="1">$H13*F13</f>
        <v>46225.250543999995</v>
      </c>
      <c r="D13" s="64">
        <f t="shared" si="1"/>
        <v>33363.679455999998</v>
      </c>
      <c r="E13" s="115">
        <v>1</v>
      </c>
      <c r="F13" s="114">
        <f t="shared" ref="F13:F19" si="2">VLOOKUP($E13,$B$60:$G$66,5,FALSE)</f>
        <v>0.58079999999999998</v>
      </c>
      <c r="G13" s="114">
        <f t="shared" ref="G13:G19" si="3">VLOOKUP($E13,$B$60:$G$66,6,FALSE)</f>
        <v>0.41920000000000002</v>
      </c>
      <c r="H13" s="63">
        <f>'Unallocated Detail'!D212</f>
        <v>79588.929999999993</v>
      </c>
    </row>
    <row r="14" spans="1:10" ht="15.95" customHeight="1">
      <c r="A14" s="93" t="s">
        <v>366</v>
      </c>
      <c r="B14" s="121" t="s">
        <v>372</v>
      </c>
      <c r="C14" s="64">
        <f t="shared" si="1"/>
        <v>115971.18191999999</v>
      </c>
      <c r="D14" s="64">
        <f t="shared" si="1"/>
        <v>83703.718080000006</v>
      </c>
      <c r="E14" s="115">
        <v>1</v>
      </c>
      <c r="F14" s="114">
        <f t="shared" si="2"/>
        <v>0.58079999999999998</v>
      </c>
      <c r="G14" s="114">
        <f t="shared" si="3"/>
        <v>0.41920000000000002</v>
      </c>
      <c r="H14" s="63">
        <f>'Unallocated Detail'!D213</f>
        <v>199674.9</v>
      </c>
    </row>
    <row r="15" spans="1:10" ht="15.95" customHeight="1">
      <c r="A15" s="93" t="s">
        <v>366</v>
      </c>
      <c r="B15" s="121" t="s">
        <v>373</v>
      </c>
      <c r="C15" s="64">
        <f t="shared" si="1"/>
        <v>164.62775999999999</v>
      </c>
      <c r="D15" s="64">
        <f t="shared" si="1"/>
        <v>118.82223999999999</v>
      </c>
      <c r="E15" s="115">
        <v>1</v>
      </c>
      <c r="F15" s="114">
        <f t="shared" si="2"/>
        <v>0.58079999999999998</v>
      </c>
      <c r="G15" s="114">
        <f t="shared" si="3"/>
        <v>0.41920000000000002</v>
      </c>
      <c r="H15" s="63">
        <f>'Unallocated Detail'!D214</f>
        <v>283.45</v>
      </c>
    </row>
    <row r="16" spans="1:10" ht="15.95" customHeight="1">
      <c r="A16" s="93"/>
      <c r="B16" s="121" t="s">
        <v>374</v>
      </c>
      <c r="C16" s="64">
        <f t="shared" si="1"/>
        <v>0</v>
      </c>
      <c r="D16" s="64">
        <f t="shared" si="1"/>
        <v>0</v>
      </c>
      <c r="E16" s="115">
        <v>1</v>
      </c>
      <c r="F16" s="114">
        <f t="shared" si="2"/>
        <v>0.58079999999999998</v>
      </c>
      <c r="G16" s="114">
        <f t="shared" si="3"/>
        <v>0.41920000000000002</v>
      </c>
      <c r="H16" s="63">
        <f>'Unallocated Detail'!D215</f>
        <v>0</v>
      </c>
    </row>
    <row r="17" spans="1:11" ht="15.95" customHeight="1">
      <c r="A17" s="93" t="s">
        <v>366</v>
      </c>
      <c r="B17" s="121" t="s">
        <v>375</v>
      </c>
      <c r="C17" s="64">
        <f t="shared" si="1"/>
        <v>-24321.894432000001</v>
      </c>
      <c r="D17" s="64">
        <f t="shared" si="1"/>
        <v>-17554.645568</v>
      </c>
      <c r="E17" s="115">
        <v>1</v>
      </c>
      <c r="F17" s="114">
        <f t="shared" si="2"/>
        <v>0.58079999999999998</v>
      </c>
      <c r="G17" s="114">
        <f t="shared" si="3"/>
        <v>0.41920000000000002</v>
      </c>
      <c r="H17" s="63">
        <f>'Unallocated Detail'!D216</f>
        <v>-41876.54</v>
      </c>
    </row>
    <row r="18" spans="1:11" ht="15.95" customHeight="1">
      <c r="A18" s="93"/>
      <c r="B18" s="121" t="s">
        <v>376</v>
      </c>
      <c r="C18" s="64">
        <f t="shared" si="1"/>
        <v>0</v>
      </c>
      <c r="D18" s="64">
        <f t="shared" si="1"/>
        <v>0</v>
      </c>
      <c r="E18" s="115">
        <v>1</v>
      </c>
      <c r="F18" s="114">
        <f t="shared" si="2"/>
        <v>0.58079999999999998</v>
      </c>
      <c r="G18" s="114">
        <f t="shared" si="3"/>
        <v>0.41920000000000002</v>
      </c>
      <c r="H18" s="63">
        <f>'Unallocated Detail'!D217</f>
        <v>0</v>
      </c>
    </row>
    <row r="19" spans="1:11" ht="15.95" customHeight="1">
      <c r="A19" s="93"/>
      <c r="B19" s="121" t="s">
        <v>377</v>
      </c>
      <c r="C19" s="109">
        <f t="shared" si="1"/>
        <v>0</v>
      </c>
      <c r="D19" s="109">
        <f t="shared" si="1"/>
        <v>0</v>
      </c>
      <c r="E19" s="108">
        <v>1</v>
      </c>
      <c r="F19" s="110">
        <f t="shared" si="2"/>
        <v>0.58079999999999998</v>
      </c>
      <c r="G19" s="110">
        <f t="shared" si="3"/>
        <v>0.41920000000000002</v>
      </c>
      <c r="H19" s="109">
        <f>'Unallocated Detail'!D218</f>
        <v>0</v>
      </c>
      <c r="J19" s="24">
        <f>+C20+D20-H20</f>
        <v>0</v>
      </c>
    </row>
    <row r="20" spans="1:11" ht="15.95" customHeight="1">
      <c r="A20" s="93" t="s">
        <v>366</v>
      </c>
      <c r="B20" s="105" t="s">
        <v>370</v>
      </c>
      <c r="C20" s="64">
        <f>SUM(C13:C18)</f>
        <v>138039.16579199999</v>
      </c>
      <c r="D20" s="64">
        <f>SUM(D13:D18)</f>
        <v>99631.574208000005</v>
      </c>
      <c r="E20" s="115"/>
      <c r="F20" s="122"/>
      <c r="G20" s="103"/>
      <c r="H20" s="63">
        <f>SUM(H13:H18)</f>
        <v>237670.73999999996</v>
      </c>
      <c r="J20" s="24" t="e">
        <f>H20-#REF!</f>
        <v>#REF!</v>
      </c>
    </row>
    <row r="21" spans="1:11" ht="15.95" customHeight="1">
      <c r="A21" s="93" t="s">
        <v>15</v>
      </c>
      <c r="B21" s="105"/>
      <c r="C21" s="64"/>
      <c r="D21" s="64"/>
      <c r="E21" s="115"/>
      <c r="F21" s="103"/>
      <c r="G21" s="103"/>
      <c r="H21" s="63"/>
    </row>
    <row r="22" spans="1:11" ht="15.95" customHeight="1">
      <c r="A22" s="93"/>
      <c r="B22" s="121" t="s">
        <v>378</v>
      </c>
      <c r="C22" s="64">
        <f t="shared" ref="C22:D27" si="4">$H22*F22</f>
        <v>3286595.8607089999</v>
      </c>
      <c r="D22" s="64">
        <f t="shared" si="4"/>
        <v>1724222.6492910001</v>
      </c>
      <c r="E22" s="115">
        <v>4</v>
      </c>
      <c r="F22" s="114">
        <f t="shared" ref="F22:F27" si="5">VLOOKUP($E22,$B$60:$G$66,5,FALSE)</f>
        <v>0.65590000000000004</v>
      </c>
      <c r="G22" s="114">
        <f t="shared" ref="G22:G27" si="6">VLOOKUP($E22,$B$60:$G$66,6,FALSE)</f>
        <v>0.34410000000000002</v>
      </c>
      <c r="H22" s="63">
        <f>'Unallocated Detail'!D224</f>
        <v>5010818.51</v>
      </c>
      <c r="K22" s="3"/>
    </row>
    <row r="23" spans="1:11" ht="15.95" customHeight="1">
      <c r="A23" s="93"/>
      <c r="B23" s="121" t="s">
        <v>379</v>
      </c>
      <c r="C23" s="64">
        <f t="shared" si="4"/>
        <v>550300.95922900003</v>
      </c>
      <c r="D23" s="64">
        <f t="shared" si="4"/>
        <v>288700.35077100003</v>
      </c>
      <c r="E23" s="115">
        <v>4</v>
      </c>
      <c r="F23" s="114">
        <f t="shared" si="5"/>
        <v>0.65590000000000004</v>
      </c>
      <c r="G23" s="114">
        <f t="shared" si="6"/>
        <v>0.34410000000000002</v>
      </c>
      <c r="H23" s="63">
        <f>'Unallocated Detail'!D225</f>
        <v>839001.31</v>
      </c>
      <c r="K23" s="3"/>
    </row>
    <row r="24" spans="1:11" ht="15.95" customHeight="1">
      <c r="A24" s="93" t="s">
        <v>366</v>
      </c>
      <c r="B24" s="121" t="s">
        <v>380</v>
      </c>
      <c r="C24" s="64">
        <f t="shared" si="4"/>
        <v>-1824734.0541920001</v>
      </c>
      <c r="D24" s="64">
        <f t="shared" si="4"/>
        <v>-957296.82580800005</v>
      </c>
      <c r="E24" s="115">
        <v>4</v>
      </c>
      <c r="F24" s="114">
        <f t="shared" si="5"/>
        <v>0.65590000000000004</v>
      </c>
      <c r="G24" s="114">
        <f t="shared" si="6"/>
        <v>0.34410000000000002</v>
      </c>
      <c r="H24" s="63">
        <f>'Unallocated Detail'!D226</f>
        <v>-2782030.88</v>
      </c>
      <c r="K24" s="3"/>
    </row>
    <row r="25" spans="1:11" ht="15.95" customHeight="1">
      <c r="A25" s="93" t="s">
        <v>366</v>
      </c>
      <c r="B25" s="121" t="s">
        <v>381</v>
      </c>
      <c r="C25" s="64">
        <f t="shared" si="4"/>
        <v>903047.59979700006</v>
      </c>
      <c r="D25" s="64">
        <f t="shared" si="4"/>
        <v>473759.23020300007</v>
      </c>
      <c r="E25" s="115">
        <v>4</v>
      </c>
      <c r="F25" s="114">
        <f t="shared" si="5"/>
        <v>0.65590000000000004</v>
      </c>
      <c r="G25" s="114">
        <f t="shared" si="6"/>
        <v>0.34410000000000002</v>
      </c>
      <c r="H25" s="63">
        <f>'Unallocated Detail'!D227</f>
        <v>1376806.83</v>
      </c>
      <c r="K25" s="3"/>
    </row>
    <row r="26" spans="1:11" ht="15.95" customHeight="1">
      <c r="A26" s="93" t="s">
        <v>366</v>
      </c>
      <c r="B26" s="121" t="s">
        <v>382</v>
      </c>
      <c r="C26" s="64">
        <f t="shared" si="4"/>
        <v>-1564.8677399999999</v>
      </c>
      <c r="D26" s="64">
        <f t="shared" si="4"/>
        <v>-1017.4222600000001</v>
      </c>
      <c r="E26" s="115">
        <v>3</v>
      </c>
      <c r="F26" s="114">
        <f t="shared" si="5"/>
        <v>0.60599999999999998</v>
      </c>
      <c r="G26" s="114">
        <f t="shared" si="6"/>
        <v>0.39400000000000002</v>
      </c>
      <c r="H26" s="63">
        <f>'Unallocated Detail'!D228</f>
        <v>-2582.29</v>
      </c>
      <c r="K26" s="3"/>
    </row>
    <row r="27" spans="1:11" ht="15.95" customHeight="1">
      <c r="A27" s="93" t="s">
        <v>366</v>
      </c>
      <c r="B27" s="121" t="s">
        <v>383</v>
      </c>
      <c r="C27" s="64">
        <f t="shared" si="4"/>
        <v>271629.438432</v>
      </c>
      <c r="D27" s="64">
        <f t="shared" si="4"/>
        <v>196052.10156800001</v>
      </c>
      <c r="E27" s="115">
        <v>1</v>
      </c>
      <c r="F27" s="114">
        <f t="shared" si="5"/>
        <v>0.58079999999999998</v>
      </c>
      <c r="G27" s="114">
        <f t="shared" si="6"/>
        <v>0.41920000000000002</v>
      </c>
      <c r="H27" s="63">
        <f>'Unallocated Detail'!D229</f>
        <v>467681.54</v>
      </c>
      <c r="K27" s="3"/>
    </row>
    <row r="28" spans="1:11" ht="15.95" customHeight="1">
      <c r="A28" s="93" t="s">
        <v>366</v>
      </c>
      <c r="B28" s="121" t="s">
        <v>384</v>
      </c>
      <c r="C28" s="64">
        <f>'Unallocated Detail'!E230</f>
        <v>723955.25</v>
      </c>
      <c r="D28" s="64">
        <f>'Unallocated Detail'!F230</f>
        <v>432934.63</v>
      </c>
      <c r="E28" s="115"/>
      <c r="F28" s="114">
        <f>C28/H28</f>
        <v>0.62577714829694941</v>
      </c>
      <c r="G28" s="114">
        <f>D28/H28</f>
        <v>0.37422285170305064</v>
      </c>
      <c r="H28" s="63">
        <f>C28+D28</f>
        <v>1156889.8799999999</v>
      </c>
      <c r="K28" s="3"/>
    </row>
    <row r="29" spans="1:11" ht="15.95" customHeight="1">
      <c r="A29" s="93"/>
      <c r="B29" s="121" t="s">
        <v>385</v>
      </c>
      <c r="C29" s="64">
        <f t="shared" ref="C29:D34" si="7">$H29*F29</f>
        <v>25780.405301000003</v>
      </c>
      <c r="D29" s="64">
        <f t="shared" si="7"/>
        <v>13524.984699000001</v>
      </c>
      <c r="E29" s="115">
        <v>4</v>
      </c>
      <c r="F29" s="114">
        <f t="shared" ref="F29:F34" si="8">VLOOKUP($E29,$B$60:$G$66,5,FALSE)</f>
        <v>0.65590000000000004</v>
      </c>
      <c r="G29" s="114">
        <f t="shared" ref="G29:G34" si="9">VLOOKUP($E29,$B$60:$G$66,6,FALSE)</f>
        <v>0.34410000000000002</v>
      </c>
      <c r="H29" s="63">
        <f>'Unallocated Detail'!D231</f>
        <v>39305.39</v>
      </c>
      <c r="K29" s="3"/>
    </row>
    <row r="30" spans="1:11" ht="15.95" customHeight="1">
      <c r="A30" s="93" t="s">
        <v>366</v>
      </c>
      <c r="B30" s="121" t="s">
        <v>386</v>
      </c>
      <c r="C30" s="64">
        <f t="shared" si="7"/>
        <v>0</v>
      </c>
      <c r="D30" s="64">
        <f t="shared" si="7"/>
        <v>0</v>
      </c>
      <c r="E30" s="115">
        <v>4</v>
      </c>
      <c r="F30" s="114">
        <f t="shared" si="8"/>
        <v>0.65590000000000004</v>
      </c>
      <c r="G30" s="114">
        <f t="shared" si="9"/>
        <v>0.34410000000000002</v>
      </c>
      <c r="H30" s="63">
        <f>'Unallocated Detail'!D232</f>
        <v>0</v>
      </c>
      <c r="K30" s="3"/>
    </row>
    <row r="31" spans="1:11" ht="15.95" customHeight="1">
      <c r="A31" s="93" t="s">
        <v>366</v>
      </c>
      <c r="B31" s="121" t="s">
        <v>387</v>
      </c>
      <c r="C31" s="64">
        <f t="shared" si="7"/>
        <v>410728.69249300001</v>
      </c>
      <c r="D31" s="64">
        <f t="shared" si="7"/>
        <v>215477.57750700001</v>
      </c>
      <c r="E31" s="115">
        <v>4</v>
      </c>
      <c r="F31" s="114">
        <f t="shared" si="8"/>
        <v>0.65590000000000004</v>
      </c>
      <c r="G31" s="114">
        <f t="shared" si="9"/>
        <v>0.34410000000000002</v>
      </c>
      <c r="H31" s="63">
        <f>'Unallocated Detail'!D233</f>
        <v>626206.27</v>
      </c>
      <c r="K31" s="3"/>
    </row>
    <row r="32" spans="1:11" ht="15.95" customHeight="1">
      <c r="A32" s="93" t="s">
        <v>366</v>
      </c>
      <c r="B32" s="121" t="s">
        <v>388</v>
      </c>
      <c r="C32" s="64">
        <f t="shared" si="7"/>
        <v>332462.75597500004</v>
      </c>
      <c r="D32" s="64">
        <f t="shared" si="7"/>
        <v>174417.49402500002</v>
      </c>
      <c r="E32" s="115">
        <v>4</v>
      </c>
      <c r="F32" s="114">
        <f t="shared" si="8"/>
        <v>0.65590000000000004</v>
      </c>
      <c r="G32" s="114">
        <f t="shared" si="9"/>
        <v>0.34410000000000002</v>
      </c>
      <c r="H32" s="63">
        <f>'Unallocated Detail'!D234</f>
        <v>506880.25</v>
      </c>
      <c r="K32" s="3"/>
    </row>
    <row r="33" spans="1:11" ht="15.95" customHeight="1">
      <c r="A33" s="93"/>
      <c r="B33" s="121" t="s">
        <v>389</v>
      </c>
      <c r="C33" s="64">
        <f t="shared" si="7"/>
        <v>0</v>
      </c>
      <c r="D33" s="64">
        <f t="shared" si="7"/>
        <v>0</v>
      </c>
      <c r="E33" s="115">
        <v>4</v>
      </c>
      <c r="F33" s="114">
        <f t="shared" si="8"/>
        <v>0.65590000000000004</v>
      </c>
      <c r="G33" s="114">
        <f t="shared" si="9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3"/>
      <c r="B34" s="121" t="s">
        <v>390</v>
      </c>
      <c r="C34" s="109">
        <f t="shared" si="7"/>
        <v>1148001.6666650001</v>
      </c>
      <c r="D34" s="109">
        <f t="shared" si="7"/>
        <v>602267.68333500007</v>
      </c>
      <c r="E34" s="108">
        <v>4</v>
      </c>
      <c r="F34" s="110">
        <f t="shared" si="8"/>
        <v>0.65590000000000004</v>
      </c>
      <c r="G34" s="110">
        <f t="shared" si="9"/>
        <v>0.34410000000000002</v>
      </c>
      <c r="H34" s="109">
        <f>'Unallocated Detail'!D236</f>
        <v>1750269.35</v>
      </c>
      <c r="J34" s="24">
        <f>+C35+D35-H35</f>
        <v>0</v>
      </c>
      <c r="K34" s="3"/>
    </row>
    <row r="35" spans="1:11" ht="15.95" customHeight="1">
      <c r="A35" s="93" t="s">
        <v>366</v>
      </c>
      <c r="B35" s="105" t="s">
        <v>370</v>
      </c>
      <c r="C35" s="64">
        <f>SUM(C22:C34)</f>
        <v>5826203.706668999</v>
      </c>
      <c r="D35" s="64">
        <f>SUM(D22:D34)</f>
        <v>3163042.4533310002</v>
      </c>
      <c r="E35" s="115"/>
      <c r="F35" s="122"/>
      <c r="G35" s="103"/>
      <c r="H35" s="63">
        <f>SUM(H22:H34)</f>
        <v>8989246.1600000001</v>
      </c>
      <c r="J35" s="24" t="e">
        <f>H35-#REF!</f>
        <v>#REF!</v>
      </c>
    </row>
    <row r="36" spans="1:11" ht="15.95" customHeight="1">
      <c r="A36" s="93" t="s">
        <v>391</v>
      </c>
      <c r="B36" s="105"/>
      <c r="C36" s="64"/>
      <c r="D36" s="64"/>
      <c r="E36" s="115"/>
      <c r="F36" s="103"/>
      <c r="G36" s="103"/>
      <c r="H36" s="23"/>
    </row>
    <row r="37" spans="1:11" ht="15.95" customHeight="1">
      <c r="A37" s="93"/>
      <c r="B37" s="121" t="s">
        <v>392</v>
      </c>
      <c r="C37" s="64">
        <f>$H37*F37</f>
        <v>1387864.7557949999</v>
      </c>
      <c r="D37" s="64">
        <f>$H37*G37</f>
        <v>728105.29420499993</v>
      </c>
      <c r="E37" s="115">
        <v>4</v>
      </c>
      <c r="F37" s="114">
        <f>VLOOKUP($E37,$B$60:$G$66,5,FALSE)</f>
        <v>0.65590000000000004</v>
      </c>
      <c r="G37" s="114">
        <f>VLOOKUP($E37,$B$60:$G$66,6,FALSE)</f>
        <v>0.34410000000000002</v>
      </c>
      <c r="H37" s="64">
        <f>'Unallocated Detail'!D242</f>
        <v>2115970.0499999998</v>
      </c>
    </row>
    <row r="38" spans="1:11" ht="15.95" customHeight="1">
      <c r="A38" s="93"/>
      <c r="B38" s="112" t="s">
        <v>412</v>
      </c>
      <c r="C38" s="109">
        <f>$H38*F38</f>
        <v>0</v>
      </c>
      <c r="D38" s="109">
        <f>$H38*G38</f>
        <v>0</v>
      </c>
      <c r="E38" s="108">
        <v>4</v>
      </c>
      <c r="F38" s="110">
        <f>VLOOKUP($E38,$B$60:$G$66,5,FALSE)</f>
        <v>0.65590000000000004</v>
      </c>
      <c r="G38" s="110">
        <f>VLOOKUP($E38,$B$60:$G$66,6,FALSE)</f>
        <v>0.34410000000000002</v>
      </c>
      <c r="H38" s="109">
        <f>'Unallocated Detail'!D243</f>
        <v>0</v>
      </c>
      <c r="J38" s="24">
        <f>+C39+D39-H39</f>
        <v>0</v>
      </c>
    </row>
    <row r="39" spans="1:11" ht="15.95" customHeight="1">
      <c r="A39" s="93"/>
      <c r="B39" s="105" t="s">
        <v>370</v>
      </c>
      <c r="C39" s="64">
        <f>SUM(C37:C38)</f>
        <v>1387864.7557949999</v>
      </c>
      <c r="D39" s="64">
        <f>SUM(D37:D38)</f>
        <v>728105.29420499993</v>
      </c>
      <c r="E39" s="115"/>
      <c r="F39" s="103"/>
      <c r="G39" s="103"/>
      <c r="H39" s="120">
        <f>SUM(H37:H38)</f>
        <v>2115970.0499999998</v>
      </c>
      <c r="J39" s="24" t="e">
        <f>H39-#REF!</f>
        <v>#REF!</v>
      </c>
    </row>
    <row r="40" spans="1:11" ht="15.95" customHeight="1">
      <c r="A40" s="93" t="s">
        <v>13</v>
      </c>
      <c r="B40" s="121"/>
      <c r="C40" s="64"/>
      <c r="D40" s="64"/>
      <c r="E40" s="115"/>
      <c r="F40" s="103"/>
      <c r="G40" s="103"/>
      <c r="H40" s="63"/>
    </row>
    <row r="41" spans="1:11" ht="15.95" customHeight="1">
      <c r="A41" s="93"/>
      <c r="B41" s="121" t="s">
        <v>393</v>
      </c>
      <c r="C41" s="64">
        <f t="shared" ref="C41:D43" si="10">$H41*F41</f>
        <v>3648819.1281290008</v>
      </c>
      <c r="D41" s="64">
        <f t="shared" si="10"/>
        <v>1914253.1818710002</v>
      </c>
      <c r="E41" s="115">
        <v>4</v>
      </c>
      <c r="F41" s="114">
        <f>VLOOKUP($E41,$B$60:$G$66,5,FALSE)</f>
        <v>0.65590000000000004</v>
      </c>
      <c r="G41" s="114">
        <f>VLOOKUP($E41,$B$60:$G$66,6,FALSE)</f>
        <v>0.34410000000000002</v>
      </c>
      <c r="H41" s="64">
        <f>'Unallocated Detail'!D246</f>
        <v>5563072.3100000005</v>
      </c>
    </row>
    <row r="42" spans="1:11" ht="15.95" customHeight="1">
      <c r="A42" s="93"/>
      <c r="B42" s="121" t="s">
        <v>394</v>
      </c>
      <c r="C42" s="64">
        <f t="shared" si="10"/>
        <v>0</v>
      </c>
      <c r="D42" s="64">
        <f t="shared" si="10"/>
        <v>0</v>
      </c>
      <c r="E42" s="115">
        <v>4</v>
      </c>
      <c r="F42" s="114">
        <f>VLOOKUP($E42,$B$60:$G$66,5,FALSE)</f>
        <v>0.65590000000000004</v>
      </c>
      <c r="G42" s="114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3"/>
      <c r="B43" s="112" t="s">
        <v>395</v>
      </c>
      <c r="C43" s="109">
        <f t="shared" si="10"/>
        <v>0</v>
      </c>
      <c r="D43" s="109">
        <f t="shared" si="10"/>
        <v>0</v>
      </c>
      <c r="E43" s="108">
        <v>4</v>
      </c>
      <c r="F43" s="110">
        <f>VLOOKUP($E43,$B$60:$G$66,5,FALSE)</f>
        <v>0.65590000000000004</v>
      </c>
      <c r="G43" s="110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3" t="s">
        <v>366</v>
      </c>
      <c r="B44" s="105" t="s">
        <v>370</v>
      </c>
      <c r="C44" s="64">
        <f>SUM(C41:C43)</f>
        <v>3648819.1281290008</v>
      </c>
      <c r="D44" s="64">
        <f>SUM(D41:D43)</f>
        <v>1914253.1818710002</v>
      </c>
      <c r="E44" s="115"/>
      <c r="F44" s="103"/>
      <c r="G44" s="103"/>
      <c r="H44" s="120">
        <f>SUM(H41:H43)</f>
        <v>5563072.3100000005</v>
      </c>
      <c r="J44" s="24" t="e">
        <f>H44-#REF!</f>
        <v>#REF!</v>
      </c>
    </row>
    <row r="45" spans="1:11" ht="15.95" customHeight="1">
      <c r="A45" s="93" t="s">
        <v>396</v>
      </c>
      <c r="B45" s="105"/>
      <c r="C45" s="64"/>
      <c r="D45" s="64"/>
      <c r="E45" s="115"/>
      <c r="F45" s="103"/>
      <c r="G45" s="103"/>
      <c r="H45" s="63"/>
    </row>
    <row r="46" spans="1:11" ht="15.95" customHeight="1">
      <c r="A46" s="93"/>
      <c r="B46" s="112" t="s">
        <v>340</v>
      </c>
      <c r="C46" s="109">
        <f>'Unallocated Detail'!E268</f>
        <v>264132.83</v>
      </c>
      <c r="D46" s="109">
        <f>'Unallocated Detail'!F268</f>
        <v>151256.49</v>
      </c>
      <c r="E46" s="108"/>
      <c r="F46" s="110">
        <f>C46/H46</f>
        <v>0.63586812968614603</v>
      </c>
      <c r="G46" s="110">
        <f>D46/H46</f>
        <v>0.36413187031385397</v>
      </c>
      <c r="H46" s="106">
        <f>C46+D46</f>
        <v>415389.32</v>
      </c>
      <c r="J46" s="24">
        <f>+C47+D47-H47</f>
        <v>0</v>
      </c>
    </row>
    <row r="47" spans="1:11" ht="15.95" customHeight="1">
      <c r="A47" s="93" t="s">
        <v>366</v>
      </c>
      <c r="B47" s="105" t="s">
        <v>370</v>
      </c>
      <c r="C47" s="64">
        <f>C46</f>
        <v>264132.83</v>
      </c>
      <c r="D47" s="64">
        <f>D46</f>
        <v>151256.49</v>
      </c>
      <c r="E47" s="115"/>
      <c r="F47" s="103"/>
      <c r="G47" s="103"/>
      <c r="H47" s="63">
        <f>H46</f>
        <v>415389.32</v>
      </c>
      <c r="J47" s="24" t="e">
        <f>H47-#REF!</f>
        <v>#REF!</v>
      </c>
    </row>
    <row r="48" spans="1:11" ht="15.95" customHeight="1">
      <c r="A48" s="93"/>
      <c r="B48" s="105"/>
      <c r="C48" s="64"/>
      <c r="D48" s="64"/>
      <c r="E48" s="115"/>
      <c r="F48" s="103"/>
      <c r="G48" s="103"/>
      <c r="H48" s="63"/>
    </row>
    <row r="49" spans="1:10" ht="15.95" customHeight="1">
      <c r="A49" s="117" t="s">
        <v>397</v>
      </c>
      <c r="B49" s="116"/>
      <c r="C49" s="64"/>
      <c r="D49" s="64"/>
      <c r="E49" s="119"/>
      <c r="F49" s="119"/>
      <c r="G49" s="119"/>
      <c r="H49" s="63"/>
    </row>
    <row r="50" spans="1:10" ht="15.95" customHeight="1">
      <c r="A50" s="117"/>
      <c r="B50" s="112" t="s">
        <v>398</v>
      </c>
      <c r="C50" s="109"/>
      <c r="D50" s="109"/>
      <c r="E50" s="108">
        <v>4</v>
      </c>
      <c r="F50" s="110">
        <f>VLOOKUP($E50,$B$60:$G$66,5,FALSE)</f>
        <v>0.65590000000000004</v>
      </c>
      <c r="G50" s="110">
        <f>VLOOKUP($E50,$B$60:$G$66,6,FALSE)</f>
        <v>0.34410000000000002</v>
      </c>
      <c r="H50" s="106">
        <f>'Unallocated Detail'!D273</f>
        <v>0</v>
      </c>
      <c r="J50" s="24">
        <f>+C51+D51-H51</f>
        <v>0</v>
      </c>
    </row>
    <row r="51" spans="1:10" ht="15.95" customHeight="1">
      <c r="A51" s="117"/>
      <c r="B51" s="105" t="s">
        <v>370</v>
      </c>
      <c r="C51" s="64">
        <f>SUM(C50)</f>
        <v>0</v>
      </c>
      <c r="D51" s="64">
        <f>SUM(D50)</f>
        <v>0</v>
      </c>
      <c r="E51" s="115"/>
      <c r="F51" s="118"/>
      <c r="G51" s="118"/>
      <c r="H51" s="63">
        <f>SUM(H50)</f>
        <v>0</v>
      </c>
    </row>
    <row r="52" spans="1:10" ht="15.95" customHeight="1">
      <c r="A52" s="117"/>
      <c r="B52" s="116"/>
      <c r="C52" s="64"/>
      <c r="D52" s="64"/>
      <c r="E52" s="115"/>
      <c r="F52" s="103"/>
      <c r="G52" s="103"/>
      <c r="H52" s="63"/>
    </row>
    <row r="53" spans="1:10" ht="15.95" customHeight="1">
      <c r="A53" s="93" t="s">
        <v>399</v>
      </c>
      <c r="B53" s="105"/>
      <c r="C53" s="64"/>
      <c r="D53" s="64"/>
      <c r="E53" s="115"/>
      <c r="F53" s="103"/>
      <c r="G53" s="103"/>
      <c r="H53" s="63"/>
    </row>
    <row r="54" spans="1:10" ht="15.95" customHeight="1">
      <c r="A54" s="93"/>
      <c r="B54" s="112" t="s">
        <v>400</v>
      </c>
      <c r="C54" s="64">
        <f>$H54*F54</f>
        <v>0</v>
      </c>
      <c r="D54" s="64">
        <f>$H54*G54</f>
        <v>0</v>
      </c>
      <c r="E54" s="115">
        <v>4</v>
      </c>
      <c r="F54" s="114">
        <f>VLOOKUP($E54,$B$60:$G$66,5,FALSE)</f>
        <v>0.65590000000000004</v>
      </c>
      <c r="G54" s="113">
        <f>VLOOKUP($E54,$B$60:$G$66,6,FALSE)</f>
        <v>0.34410000000000002</v>
      </c>
      <c r="H54" s="64">
        <v>0</v>
      </c>
    </row>
    <row r="55" spans="1:10" ht="15.95" customHeight="1">
      <c r="A55" s="93"/>
      <c r="B55" s="112" t="s">
        <v>401</v>
      </c>
      <c r="C55" s="109">
        <f>$H55*F55</f>
        <v>0</v>
      </c>
      <c r="D55" s="109">
        <f>$H55*G55</f>
        <v>0</v>
      </c>
      <c r="E55" s="111">
        <v>4</v>
      </c>
      <c r="F55" s="110">
        <f>VLOOKUP($E55,$B$60:$G$66,5,FALSE)</f>
        <v>0.65590000000000004</v>
      </c>
      <c r="G55" s="110">
        <f>VLOOKUP($E55,$B$60:$G$66,6,FALSE)</f>
        <v>0.34410000000000002</v>
      </c>
      <c r="H55" s="109">
        <v>0</v>
      </c>
      <c r="J55" s="24">
        <f>+C56+D56-H56</f>
        <v>0</v>
      </c>
    </row>
    <row r="56" spans="1:10" ht="15.95" customHeight="1">
      <c r="A56" s="90" t="s">
        <v>366</v>
      </c>
      <c r="B56" s="102" t="s">
        <v>370</v>
      </c>
      <c r="C56" s="109">
        <f>SUM(C54:C55)</f>
        <v>0</v>
      </c>
      <c r="D56" s="109">
        <f>SUM(D54:D55)</f>
        <v>0</v>
      </c>
      <c r="E56" s="108"/>
      <c r="F56" s="107"/>
      <c r="G56" s="107"/>
      <c r="H56" s="106">
        <f>SUM(H54:H55)</f>
        <v>0</v>
      </c>
      <c r="J56" s="24">
        <v>0</v>
      </c>
    </row>
    <row r="57" spans="1:10" ht="15.95" customHeight="1">
      <c r="A57" s="93"/>
      <c r="B57" s="105"/>
      <c r="C57" s="104"/>
      <c r="D57" s="104"/>
      <c r="E57" s="104"/>
      <c r="F57" s="103"/>
      <c r="G57" s="103"/>
      <c r="H57" s="23"/>
    </row>
    <row r="58" spans="1:10" ht="15.95" customHeight="1">
      <c r="A58" s="90" t="s">
        <v>402</v>
      </c>
      <c r="B58" s="102"/>
      <c r="C58" s="100">
        <f>C11+C20+C35+C39+C44+C47+C51+C56</f>
        <v>13299686.319039999</v>
      </c>
      <c r="D58" s="100">
        <f>D11+D20+D35+D39+D44+D47+D51+D56</f>
        <v>7513587.7209600005</v>
      </c>
      <c r="E58" s="100"/>
      <c r="F58" s="100"/>
      <c r="G58" s="101"/>
      <c r="H58" s="100">
        <f>H11+H20+H35+H39+H44+H47+H51+H56</f>
        <v>20813274.039999999</v>
      </c>
    </row>
    <row r="59" spans="1:10" ht="15.95" customHeight="1">
      <c r="C59" s="99"/>
      <c r="D59" s="99"/>
      <c r="E59" s="99"/>
      <c r="F59" s="99"/>
      <c r="G59" s="99"/>
      <c r="H59" s="99"/>
    </row>
    <row r="60" spans="1:10" ht="15.95" customHeight="1">
      <c r="A60" s="98"/>
      <c r="B60" s="97" t="s">
        <v>403</v>
      </c>
      <c r="C60" s="96"/>
      <c r="D60" s="96"/>
      <c r="E60" s="96"/>
      <c r="F60" s="95" t="s">
        <v>34</v>
      </c>
      <c r="G60" s="95" t="s">
        <v>33</v>
      </c>
      <c r="H60" s="94"/>
    </row>
    <row r="61" spans="1:10" ht="15.95" customHeight="1">
      <c r="A61" s="93"/>
      <c r="B61" s="92">
        <v>1</v>
      </c>
      <c r="C61" s="91" t="s">
        <v>404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3"/>
      <c r="B62" s="92">
        <v>2</v>
      </c>
      <c r="C62" s="91" t="s">
        <v>405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3"/>
      <c r="B63" s="92">
        <v>3</v>
      </c>
      <c r="C63" s="48" t="s">
        <v>406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3"/>
      <c r="B64" s="92">
        <v>4</v>
      </c>
      <c r="C64" s="91" t="s">
        <v>407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0"/>
      <c r="B65" s="89">
        <v>5</v>
      </c>
      <c r="C65" s="88" t="s">
        <v>408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6"/>
    </row>
    <row r="68" spans="1:8" ht="15.95" customHeight="1">
      <c r="A68" s="87"/>
      <c r="C68" s="85"/>
      <c r="D68" s="85"/>
      <c r="E68" s="85"/>
      <c r="F68" s="85"/>
      <c r="G68" s="85"/>
      <c r="H68" s="86"/>
    </row>
    <row r="69" spans="1:8" ht="15.95" customHeight="1">
      <c r="C69" s="85"/>
      <c r="D69" s="85"/>
      <c r="E69" s="85"/>
      <c r="F69" s="85"/>
      <c r="G69" s="85"/>
      <c r="H69" s="8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2A2083-AC1C-48D8-8686-6AD12C8BB51B}"/>
</file>

<file path=customXml/itemProps2.xml><?xml version="1.0" encoding="utf-8"?>
<ds:datastoreItem xmlns:ds="http://schemas.openxmlformats.org/officeDocument/2006/customXml" ds:itemID="{23218A57-8DA3-41AF-A290-1A9D228EDE50}"/>
</file>

<file path=customXml/itemProps3.xml><?xml version="1.0" encoding="utf-8"?>
<ds:datastoreItem xmlns:ds="http://schemas.openxmlformats.org/officeDocument/2006/customXml" ds:itemID="{F0B3D215-7024-43EE-ACF1-CB0E14A9DD93}"/>
</file>

<file path=customXml/itemProps4.xml><?xml version="1.0" encoding="utf-8"?>
<ds:datastoreItem xmlns:ds="http://schemas.openxmlformats.org/officeDocument/2006/customXml" ds:itemID="{C3F236F8-06CD-486F-9C3F-2289E4D91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