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225" windowWidth="7905" windowHeight="6690" activeTab="1"/>
  </bookViews>
  <sheets>
    <sheet name="Commodity Credit 3-1-2018" sheetId="1" r:id="rId1"/>
    <sheet name="Commodity Credit 10-1-18" sheetId="2" r:id="rId2"/>
  </sheets>
  <externalReferences>
    <externalReference r:id="rId5"/>
    <externalReference r:id="rId6"/>
    <externalReference r:id="rId7"/>
    <externalReference r:id="rId8"/>
  </externalReferences>
  <definedNames>
    <definedName name="_xlfn.IFERROR" hidden="1">#NAME?</definedName>
    <definedName name="BREMAIR_COST_of_SERVICE_STUDY">#REF!</definedName>
    <definedName name="_xlnm.Print_Area" localSheetId="1">'Commodity Credit 10-1-18'!$A$1:$M$131</definedName>
    <definedName name="_xlnm.Print_Area" localSheetId="0">'Commodity Credit 3-1-2018'!$A$1:$N$68,'Commodity Credit 3-1-2018'!$A$71:$N$117</definedName>
    <definedName name="Print1">#REF!</definedName>
    <definedName name="Print2">#REF!</definedName>
  </definedNames>
  <calcPr fullCalcOnLoad="1"/>
</workbook>
</file>

<file path=xl/comments1.xml><?xml version="1.0" encoding="utf-8"?>
<comments xmlns="http://schemas.openxmlformats.org/spreadsheetml/2006/main">
  <authors>
    <author>Lindsay Waldram</author>
  </authors>
  <commentList>
    <comment ref="A71" authorId="0">
      <text>
        <r>
          <rPr>
            <b/>
            <sz val="9"/>
            <rFont val="Tahoma"/>
            <family val="2"/>
          </rPr>
          <t xml:space="preserve">Author:
</t>
        </r>
        <r>
          <rPr>
            <sz val="9"/>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Heather Garland</author>
  </authors>
  <commentList>
    <comment ref="A92"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8" authorId="1">
      <text>
        <r>
          <rPr>
            <b/>
            <sz val="9"/>
            <rFont val="Tahoma"/>
            <family val="2"/>
          </rPr>
          <t>Heather Garland:</t>
        </r>
        <r>
          <rPr>
            <sz val="9"/>
            <rFont val="Tahoma"/>
            <family val="2"/>
          </rPr>
          <t xml:space="preserve">
The true-up in the 3/1/18 filing was based on a 12 months of revenue and customer count, so we need to continue paying this back for the next 6 months.</t>
        </r>
      </text>
    </comment>
    <comment ref="I76" authorId="0">
      <text>
        <r>
          <rPr>
            <b/>
            <sz val="9"/>
            <rFont val="Tahoma"/>
            <family val="2"/>
          </rPr>
          <t>Author:</t>
        </r>
        <r>
          <rPr>
            <sz val="9"/>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List>
</comments>
</file>

<file path=xl/sharedStrings.xml><?xml version="1.0" encoding="utf-8"?>
<sst xmlns="http://schemas.openxmlformats.org/spreadsheetml/2006/main" count="218" uniqueCount="54">
  <si>
    <t>Aluminum</t>
  </si>
  <si>
    <t>Tin</t>
  </si>
  <si>
    <t>Cardboard</t>
  </si>
  <si>
    <t>Newspaper</t>
  </si>
  <si>
    <t xml:space="preserve">Mixed Paper </t>
  </si>
  <si>
    <t>Increase/(Decrease):</t>
  </si>
  <si>
    <t>Difference:</t>
  </si>
  <si>
    <t>Current Credit on Customer's Invoice:</t>
  </si>
  <si>
    <t>Revenue Impact:</t>
  </si>
  <si>
    <t>Old Credit:</t>
  </si>
  <si>
    <t>New Credit:</t>
  </si>
  <si>
    <t>Catchup at current customer count:</t>
  </si>
  <si>
    <t>Projected Revenue</t>
  </si>
  <si>
    <t>Projected Rate</t>
  </si>
  <si>
    <t>Earned Revenue</t>
  </si>
  <si>
    <t>Total</t>
  </si>
  <si>
    <t>Contamination</t>
  </si>
  <si>
    <t>Total Revenue</t>
  </si>
  <si>
    <t>Revenue</t>
  </si>
  <si>
    <t>Tonnages</t>
  </si>
  <si>
    <t>Annual</t>
  </si>
  <si>
    <t>Commodity Credit Accrual - EQR</t>
  </si>
  <si>
    <t>Pierce County Refuse G-98</t>
  </si>
  <si>
    <t>Over/(Under) Paid</t>
  </si>
  <si>
    <t>PET</t>
  </si>
  <si>
    <t>HDPE</t>
  </si>
  <si>
    <t>Nat'l</t>
  </si>
  <si>
    <t>#3-7</t>
  </si>
  <si>
    <t>Prices ( From Pioneer Invoice)</t>
  </si>
  <si>
    <t>Monthly Customers</t>
  </si>
  <si>
    <t>Actual Test Year (Next Year Projection):</t>
  </si>
  <si>
    <t>#5 Plastic</t>
  </si>
  <si>
    <t>MRP</t>
  </si>
  <si>
    <t>ADC</t>
  </si>
  <si>
    <t>Scrap Metal</t>
  </si>
  <si>
    <t>Bale Waste</t>
  </si>
  <si>
    <t>Box Waste</t>
  </si>
  <si>
    <t>Rate Effective March 1, 2018</t>
  </si>
  <si>
    <t>Garbage</t>
  </si>
  <si>
    <t>As of March 1, 2018 Credit on Customer's Invoice:</t>
  </si>
  <si>
    <t>6-Month Projection at Net Price per Ton</t>
  </si>
  <si>
    <t>Dec 17 Monthly Customers</t>
  </si>
  <si>
    <t>Remaining True-Up from 3/1/18 Filing</t>
  </si>
  <si>
    <t>Price per Ton - Net of $45 (Per Pioneer Invoice)</t>
  </si>
  <si>
    <t>Debit</t>
  </si>
  <si>
    <t>Credit</t>
  </si>
  <si>
    <t>New Debit:</t>
  </si>
  <si>
    <t>5-Month Pay Back</t>
  </si>
  <si>
    <t>Customer Notification Expense</t>
  </si>
  <si>
    <t xml:space="preserve">Customer Letter Cost = </t>
  </si>
  <si>
    <t>PCR Customers</t>
  </si>
  <si>
    <t>EQR Customers</t>
  </si>
  <si>
    <t>Rate Effective October 1, 2018</t>
  </si>
  <si>
    <t>As of October, 2018 Credit on Customer's Invoice: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</si>
</sst>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
    <numFmt numFmtId="168" formatCode="_(* #,##0.0_);_(* \(#,##0.0\);_(* &quot;-&quot;??_);_(@_)"/>
  </numFmts>
  <fonts count="74">
    <font>
      <sz val="10"/>
      <name val="Arial"/>
      <family val="0"/>
    </font>
    <font>
      <b/>
      <sz val="10"/>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b/>
      <sz val="11"/>
      <color indexed="63"/>
      <name val="Calibri"/>
      <family val="2"/>
    </font>
    <font>
      <b/>
      <sz val="18"/>
      <color indexed="56"/>
      <name val="Cambria"/>
      <family val="2"/>
    </font>
    <font>
      <b/>
      <i/>
      <u val="single"/>
      <sz val="9"/>
      <color indexed="12"/>
      <name val="Arial"/>
      <family val="2"/>
    </font>
    <font>
      <b/>
      <sz val="9"/>
      <color indexed="12"/>
      <name val="Arial"/>
      <family val="2"/>
    </font>
    <font>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9"/>
      <color rgb="FF0000FF"/>
      <name val="Arial"/>
      <family val="2"/>
    </font>
    <font>
      <b/>
      <sz val="9"/>
      <color rgb="FF0000FF"/>
      <name val="Arial"/>
      <family val="2"/>
    </font>
    <font>
      <sz val="9"/>
      <color rgb="FF0000FF"/>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thin"/>
      <bottom style="medium"/>
    </border>
  </borders>
  <cellStyleXfs count="551">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1" fillId="4" borderId="0" applyNumberFormat="0" applyBorder="0" applyAlignment="0" applyProtection="0"/>
    <xf numFmtId="0" fontId="8" fillId="5" borderId="0" applyNumberFormat="0" applyBorder="0" applyAlignment="0" applyProtection="0"/>
    <xf numFmtId="0" fontId="51" fillId="6" borderId="0" applyNumberFormat="0" applyBorder="0" applyAlignment="0" applyProtection="0"/>
    <xf numFmtId="0" fontId="8" fillId="7" borderId="0" applyNumberFormat="0" applyBorder="0" applyAlignment="0" applyProtection="0"/>
    <xf numFmtId="0" fontId="51"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1" fillId="9" borderId="0" applyNumberFormat="0" applyBorder="0" applyAlignment="0" applyProtection="0"/>
    <xf numFmtId="0" fontId="8" fillId="10" borderId="0" applyNumberFormat="0" applyBorder="0" applyAlignment="0" applyProtection="0"/>
    <xf numFmtId="0" fontId="51" fillId="11" borderId="0" applyNumberFormat="0" applyBorder="0" applyAlignment="0" applyProtection="0"/>
    <xf numFmtId="0" fontId="8" fillId="7" borderId="0" applyNumberFormat="0" applyBorder="0" applyAlignment="0" applyProtection="0"/>
    <xf numFmtId="0" fontId="51"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1" fillId="13" borderId="0" applyNumberFormat="0" applyBorder="0" applyAlignment="0" applyProtection="0"/>
    <xf numFmtId="0" fontId="8" fillId="5" borderId="0" applyNumberFormat="0" applyBorder="0" applyAlignment="0" applyProtection="0"/>
    <xf numFmtId="0" fontId="51" fillId="14" borderId="0" applyNumberFormat="0" applyBorder="0" applyAlignment="0" applyProtection="0"/>
    <xf numFmtId="0" fontId="8" fillId="15" borderId="0" applyNumberFormat="0" applyBorder="0" applyAlignment="0" applyProtection="0"/>
    <xf numFmtId="0" fontId="51"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1"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51"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52" fillId="20" borderId="0" applyNumberFormat="0" applyBorder="0" applyAlignment="0" applyProtection="0"/>
    <xf numFmtId="0" fontId="9" fillId="21" borderId="0" applyNumberFormat="0" applyBorder="0" applyAlignment="0" applyProtection="0"/>
    <xf numFmtId="0" fontId="52" fillId="22" borderId="0" applyNumberFormat="0" applyBorder="0" applyAlignment="0" applyProtection="0"/>
    <xf numFmtId="0" fontId="9" fillId="5" borderId="0" applyNumberFormat="0" applyBorder="0" applyAlignment="0" applyProtection="0"/>
    <xf numFmtId="0" fontId="52" fillId="23" borderId="0" applyNumberFormat="0" applyBorder="0" applyAlignment="0" applyProtection="0"/>
    <xf numFmtId="0" fontId="9" fillId="15" borderId="0" applyNumberFormat="0" applyBorder="0" applyAlignment="0" applyProtection="0"/>
    <xf numFmtId="0" fontId="52" fillId="24" borderId="0" applyNumberFormat="0" applyBorder="0" applyAlignment="0" applyProtection="0"/>
    <xf numFmtId="0" fontId="9" fillId="3" borderId="0" applyNumberFormat="0" applyBorder="0" applyAlignment="0" applyProtection="0"/>
    <xf numFmtId="0" fontId="52" fillId="25" borderId="0" applyNumberFormat="0" applyBorder="0" applyAlignment="0" applyProtection="0"/>
    <xf numFmtId="0" fontId="9" fillId="21" borderId="0" applyNumberFormat="0" applyBorder="0" applyAlignment="0" applyProtection="0"/>
    <xf numFmtId="0" fontId="52" fillId="26" borderId="0" applyNumberFormat="0" applyBorder="0" applyAlignment="0" applyProtection="0"/>
    <xf numFmtId="0" fontId="9" fillId="5" borderId="0" applyNumberFormat="0" applyBorder="0" applyAlignment="0" applyProtection="0"/>
    <xf numFmtId="0" fontId="52" fillId="27" borderId="0" applyNumberFormat="0" applyBorder="0" applyAlignment="0" applyProtection="0"/>
    <xf numFmtId="0" fontId="9" fillId="21" borderId="0" applyNumberFormat="0" applyBorder="0" applyAlignment="0" applyProtection="0"/>
    <xf numFmtId="0" fontId="52" fillId="28"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9" fillId="31" borderId="0" applyNumberFormat="0" applyBorder="0" applyAlignment="0" applyProtection="0"/>
    <xf numFmtId="0" fontId="52" fillId="32" borderId="0" applyNumberFormat="0" applyBorder="0" applyAlignment="0" applyProtection="0"/>
    <xf numFmtId="0" fontId="9" fillId="33" borderId="0" applyNumberFormat="0" applyBorder="0" applyAlignment="0" applyProtection="0"/>
    <xf numFmtId="0" fontId="52" fillId="34" borderId="0" applyNumberFormat="0" applyBorder="0" applyAlignment="0" applyProtection="0"/>
    <xf numFmtId="0" fontId="9" fillId="35" borderId="0" applyNumberFormat="0" applyBorder="0" applyAlignment="0" applyProtection="0"/>
    <xf numFmtId="0" fontId="52" fillId="36" borderId="0" applyNumberFormat="0" applyBorder="0" applyAlignment="0" applyProtection="0"/>
    <xf numFmtId="0" fontId="9" fillId="33"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53" fillId="37" borderId="0" applyNumberFormat="0" applyBorder="0" applyAlignment="0" applyProtection="0"/>
    <xf numFmtId="0" fontId="10" fillId="38"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54" fillId="39" borderId="1" applyNumberFormat="0" applyAlignment="0" applyProtection="0"/>
    <xf numFmtId="0" fontId="11" fillId="40" borderId="2" applyNumberFormat="0" applyAlignment="0" applyProtection="0"/>
    <xf numFmtId="0" fontId="55" fillId="41" borderId="3" applyNumberFormat="0" applyAlignment="0" applyProtection="0"/>
    <xf numFmtId="0" fontId="12" fillId="42" borderId="4" applyNumberFormat="0" applyAlignment="0" applyProtection="0"/>
    <xf numFmtId="0" fontId="0" fillId="38"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4" fillId="0" borderId="0">
      <alignment/>
      <protection/>
    </xf>
    <xf numFmtId="0" fontId="19" fillId="0" borderId="0">
      <alignment/>
      <protection/>
    </xf>
    <xf numFmtId="0" fontId="19" fillId="0" borderId="0">
      <alignment/>
      <protection/>
    </xf>
    <xf numFmtId="0" fontId="20" fillId="43" borderId="5" applyAlignment="0">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0"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5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lignment/>
      <protection/>
    </xf>
    <xf numFmtId="0" fontId="30" fillId="0" borderId="0">
      <alignment/>
      <protection/>
    </xf>
    <xf numFmtId="0" fontId="30" fillId="0" borderId="6">
      <alignment/>
      <protection/>
    </xf>
    <xf numFmtId="0" fontId="22" fillId="44" borderId="0">
      <alignment horizontal="right"/>
      <protection locked="0"/>
    </xf>
    <xf numFmtId="0" fontId="56"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44" borderId="0">
      <alignment horizontal="right"/>
      <protection locked="0"/>
    </xf>
    <xf numFmtId="0" fontId="3" fillId="0" borderId="0" applyNumberFormat="0" applyFill="0" applyBorder="0" applyAlignment="0" applyProtection="0"/>
    <xf numFmtId="0" fontId="57" fillId="45" borderId="0" applyNumberFormat="0" applyBorder="0" applyAlignment="0" applyProtection="0"/>
    <xf numFmtId="0" fontId="14" fillId="46" borderId="0" applyNumberFormat="0" applyBorder="0" applyAlignment="0" applyProtection="0"/>
    <xf numFmtId="0" fontId="58" fillId="0" borderId="7" applyNumberFormat="0" applyFill="0" applyAlignment="0" applyProtection="0"/>
    <xf numFmtId="0" fontId="23" fillId="0" borderId="8" applyNumberFormat="0" applyFill="0" applyAlignment="0" applyProtection="0"/>
    <xf numFmtId="0" fontId="59" fillId="0" borderId="9" applyNumberFormat="0" applyFill="0" applyAlignment="0" applyProtection="0"/>
    <xf numFmtId="0" fontId="24" fillId="0" borderId="10" applyNumberFormat="0" applyFill="0" applyAlignment="0" applyProtection="0"/>
    <xf numFmtId="0" fontId="60" fillId="0" borderId="11" applyNumberFormat="0" applyFill="0" applyAlignment="0" applyProtection="0"/>
    <xf numFmtId="0" fontId="25" fillId="0" borderId="12" applyNumberFormat="0" applyFill="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62" fillId="0" borderId="0" applyNumberFormat="0" applyFill="0" applyBorder="0" applyAlignment="0" applyProtection="0"/>
    <xf numFmtId="0" fontId="63" fillId="47" borderId="1" applyNumberFormat="0" applyAlignment="0" applyProtection="0"/>
    <xf numFmtId="0" fontId="28" fillId="15" borderId="2" applyNumberFormat="0" applyAlignment="0" applyProtection="0"/>
    <xf numFmtId="3" fontId="29" fillId="3" borderId="0">
      <alignment/>
      <protection locked="0"/>
    </xf>
    <xf numFmtId="4" fontId="29" fillId="3" borderId="0">
      <alignment/>
      <protection locked="0"/>
    </xf>
    <xf numFmtId="0" fontId="35" fillId="48" borderId="6">
      <alignment/>
      <protection/>
    </xf>
    <xf numFmtId="0" fontId="64" fillId="0" borderId="13" applyNumberFormat="0" applyFill="0" applyAlignment="0" applyProtection="0"/>
    <xf numFmtId="0" fontId="15" fillId="0" borderId="14" applyNumberFormat="0" applyFill="0" applyAlignment="0" applyProtection="0"/>
    <xf numFmtId="0" fontId="65" fillId="49" borderId="0" applyNumberFormat="0" applyBorder="0" applyAlignment="0" applyProtection="0"/>
    <xf numFmtId="0" fontId="16" fillId="15"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8" fillId="0" borderId="0">
      <alignment/>
      <protection/>
    </xf>
    <xf numFmtId="0" fontId="4" fillId="0" borderId="0">
      <alignment vertical="top"/>
      <protection/>
    </xf>
    <xf numFmtId="0" fontId="4" fillId="0" borderId="0">
      <alignment vertical="top"/>
      <protection/>
    </xf>
    <xf numFmtId="0" fontId="4"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50" borderId="15" applyNumberFormat="0" applyFont="0" applyAlignment="0" applyProtection="0"/>
    <xf numFmtId="0" fontId="8" fillId="7" borderId="16" applyNumberFormat="0" applyFont="0" applyAlignment="0" applyProtection="0"/>
    <xf numFmtId="0" fontId="8" fillId="7" borderId="16" applyNumberFormat="0" applyFont="0" applyAlignment="0" applyProtection="0"/>
    <xf numFmtId="0" fontId="0" fillId="7" borderId="16" applyNumberFormat="0" applyFont="0" applyAlignment="0" applyProtection="0"/>
    <xf numFmtId="167" fontId="31" fillId="0" borderId="0" applyNumberFormat="0">
      <alignment/>
      <protection/>
    </xf>
    <xf numFmtId="0" fontId="66" fillId="39" borderId="17" applyNumberFormat="0" applyAlignment="0" applyProtection="0"/>
    <xf numFmtId="0" fontId="25" fillId="40"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19">
      <alignment horizontal="center"/>
      <protection/>
    </xf>
    <xf numFmtId="0" fontId="30" fillId="0" borderId="0">
      <alignment/>
      <protection/>
    </xf>
    <xf numFmtId="0" fontId="30" fillId="0" borderId="0">
      <alignment/>
      <protection/>
    </xf>
    <xf numFmtId="0" fontId="4" fillId="0" borderId="0">
      <alignment vertical="top"/>
      <protection/>
    </xf>
    <xf numFmtId="0" fontId="4" fillId="0" borderId="0">
      <alignment vertical="top"/>
      <protection/>
    </xf>
    <xf numFmtId="0" fontId="30" fillId="0" borderId="0">
      <alignment/>
      <protection/>
    </xf>
    <xf numFmtId="0" fontId="4" fillId="0" borderId="0" applyNumberFormat="0" applyBorder="0" applyAlignment="0">
      <protection/>
    </xf>
    <xf numFmtId="0" fontId="4" fillId="0" borderId="0" applyNumberFormat="0" applyBorder="0" applyAlignment="0">
      <protection/>
    </xf>
    <xf numFmtId="0" fontId="4" fillId="0" borderId="0" applyNumberFormat="0" applyBorder="0" applyAlignment="0">
      <protection/>
    </xf>
    <xf numFmtId="0" fontId="30" fillId="0" borderId="6">
      <alignment/>
      <protection/>
    </xf>
    <xf numFmtId="0" fontId="30" fillId="0" borderId="6">
      <alignment/>
      <protection/>
    </xf>
    <xf numFmtId="0" fontId="67" fillId="0" borderId="0" applyNumberFormat="0" applyFill="0" applyBorder="0" applyAlignment="0" applyProtection="0"/>
    <xf numFmtId="0" fontId="36" fillId="51" borderId="0">
      <alignment/>
      <protection/>
    </xf>
    <xf numFmtId="0" fontId="37" fillId="51" borderId="0">
      <alignment/>
      <protection/>
    </xf>
    <xf numFmtId="0" fontId="34" fillId="0" borderId="0" applyNumberFormat="0" applyFill="0" applyBorder="0" applyAlignment="0" applyProtection="0"/>
    <xf numFmtId="0" fontId="68" fillId="0" borderId="20" applyNumberFormat="0" applyFill="0" applyAlignment="0" applyProtection="0"/>
    <xf numFmtId="0" fontId="17" fillId="0" borderId="21" applyNumberFormat="0" applyFill="0" applyAlignment="0" applyProtection="0"/>
    <xf numFmtId="0" fontId="35" fillId="0" borderId="22">
      <alignment/>
      <protection/>
    </xf>
    <xf numFmtId="0" fontId="35" fillId="0" borderId="22">
      <alignment/>
      <protection/>
    </xf>
    <xf numFmtId="0" fontId="35" fillId="0" borderId="6">
      <alignment/>
      <protection/>
    </xf>
    <xf numFmtId="0" fontId="35" fillId="0" borderId="6">
      <alignment/>
      <protection/>
    </xf>
    <xf numFmtId="0" fontId="69" fillId="0" borderId="0" applyNumberFormat="0" applyFill="0" applyBorder="0" applyAlignment="0" applyProtection="0"/>
    <xf numFmtId="0" fontId="18" fillId="0" borderId="0" applyNumberFormat="0" applyFill="0" applyBorder="0" applyAlignment="0" applyProtection="0"/>
  </cellStyleXfs>
  <cellXfs count="192">
    <xf numFmtId="0" fontId="0" fillId="0" borderId="0" xfId="0" applyAlignment="1">
      <alignment/>
    </xf>
    <xf numFmtId="0" fontId="5" fillId="0" borderId="0" xfId="489" applyFont="1">
      <alignment/>
      <protection/>
    </xf>
    <xf numFmtId="0" fontId="5" fillId="0" borderId="0" xfId="489" applyNumberFormat="1" applyFont="1">
      <alignment/>
      <protection/>
    </xf>
    <xf numFmtId="0" fontId="5" fillId="0" borderId="0" xfId="489" applyFont="1" applyFill="1">
      <alignment/>
      <protection/>
    </xf>
    <xf numFmtId="164" fontId="5" fillId="0" borderId="0" xfId="105" applyNumberFormat="1" applyFont="1" applyAlignment="1">
      <alignment/>
    </xf>
    <xf numFmtId="164" fontId="5" fillId="0" borderId="0" xfId="105" applyNumberFormat="1" applyFont="1" applyFill="1" applyAlignment="1">
      <alignment/>
    </xf>
    <xf numFmtId="0" fontId="5" fillId="0" borderId="0" xfId="105" applyNumberFormat="1" applyFont="1" applyAlignment="1">
      <alignment/>
    </xf>
    <xf numFmtId="43" fontId="5" fillId="0" borderId="0" xfId="0" applyNumberFormat="1" applyFont="1" applyFill="1" applyAlignment="1">
      <alignment/>
    </xf>
    <xf numFmtId="43" fontId="5" fillId="0" borderId="0" xfId="105" applyFont="1" applyAlignment="1">
      <alignment/>
    </xf>
    <xf numFmtId="4" fontId="5" fillId="0" borderId="0" xfId="105" applyNumberFormat="1" applyFont="1" applyFill="1" applyAlignment="1">
      <alignment/>
    </xf>
    <xf numFmtId="43" fontId="5" fillId="0" borderId="0" xfId="105" applyNumberFormat="1" applyFont="1" applyFill="1" applyAlignment="1">
      <alignment/>
    </xf>
    <xf numFmtId="0" fontId="1" fillId="0" borderId="0" xfId="488" applyFont="1">
      <alignment/>
      <protection/>
    </xf>
    <xf numFmtId="164" fontId="5" fillId="0" borderId="0" xfId="105" applyNumberFormat="1" applyFont="1" applyFill="1" applyAlignment="1">
      <alignment horizontal="center"/>
    </xf>
    <xf numFmtId="164" fontId="7" fillId="0" borderId="0" xfId="105" applyNumberFormat="1" applyFont="1" applyAlignment="1">
      <alignment/>
    </xf>
    <xf numFmtId="164" fontId="7" fillId="0" borderId="0" xfId="105" applyNumberFormat="1" applyFont="1" applyFill="1" applyAlignment="1">
      <alignment/>
    </xf>
    <xf numFmtId="43" fontId="5" fillId="0" borderId="0" xfId="105" applyFont="1" applyFill="1" applyAlignment="1">
      <alignment/>
    </xf>
    <xf numFmtId="0" fontId="7" fillId="0" borderId="0" xfId="489" applyFont="1">
      <alignment/>
      <protection/>
    </xf>
    <xf numFmtId="0" fontId="7" fillId="0" borderId="0" xfId="489" applyFont="1" applyFill="1">
      <alignment/>
      <protection/>
    </xf>
    <xf numFmtId="43" fontId="7" fillId="0" borderId="0" xfId="105" applyFont="1" applyFill="1" applyAlignment="1">
      <alignment/>
    </xf>
    <xf numFmtId="0" fontId="7" fillId="0" borderId="0" xfId="489" applyNumberFormat="1" applyFont="1">
      <alignment/>
      <protection/>
    </xf>
    <xf numFmtId="0" fontId="5" fillId="0" borderId="0" xfId="492" applyFont="1">
      <alignment/>
      <protection/>
    </xf>
    <xf numFmtId="164" fontId="7" fillId="0" borderId="0" xfId="489" applyNumberFormat="1" applyFont="1">
      <alignment/>
      <protection/>
    </xf>
    <xf numFmtId="0" fontId="5" fillId="0" borderId="0" xfId="492" applyNumberFormat="1" applyFont="1" applyFill="1" applyBorder="1" applyAlignment="1">
      <alignment/>
      <protection/>
    </xf>
    <xf numFmtId="0" fontId="7" fillId="0" borderId="0" xfId="492" applyNumberFormat="1" applyFont="1" applyFill="1" applyBorder="1" applyAlignment="1">
      <alignment/>
      <protection/>
    </xf>
    <xf numFmtId="0" fontId="6" fillId="0" borderId="0" xfId="489" applyNumberFormat="1" applyFont="1">
      <alignment/>
      <protection/>
    </xf>
    <xf numFmtId="43" fontId="7" fillId="0" borderId="0" xfId="105" applyFont="1" applyAlignment="1">
      <alignment/>
    </xf>
    <xf numFmtId="43" fontId="5" fillId="0" borderId="0" xfId="105" applyFont="1" applyAlignment="1">
      <alignment horizontal="left"/>
    </xf>
    <xf numFmtId="0" fontId="5" fillId="0" borderId="0" xfId="489" applyFont="1" applyBorder="1" applyAlignment="1">
      <alignment horizontal="center"/>
      <protection/>
    </xf>
    <xf numFmtId="43" fontId="5" fillId="0" borderId="0" xfId="105" applyFont="1" applyBorder="1" applyAlignment="1">
      <alignment horizontal="center"/>
    </xf>
    <xf numFmtId="0" fontId="6" fillId="0" borderId="0" xfId="489" applyNumberFormat="1" applyFont="1" applyBorder="1" applyAlignment="1">
      <alignment horizontal="left"/>
      <protection/>
    </xf>
    <xf numFmtId="0" fontId="5" fillId="0" borderId="5" xfId="489" applyFont="1" applyBorder="1" applyAlignment="1">
      <alignment horizontal="center"/>
      <protection/>
    </xf>
    <xf numFmtId="43" fontId="5" fillId="0" borderId="5" xfId="105" applyFont="1" applyBorder="1" applyAlignment="1">
      <alignment horizontal="center"/>
    </xf>
    <xf numFmtId="17" fontId="7" fillId="0" borderId="5" xfId="489" applyNumberFormat="1" applyFont="1" applyBorder="1" applyAlignment="1">
      <alignment horizontal="center"/>
      <protection/>
    </xf>
    <xf numFmtId="0" fontId="5" fillId="0" borderId="5" xfId="489" applyNumberFormat="1" applyFont="1" applyBorder="1" applyAlignment="1">
      <alignment horizontal="center"/>
      <protection/>
    </xf>
    <xf numFmtId="0" fontId="5" fillId="0" borderId="0" xfId="489" applyFont="1" applyAlignment="1">
      <alignment horizontal="center"/>
      <protection/>
    </xf>
    <xf numFmtId="43" fontId="5" fillId="0" borderId="0" xfId="105" applyFont="1" applyAlignment="1">
      <alignment horizontal="center"/>
    </xf>
    <xf numFmtId="0" fontId="7" fillId="0" borderId="0" xfId="489" applyFont="1" applyAlignment="1">
      <alignment horizontal="center"/>
      <protection/>
    </xf>
    <xf numFmtId="0" fontId="5" fillId="0" borderId="0" xfId="489" applyNumberFormat="1" applyFont="1" applyAlignment="1">
      <alignment horizontal="center"/>
      <protection/>
    </xf>
    <xf numFmtId="0" fontId="7" fillId="0" borderId="0" xfId="489" applyNumberFormat="1" applyFont="1" applyAlignment="1">
      <alignment horizontal="left"/>
      <protection/>
    </xf>
    <xf numFmtId="44" fontId="5" fillId="0" borderId="0" xfId="139" applyFont="1" applyFill="1" applyAlignment="1">
      <alignment/>
    </xf>
    <xf numFmtId="164" fontId="5" fillId="0" borderId="0" xfId="84" applyNumberFormat="1" applyFont="1" applyFill="1" applyBorder="1" applyAlignment="1">
      <alignment horizontal="right"/>
    </xf>
    <xf numFmtId="164" fontId="5" fillId="0" borderId="0" xfId="84" applyNumberFormat="1" applyFont="1" applyFill="1" applyBorder="1" applyAlignment="1">
      <alignment/>
    </xf>
    <xf numFmtId="164" fontId="7" fillId="0" borderId="0" xfId="84" applyNumberFormat="1" applyFont="1" applyFill="1" applyBorder="1" applyAlignment="1" quotePrefix="1">
      <alignment/>
    </xf>
    <xf numFmtId="164" fontId="7" fillId="0" borderId="0" xfId="84" applyNumberFormat="1" applyFont="1" applyFill="1" applyBorder="1" applyAlignment="1">
      <alignment/>
    </xf>
    <xf numFmtId="2" fontId="5" fillId="0" borderId="0" xfId="105" applyNumberFormat="1" applyFont="1" applyFill="1" applyBorder="1" applyAlignment="1">
      <alignment/>
    </xf>
    <xf numFmtId="164" fontId="5" fillId="0" borderId="0" xfId="105" applyNumberFormat="1" applyFont="1" applyFill="1" applyBorder="1" applyAlignment="1">
      <alignment/>
    </xf>
    <xf numFmtId="0" fontId="5" fillId="0" borderId="0" xfId="0" applyFont="1" applyFill="1" applyBorder="1" applyAlignment="1">
      <alignment/>
    </xf>
    <xf numFmtId="10" fontId="5" fillId="0" borderId="0" xfId="0" applyNumberFormat="1" applyFont="1" applyFill="1" applyBorder="1" applyAlignment="1">
      <alignment horizontal="left"/>
    </xf>
    <xf numFmtId="164" fontId="7" fillId="0" borderId="0" xfId="84" applyNumberFormat="1" applyFont="1" applyFill="1" applyBorder="1" applyAlignment="1">
      <alignment horizontal="right"/>
    </xf>
    <xf numFmtId="43" fontId="7" fillId="0" borderId="0" xfId="84" applyFont="1" applyFill="1" applyAlignment="1">
      <alignment/>
    </xf>
    <xf numFmtId="43" fontId="7" fillId="0" borderId="0" xfId="0" applyNumberFormat="1" applyFont="1" applyFill="1" applyAlignment="1">
      <alignment/>
    </xf>
    <xf numFmtId="0" fontId="5" fillId="0" borderId="0" xfId="493" applyNumberFormat="1" applyFont="1" applyFill="1" applyBorder="1" applyAlignment="1">
      <alignment/>
      <protection/>
    </xf>
    <xf numFmtId="0" fontId="5" fillId="0" borderId="0" xfId="491" applyNumberFormat="1" applyFont="1" applyFill="1" applyBorder="1" applyAlignment="1">
      <alignment/>
      <protection/>
    </xf>
    <xf numFmtId="44" fontId="5" fillId="0" borderId="0" xfId="147" applyFont="1" applyFill="1" applyBorder="1" applyAlignment="1">
      <alignment horizontal="center"/>
    </xf>
    <xf numFmtId="0" fontId="7" fillId="0" borderId="23" xfId="489" applyNumberFormat="1" applyFont="1" applyBorder="1">
      <alignment/>
      <protection/>
    </xf>
    <xf numFmtId="44" fontId="7" fillId="0" borderId="24" xfId="139" applyFont="1" applyFill="1" applyBorder="1" applyAlignment="1">
      <alignment/>
    </xf>
    <xf numFmtId="44" fontId="7" fillId="0" borderId="24" xfId="136" applyFont="1" applyFill="1" applyBorder="1" applyAlignment="1">
      <alignment/>
    </xf>
    <xf numFmtId="0" fontId="7" fillId="0" borderId="24" xfId="84" applyNumberFormat="1" applyFont="1" applyFill="1" applyBorder="1" applyAlignment="1">
      <alignment/>
    </xf>
    <xf numFmtId="164" fontId="7" fillId="0" borderId="23" xfId="84" applyNumberFormat="1" applyFont="1" applyBorder="1" applyAlignment="1">
      <alignment/>
    </xf>
    <xf numFmtId="43" fontId="5" fillId="0" borderId="0" xfId="106" applyFont="1" applyFill="1" applyAlignment="1">
      <alignment/>
    </xf>
    <xf numFmtId="167" fontId="5" fillId="0" borderId="0" xfId="501" applyNumberFormat="1" applyFont="1" applyAlignment="1">
      <alignment/>
    </xf>
    <xf numFmtId="164" fontId="5" fillId="0" borderId="0" xfId="86" applyNumberFormat="1" applyFont="1" applyAlignment="1">
      <alignment horizontal="right"/>
    </xf>
    <xf numFmtId="7" fontId="5" fillId="0" borderId="0" xfId="147" applyNumberFormat="1" applyFont="1" applyFill="1" applyBorder="1" applyAlignment="1">
      <alignment horizontal="center"/>
    </xf>
    <xf numFmtId="166" fontId="5" fillId="0" borderId="0" xfId="139" applyNumberFormat="1" applyFont="1" applyFill="1" applyAlignment="1">
      <alignment/>
    </xf>
    <xf numFmtId="0" fontId="7" fillId="0" borderId="0" xfId="490" applyNumberFormat="1" applyFont="1">
      <alignment/>
      <protection/>
    </xf>
    <xf numFmtId="0" fontId="5" fillId="0" borderId="0" xfId="490" applyFont="1">
      <alignment/>
      <protection/>
    </xf>
    <xf numFmtId="0" fontId="5" fillId="0" borderId="0" xfId="490" applyFont="1" applyFill="1">
      <alignment/>
      <protection/>
    </xf>
    <xf numFmtId="0" fontId="7" fillId="0" borderId="0" xfId="490" applyNumberFormat="1" applyFont="1" applyAlignment="1">
      <alignment horizontal="left"/>
      <protection/>
    </xf>
    <xf numFmtId="0" fontId="7" fillId="0" borderId="0" xfId="490" applyFont="1" applyAlignment="1">
      <alignment horizontal="center"/>
      <protection/>
    </xf>
    <xf numFmtId="0" fontId="5" fillId="0" borderId="0" xfId="490" applyFont="1" applyAlignment="1">
      <alignment horizontal="center"/>
      <protection/>
    </xf>
    <xf numFmtId="43" fontId="5" fillId="0" borderId="0" xfId="106" applyFont="1" applyAlignment="1">
      <alignment horizontal="center"/>
    </xf>
    <xf numFmtId="0" fontId="5" fillId="0" borderId="0" xfId="490" applyNumberFormat="1" applyFont="1" applyAlignment="1">
      <alignment horizontal="center"/>
      <protection/>
    </xf>
    <xf numFmtId="0" fontId="5" fillId="0" borderId="5" xfId="490" applyNumberFormat="1" applyFont="1" applyBorder="1" applyAlignment="1">
      <alignment horizontal="center"/>
      <protection/>
    </xf>
    <xf numFmtId="17" fontId="7" fillId="0" borderId="5" xfId="490" applyNumberFormat="1" applyFont="1" applyBorder="1" applyAlignment="1">
      <alignment horizontal="center"/>
      <protection/>
    </xf>
    <xf numFmtId="43" fontId="5" fillId="0" borderId="5" xfId="106" applyFont="1" applyBorder="1" applyAlignment="1">
      <alignment horizontal="center"/>
    </xf>
    <xf numFmtId="0" fontId="5" fillId="0" borderId="5" xfId="490" applyFont="1" applyBorder="1" applyAlignment="1">
      <alignment horizontal="center"/>
      <protection/>
    </xf>
    <xf numFmtId="0" fontId="6" fillId="0" borderId="0" xfId="490" applyNumberFormat="1" applyFont="1" applyBorder="1" applyAlignment="1">
      <alignment horizontal="left"/>
      <protection/>
    </xf>
    <xf numFmtId="43" fontId="5" fillId="0" borderId="0" xfId="106" applyFont="1" applyBorder="1" applyAlignment="1">
      <alignment horizontal="center"/>
    </xf>
    <xf numFmtId="0" fontId="5" fillId="0" borderId="0" xfId="490" applyFont="1" applyBorder="1" applyAlignment="1">
      <alignment horizontal="center"/>
      <protection/>
    </xf>
    <xf numFmtId="43" fontId="5" fillId="0" borderId="0" xfId="106" applyFont="1" applyAlignment="1">
      <alignment/>
    </xf>
    <xf numFmtId="167" fontId="5" fillId="0" borderId="0" xfId="503" applyNumberFormat="1" applyFont="1" applyAlignment="1">
      <alignment/>
    </xf>
    <xf numFmtId="43" fontId="5" fillId="0" borderId="0" xfId="106" applyFont="1" applyAlignment="1">
      <alignment horizontal="left"/>
    </xf>
    <xf numFmtId="0" fontId="7" fillId="0" borderId="23" xfId="490" applyNumberFormat="1" applyFont="1" applyBorder="1">
      <alignment/>
      <protection/>
    </xf>
    <xf numFmtId="43" fontId="7" fillId="0" borderId="23" xfId="106" applyFont="1" applyBorder="1" applyAlignment="1">
      <alignment/>
    </xf>
    <xf numFmtId="43" fontId="7" fillId="0" borderId="0" xfId="106" applyFont="1" applyAlignment="1">
      <alignment/>
    </xf>
    <xf numFmtId="0" fontId="7" fillId="0" borderId="0" xfId="490" applyFont="1">
      <alignment/>
      <protection/>
    </xf>
    <xf numFmtId="164" fontId="5" fillId="0" borderId="0" xfId="106" applyNumberFormat="1" applyFont="1" applyAlignment="1">
      <alignment horizontal="right"/>
    </xf>
    <xf numFmtId="164" fontId="5" fillId="0" borderId="0" xfId="106" applyNumberFormat="1" applyFont="1" applyAlignment="1">
      <alignment/>
    </xf>
    <xf numFmtId="0" fontId="5" fillId="0" borderId="0" xfId="490" applyNumberFormat="1" applyFont="1">
      <alignment/>
      <protection/>
    </xf>
    <xf numFmtId="0" fontId="6" fillId="0" borderId="0" xfId="490" applyNumberFormat="1" applyFont="1">
      <alignment/>
      <protection/>
    </xf>
    <xf numFmtId="0" fontId="5" fillId="0" borderId="0" xfId="490" applyFont="1" applyBorder="1">
      <alignment/>
      <protection/>
    </xf>
    <xf numFmtId="44" fontId="5" fillId="0" borderId="0" xfId="171" applyFont="1" applyFill="1" applyBorder="1" applyAlignment="1">
      <alignment horizontal="center"/>
    </xf>
    <xf numFmtId="43" fontId="5" fillId="0" borderId="0" xfId="106" applyFont="1" applyBorder="1" applyAlignment="1">
      <alignment/>
    </xf>
    <xf numFmtId="43" fontId="5" fillId="0" borderId="0" xfId="106" applyFont="1" applyFill="1" applyBorder="1" applyAlignment="1">
      <alignment/>
    </xf>
    <xf numFmtId="166" fontId="5" fillId="0" borderId="0" xfId="147" applyNumberFormat="1" applyFont="1" applyAlignment="1">
      <alignment/>
    </xf>
    <xf numFmtId="0" fontId="7" fillId="0" borderId="0" xfId="493" applyNumberFormat="1" applyFont="1" applyFill="1" applyBorder="1" applyAlignment="1">
      <alignment/>
      <protection/>
    </xf>
    <xf numFmtId="166" fontId="7" fillId="0" borderId="0" xfId="147" applyNumberFormat="1" applyFont="1" applyAlignment="1">
      <alignment/>
    </xf>
    <xf numFmtId="164" fontId="7" fillId="0" borderId="0" xfId="490" applyNumberFormat="1" applyFont="1">
      <alignment/>
      <protection/>
    </xf>
    <xf numFmtId="0" fontId="5" fillId="0" borderId="0" xfId="493" applyFont="1">
      <alignment/>
      <protection/>
    </xf>
    <xf numFmtId="166" fontId="7" fillId="0" borderId="23" xfId="147" applyNumberFormat="1" applyFont="1" applyBorder="1" applyAlignment="1">
      <alignment/>
    </xf>
    <xf numFmtId="164" fontId="7" fillId="0" borderId="0" xfId="106" applyNumberFormat="1" applyFont="1" applyFill="1" applyAlignment="1">
      <alignment/>
    </xf>
    <xf numFmtId="43" fontId="7" fillId="0" borderId="0" xfId="106" applyFont="1" applyFill="1" applyAlignment="1">
      <alignment/>
    </xf>
    <xf numFmtId="0" fontId="7" fillId="0" borderId="0" xfId="490" applyFont="1" applyFill="1">
      <alignment/>
      <protection/>
    </xf>
    <xf numFmtId="164" fontId="5" fillId="0" borderId="0" xfId="106" applyNumberFormat="1" applyFont="1" applyFill="1" applyAlignment="1">
      <alignment/>
    </xf>
    <xf numFmtId="164" fontId="7" fillId="0" borderId="23" xfId="86" applyNumberFormat="1" applyFont="1" applyBorder="1" applyAlignment="1">
      <alignment/>
    </xf>
    <xf numFmtId="164" fontId="7" fillId="0" borderId="23" xfId="86" applyNumberFormat="1" applyFont="1" applyFill="1" applyBorder="1" applyAlignment="1">
      <alignment/>
    </xf>
    <xf numFmtId="0" fontId="5" fillId="0" borderId="0" xfId="106" applyNumberFormat="1" applyFont="1" applyAlignment="1">
      <alignment/>
    </xf>
    <xf numFmtId="9" fontId="5" fillId="0" borderId="0" xfId="507" applyFont="1" applyAlignment="1">
      <alignment/>
    </xf>
    <xf numFmtId="44" fontId="5" fillId="0" borderId="0" xfId="147" applyFont="1" applyAlignment="1">
      <alignment/>
    </xf>
    <xf numFmtId="44" fontId="5" fillId="0" borderId="0" xfId="147" applyFont="1" applyFill="1" applyAlignment="1">
      <alignment/>
    </xf>
    <xf numFmtId="0" fontId="7" fillId="0" borderId="24" xfId="86" applyNumberFormat="1" applyFont="1" applyFill="1" applyBorder="1" applyAlignment="1">
      <alignment/>
    </xf>
    <xf numFmtId="44" fontId="7" fillId="0" borderId="24" xfId="147" applyFont="1" applyFill="1" applyBorder="1" applyAlignment="1">
      <alignment/>
    </xf>
    <xf numFmtId="164" fontId="7" fillId="0" borderId="0" xfId="106" applyNumberFormat="1" applyFont="1" applyAlignment="1">
      <alignment/>
    </xf>
    <xf numFmtId="43" fontId="5" fillId="0" borderId="0" xfId="106" applyNumberFormat="1" applyFont="1" applyAlignment="1">
      <alignment/>
    </xf>
    <xf numFmtId="4" fontId="5" fillId="0" borderId="0" xfId="106" applyNumberFormat="1" applyFont="1" applyAlignment="1">
      <alignment/>
    </xf>
    <xf numFmtId="164" fontId="5" fillId="0" borderId="0" xfId="106" applyNumberFormat="1" applyFont="1" applyFill="1" applyAlignment="1">
      <alignment horizontal="center"/>
    </xf>
    <xf numFmtId="4" fontId="5" fillId="0" borderId="0" xfId="106" applyNumberFormat="1" applyFont="1" applyFill="1" applyAlignment="1">
      <alignment/>
    </xf>
    <xf numFmtId="43" fontId="5" fillId="0" borderId="0" xfId="106" applyFont="1" applyAlignment="1">
      <alignment horizontal="right"/>
    </xf>
    <xf numFmtId="43" fontId="5" fillId="0" borderId="0" xfId="106" applyNumberFormat="1" applyFont="1" applyFill="1" applyAlignment="1">
      <alignment/>
    </xf>
    <xf numFmtId="4" fontId="5" fillId="0" borderId="0" xfId="106" applyNumberFormat="1" applyFont="1" applyFill="1" applyBorder="1" applyAlignment="1">
      <alignment/>
    </xf>
    <xf numFmtId="2" fontId="5" fillId="0" borderId="0" xfId="106" applyNumberFormat="1" applyFont="1" applyFill="1" applyBorder="1" applyAlignment="1">
      <alignment/>
    </xf>
    <xf numFmtId="164" fontId="5" fillId="0" borderId="0" xfId="106" applyNumberFormat="1" applyFont="1" applyFill="1" applyBorder="1" applyAlignment="1">
      <alignment/>
    </xf>
    <xf numFmtId="164" fontId="5" fillId="0" borderId="0" xfId="86" applyNumberFormat="1" applyFont="1" applyFill="1" applyBorder="1" applyAlignment="1">
      <alignment/>
    </xf>
    <xf numFmtId="165" fontId="5" fillId="0" borderId="0" xfId="106" applyNumberFormat="1" applyFont="1" applyAlignment="1">
      <alignment/>
    </xf>
    <xf numFmtId="164" fontId="5" fillId="0" borderId="0" xfId="86" applyNumberFormat="1" applyFont="1" applyFill="1" applyBorder="1" applyAlignment="1">
      <alignment horizontal="right"/>
    </xf>
    <xf numFmtId="164" fontId="7" fillId="0" borderId="0" xfId="86" applyNumberFormat="1" applyFont="1" applyFill="1" applyBorder="1" applyAlignment="1">
      <alignment/>
    </xf>
    <xf numFmtId="43" fontId="5" fillId="0" borderId="0" xfId="215" applyNumberFormat="1" applyFont="1" applyFill="1">
      <alignment/>
      <protection/>
    </xf>
    <xf numFmtId="0" fontId="5" fillId="0" borderId="0" xfId="215" applyFont="1" applyFill="1" applyBorder="1">
      <alignment/>
      <protection/>
    </xf>
    <xf numFmtId="164" fontId="7" fillId="0" borderId="0" xfId="106" applyNumberFormat="1" applyFont="1" applyAlignment="1">
      <alignment horizontal="right"/>
    </xf>
    <xf numFmtId="43" fontId="7" fillId="0" borderId="0" xfId="215" applyNumberFormat="1" applyFont="1" applyFill="1">
      <alignment/>
      <protection/>
    </xf>
    <xf numFmtId="164" fontId="7" fillId="0" borderId="0" xfId="86" applyNumberFormat="1" applyFont="1" applyFill="1" applyBorder="1" applyAlignment="1" quotePrefix="1">
      <alignment/>
    </xf>
    <xf numFmtId="0" fontId="5" fillId="0" borderId="0" xfId="215" applyFont="1" applyAlignment="1">
      <alignment horizontal="right"/>
      <protection/>
    </xf>
    <xf numFmtId="10" fontId="5" fillId="0" borderId="0" xfId="215" applyNumberFormat="1" applyFont="1" applyFill="1" applyBorder="1" applyAlignment="1">
      <alignment horizontal="left"/>
      <protection/>
    </xf>
    <xf numFmtId="164" fontId="7" fillId="0" borderId="0" xfId="86" applyNumberFormat="1" applyFont="1" applyFill="1" applyBorder="1" applyAlignment="1">
      <alignment horizontal="right"/>
    </xf>
    <xf numFmtId="10" fontId="5" fillId="0" borderId="0" xfId="106" applyNumberFormat="1" applyFont="1" applyAlignment="1">
      <alignment/>
    </xf>
    <xf numFmtId="0" fontId="38" fillId="0" borderId="0" xfId="104" applyNumberFormat="1" applyFont="1" applyAlignment="1">
      <alignment/>
    </xf>
    <xf numFmtId="0" fontId="7" fillId="0" borderId="0" xfId="490" applyNumberFormat="1" applyFont="1" applyBorder="1">
      <alignment/>
      <protection/>
    </xf>
    <xf numFmtId="43" fontId="7" fillId="0" borderId="0" xfId="106" applyFont="1" applyBorder="1" applyAlignment="1">
      <alignment/>
    </xf>
    <xf numFmtId="0" fontId="6" fillId="0" borderId="0" xfId="490" applyNumberFormat="1" applyFont="1" quotePrefix="1">
      <alignment/>
      <protection/>
    </xf>
    <xf numFmtId="43" fontId="5" fillId="0" borderId="0" xfId="86" applyFont="1" applyAlignment="1">
      <alignment/>
    </xf>
    <xf numFmtId="164" fontId="7" fillId="0" borderId="0" xfId="106" applyNumberFormat="1" applyFont="1" applyAlignment="1">
      <alignment horizontal="center"/>
    </xf>
    <xf numFmtId="0" fontId="7" fillId="0" borderId="5" xfId="490" applyFont="1" applyBorder="1" applyAlignment="1">
      <alignment horizontal="center"/>
      <protection/>
    </xf>
    <xf numFmtId="0" fontId="7" fillId="0" borderId="0" xfId="491" applyNumberFormat="1" applyFont="1" applyFill="1" applyBorder="1" applyAlignment="1">
      <alignment/>
      <protection/>
    </xf>
    <xf numFmtId="0" fontId="5" fillId="0" borderId="0" xfId="491" applyFont="1">
      <alignment/>
      <protection/>
    </xf>
    <xf numFmtId="43" fontId="5" fillId="0" borderId="0" xfId="84" applyFont="1" applyFill="1" applyBorder="1" applyAlignment="1">
      <alignment/>
    </xf>
    <xf numFmtId="43" fontId="5" fillId="0" borderId="0" xfId="84" applyFont="1" applyFill="1" applyAlignment="1">
      <alignment/>
    </xf>
    <xf numFmtId="43" fontId="5" fillId="0" borderId="0" xfId="105" applyFont="1" applyFill="1" applyAlignment="1">
      <alignment horizontal="left"/>
    </xf>
    <xf numFmtId="43" fontId="7" fillId="0" borderId="23" xfId="105" applyFont="1" applyFill="1" applyBorder="1" applyAlignment="1">
      <alignment/>
    </xf>
    <xf numFmtId="0" fontId="7" fillId="0" borderId="0" xfId="489" applyNumberFormat="1" applyFont="1" applyFill="1">
      <alignment/>
      <protection/>
    </xf>
    <xf numFmtId="164" fontId="5" fillId="0" borderId="0" xfId="105" applyNumberFormat="1" applyFont="1" applyFill="1" applyAlignment="1">
      <alignment horizontal="right"/>
    </xf>
    <xf numFmtId="0" fontId="5" fillId="0" borderId="0" xfId="489" applyNumberFormat="1" applyFont="1" applyFill="1">
      <alignment/>
      <protection/>
    </xf>
    <xf numFmtId="0" fontId="6" fillId="0" borderId="0" xfId="489" applyNumberFormat="1" applyFont="1" applyFill="1">
      <alignment/>
      <protection/>
    </xf>
    <xf numFmtId="0" fontId="5" fillId="0" borderId="0" xfId="489" applyFont="1" applyFill="1" applyBorder="1">
      <alignment/>
      <protection/>
    </xf>
    <xf numFmtId="43" fontId="5" fillId="0" borderId="0" xfId="105" applyFont="1" applyFill="1" applyBorder="1" applyAlignment="1">
      <alignment/>
    </xf>
    <xf numFmtId="166" fontId="7" fillId="0" borderId="0" xfId="139" applyNumberFormat="1" applyFont="1" applyFill="1" applyAlignment="1">
      <alignment/>
    </xf>
    <xf numFmtId="0" fontId="5" fillId="0" borderId="0" xfId="492" applyFont="1" applyFill="1">
      <alignment/>
      <protection/>
    </xf>
    <xf numFmtId="166" fontId="7" fillId="0" borderId="23" xfId="139" applyNumberFormat="1" applyFont="1" applyFill="1" applyBorder="1" applyAlignment="1">
      <alignment/>
    </xf>
    <xf numFmtId="164" fontId="7" fillId="0" borderId="23" xfId="84" applyNumberFormat="1" applyFont="1" applyFill="1" applyBorder="1" applyAlignment="1">
      <alignment/>
    </xf>
    <xf numFmtId="0" fontId="5" fillId="0" borderId="0" xfId="105" applyNumberFormat="1" applyFont="1" applyFill="1" applyAlignment="1">
      <alignment/>
    </xf>
    <xf numFmtId="0" fontId="1" fillId="0" borderId="0" xfId="488" applyFont="1" applyFill="1">
      <alignment/>
      <protection/>
    </xf>
    <xf numFmtId="164" fontId="5" fillId="0" borderId="0" xfId="86" applyNumberFormat="1" applyFont="1" applyFill="1" applyAlignment="1">
      <alignment horizontal="right"/>
    </xf>
    <xf numFmtId="43" fontId="5" fillId="0" borderId="0" xfId="105" applyFont="1" applyFill="1" applyAlignment="1">
      <alignment horizontal="right"/>
    </xf>
    <xf numFmtId="43" fontId="5" fillId="0" borderId="0" xfId="86" applyFont="1" applyFill="1" applyAlignment="1">
      <alignment horizontal="right"/>
    </xf>
    <xf numFmtId="165" fontId="5" fillId="0" borderId="0" xfId="105" applyNumberFormat="1" applyFont="1" applyFill="1" applyAlignment="1">
      <alignment/>
    </xf>
    <xf numFmtId="164" fontId="7" fillId="0" borderId="0" xfId="105" applyNumberFormat="1" applyFont="1" applyFill="1" applyAlignment="1">
      <alignment horizontal="right"/>
    </xf>
    <xf numFmtId="0" fontId="5" fillId="0" borderId="0" xfId="0" applyFont="1" applyFill="1" applyAlignment="1">
      <alignment horizontal="right"/>
    </xf>
    <xf numFmtId="10" fontId="5" fillId="0" borderId="0" xfId="105" applyNumberFormat="1" applyFont="1" applyFill="1" applyAlignment="1">
      <alignment/>
    </xf>
    <xf numFmtId="0" fontId="6" fillId="0" borderId="0" xfId="490" applyNumberFormat="1" applyFont="1" applyFill="1">
      <alignment/>
      <protection/>
    </xf>
    <xf numFmtId="44" fontId="5" fillId="0" borderId="0" xfId="171" applyFont="1" applyFill="1" applyAlignment="1">
      <alignment/>
    </xf>
    <xf numFmtId="0" fontId="5" fillId="0" borderId="0" xfId="490" applyNumberFormat="1" applyFont="1" applyFill="1">
      <alignment/>
      <protection/>
    </xf>
    <xf numFmtId="164" fontId="5" fillId="0" borderId="0" xfId="86" applyNumberFormat="1" applyFont="1" applyFill="1" applyAlignment="1">
      <alignment/>
    </xf>
    <xf numFmtId="0" fontId="5" fillId="0" borderId="0" xfId="490" applyFont="1" applyFill="1" applyBorder="1">
      <alignment/>
      <protection/>
    </xf>
    <xf numFmtId="166" fontId="5" fillId="0" borderId="0" xfId="147" applyNumberFormat="1" applyFont="1" applyFill="1" applyAlignment="1">
      <alignment/>
    </xf>
    <xf numFmtId="166" fontId="7" fillId="0" borderId="0" xfId="147" applyNumberFormat="1" applyFont="1" applyFill="1" applyAlignment="1">
      <alignment/>
    </xf>
    <xf numFmtId="0" fontId="5" fillId="0" borderId="0" xfId="491" applyFont="1" applyFill="1">
      <alignment/>
      <protection/>
    </xf>
    <xf numFmtId="0" fontId="7" fillId="0" borderId="23" xfId="490" applyNumberFormat="1" applyFont="1" applyFill="1" applyBorder="1">
      <alignment/>
      <protection/>
    </xf>
    <xf numFmtId="166" fontId="7" fillId="0" borderId="23" xfId="147" applyNumberFormat="1" applyFont="1" applyFill="1" applyBorder="1" applyAlignment="1">
      <alignment/>
    </xf>
    <xf numFmtId="43" fontId="5" fillId="0" borderId="0" xfId="111" applyFont="1" applyFill="1" applyBorder="1" applyAlignment="1">
      <alignment/>
    </xf>
    <xf numFmtId="43" fontId="5" fillId="0" borderId="0" xfId="111" applyNumberFormat="1" applyFont="1" applyFill="1" applyBorder="1" applyAlignment="1">
      <alignment/>
    </xf>
    <xf numFmtId="0" fontId="70" fillId="0" borderId="0" xfId="490" applyFont="1" applyBorder="1">
      <alignment/>
      <protection/>
    </xf>
    <xf numFmtId="44" fontId="71" fillId="0" borderId="0" xfId="147" applyFont="1" applyFill="1" applyBorder="1" applyAlignment="1">
      <alignment/>
    </xf>
    <xf numFmtId="4" fontId="5" fillId="0" borderId="0" xfId="86" applyNumberFormat="1" applyFont="1" applyAlignment="1">
      <alignment/>
    </xf>
    <xf numFmtId="43" fontId="72" fillId="0" borderId="0" xfId="86" applyNumberFormat="1" applyFont="1" applyFill="1" applyAlignment="1">
      <alignment/>
    </xf>
    <xf numFmtId="43" fontId="72" fillId="0" borderId="0" xfId="105" applyNumberFormat="1" applyFont="1" applyFill="1" applyAlignment="1">
      <alignment/>
    </xf>
    <xf numFmtId="43" fontId="72" fillId="0" borderId="0" xfId="84" applyFont="1" applyFill="1" applyAlignment="1">
      <alignment/>
    </xf>
    <xf numFmtId="43" fontId="72" fillId="0" borderId="0" xfId="86" applyFont="1" applyFill="1" applyAlignment="1">
      <alignment/>
    </xf>
    <xf numFmtId="43" fontId="5" fillId="0" borderId="0" xfId="86" applyFont="1" applyAlignment="1">
      <alignment horizontal="right"/>
    </xf>
    <xf numFmtId="43" fontId="71" fillId="0" borderId="0" xfId="86" applyNumberFormat="1" applyFont="1" applyFill="1" applyAlignment="1">
      <alignment/>
    </xf>
    <xf numFmtId="166" fontId="72" fillId="0" borderId="0" xfId="147" applyNumberFormat="1" applyFont="1" applyFill="1" applyBorder="1" applyAlignment="1">
      <alignment/>
    </xf>
    <xf numFmtId="164" fontId="72" fillId="0" borderId="0" xfId="86" applyNumberFormat="1" applyFont="1" applyFill="1" applyBorder="1" applyAlignment="1">
      <alignment/>
    </xf>
    <xf numFmtId="4" fontId="72" fillId="0" borderId="0" xfId="86" applyNumberFormat="1" applyFont="1" applyFill="1" applyBorder="1" applyAlignment="1">
      <alignment horizontal="right"/>
    </xf>
    <xf numFmtId="164" fontId="72" fillId="0" borderId="0" xfId="86" applyNumberFormat="1" applyFont="1" applyFill="1" applyBorder="1" applyAlignment="1">
      <alignment horizontal="right"/>
    </xf>
  </cellXfs>
  <cellStyles count="5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2" xfId="18"/>
    <cellStyle name="20% - Accent2 2" xfId="19"/>
    <cellStyle name="20% - Accent3" xfId="20"/>
    <cellStyle name="20% - Accent3 2" xfId="21"/>
    <cellStyle name="20% - Accent4" xfId="22"/>
    <cellStyle name="20% - Accent4 2" xfId="23"/>
    <cellStyle name="20% - Accent4 2 2" xfId="24"/>
    <cellStyle name="20% - Accent5" xfId="25"/>
    <cellStyle name="20% - Accent5 2" xfId="26"/>
    <cellStyle name="20% - Accent6" xfId="27"/>
    <cellStyle name="20% - Accent6 2" xfId="28"/>
    <cellStyle name="40% - Accent1" xfId="29"/>
    <cellStyle name="40% - Accent1 2" xfId="30"/>
    <cellStyle name="40% - Accent1 2 2" xfId="31"/>
    <cellStyle name="40% - Accent2" xfId="32"/>
    <cellStyle name="40% - Accent2 2" xfId="33"/>
    <cellStyle name="40% - Accent3" xfId="34"/>
    <cellStyle name="40% - Accent3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Accounting" xfId="69"/>
    <cellStyle name="Accounting 2" xfId="70"/>
    <cellStyle name="Accounting 3" xfId="71"/>
    <cellStyle name="Accounting_2011-11" xfId="72"/>
    <cellStyle name="Bad" xfId="73"/>
    <cellStyle name="Bad 2" xfId="74"/>
    <cellStyle name="Budget" xfId="75"/>
    <cellStyle name="Budget 2" xfId="76"/>
    <cellStyle name="Budget 3" xfId="77"/>
    <cellStyle name="Budget_2011-11" xfId="78"/>
    <cellStyle name="Calculation" xfId="79"/>
    <cellStyle name="Calculation 2" xfId="80"/>
    <cellStyle name="Check Cell" xfId="81"/>
    <cellStyle name="Check Cell 2" xfId="82"/>
    <cellStyle name="combo" xfId="83"/>
    <cellStyle name="Comma" xfId="84"/>
    <cellStyle name="Comma [0]" xfId="85"/>
    <cellStyle name="Comma 10" xfId="86"/>
    <cellStyle name="Comma 11" xfId="87"/>
    <cellStyle name="Comma 12" xfId="88"/>
    <cellStyle name="Comma 12 2" xfId="89"/>
    <cellStyle name="Comma 13" xfId="90"/>
    <cellStyle name="Comma 13 2" xfId="91"/>
    <cellStyle name="Comma 14" xfId="92"/>
    <cellStyle name="Comma 14 2" xfId="93"/>
    <cellStyle name="Comma 15" xfId="94"/>
    <cellStyle name="Comma 15 2" xfId="95"/>
    <cellStyle name="Comma 16" xfId="96"/>
    <cellStyle name="Comma 16 2" xfId="97"/>
    <cellStyle name="Comma 16 3" xfId="98"/>
    <cellStyle name="Comma 17" xfId="99"/>
    <cellStyle name="Comma 17 2" xfId="100"/>
    <cellStyle name="Comma 18" xfId="101"/>
    <cellStyle name="Comma 18 2" xfId="102"/>
    <cellStyle name="Comma 19" xfId="103"/>
    <cellStyle name="Comma 19 2" xfId="104"/>
    <cellStyle name="Comma 2" xfId="105"/>
    <cellStyle name="Comma 2 2" xfId="106"/>
    <cellStyle name="Comma 2 2 2" xfId="107"/>
    <cellStyle name="Comma 2 3" xfId="108"/>
    <cellStyle name="Comma 2 3 2" xfId="109"/>
    <cellStyle name="Comma 2 4" xfId="110"/>
    <cellStyle name="Comma 20" xfId="111"/>
    <cellStyle name="Comma 3" xfId="112"/>
    <cellStyle name="Comma 3 2" xfId="113"/>
    <cellStyle name="Comma 3 2 2" xfId="114"/>
    <cellStyle name="Comma 4" xfId="115"/>
    <cellStyle name="Comma 4 2" xfId="116"/>
    <cellStyle name="Comma 4 3" xfId="117"/>
    <cellStyle name="Comma 4 3 2" xfId="118"/>
    <cellStyle name="Comma 4 3 2 2" xfId="119"/>
    <cellStyle name="Comma 4 3 3" xfId="120"/>
    <cellStyle name="Comma 4 3 4" xfId="121"/>
    <cellStyle name="Comma 4 4" xfId="122"/>
    <cellStyle name="Comma 4 4 2" xfId="123"/>
    <cellStyle name="Comma 4 4 2 2" xfId="124"/>
    <cellStyle name="Comma 4 4 3" xfId="125"/>
    <cellStyle name="Comma 4 5" xfId="126"/>
    <cellStyle name="Comma 5" xfId="127"/>
    <cellStyle name="Comma 6" xfId="128"/>
    <cellStyle name="Comma 7" xfId="129"/>
    <cellStyle name="Comma 8" xfId="130"/>
    <cellStyle name="Comma 9" xfId="131"/>
    <cellStyle name="Comma(2)" xfId="132"/>
    <cellStyle name="Comma0 - Style2" xfId="133"/>
    <cellStyle name="Comma1 - Style1" xfId="134"/>
    <cellStyle name="Comments" xfId="135"/>
    <cellStyle name="Currency" xfId="136"/>
    <cellStyle name="Currency [0]" xfId="137"/>
    <cellStyle name="Currency 10" xfId="138"/>
    <cellStyle name="Currency 2" xfId="139"/>
    <cellStyle name="Currency 2 2" xfId="140"/>
    <cellStyle name="Currency 2 2 2" xfId="141"/>
    <cellStyle name="Currency 2 2 3" xfId="142"/>
    <cellStyle name="Currency 2 3" xfId="143"/>
    <cellStyle name="Currency 2 3 2" xfId="144"/>
    <cellStyle name="Currency 2 4" xfId="145"/>
    <cellStyle name="Currency 2 4 2" xfId="146"/>
    <cellStyle name="Currency 2 5" xfId="147"/>
    <cellStyle name="Currency 2 6" xfId="148"/>
    <cellStyle name="Currency 3" xfId="149"/>
    <cellStyle name="Currency 3 2" xfId="150"/>
    <cellStyle name="Currency 3 2 2" xfId="151"/>
    <cellStyle name="Currency 3 2 2 2" xfId="152"/>
    <cellStyle name="Currency 3 2 3" xfId="153"/>
    <cellStyle name="Currency 3 2 4" xfId="154"/>
    <cellStyle name="Currency 3 3" xfId="155"/>
    <cellStyle name="Currency 3 4" xfId="156"/>
    <cellStyle name="Currency 3 5" xfId="157"/>
    <cellStyle name="Currency 3 6" xfId="158"/>
    <cellStyle name="Currency 4" xfId="159"/>
    <cellStyle name="Currency 4 2" xfId="160"/>
    <cellStyle name="Currency 4 3" xfId="161"/>
    <cellStyle name="Currency 5" xfId="162"/>
    <cellStyle name="Currency 5 2" xfId="163"/>
    <cellStyle name="Currency 5 2 2" xfId="164"/>
    <cellStyle name="Currency 5 3" xfId="165"/>
    <cellStyle name="Currency 6" xfId="166"/>
    <cellStyle name="Currency 6 2" xfId="167"/>
    <cellStyle name="Currency 7" xfId="168"/>
    <cellStyle name="Currency 7 2" xfId="169"/>
    <cellStyle name="Currency 8" xfId="170"/>
    <cellStyle name="Currency 8 2" xfId="171"/>
    <cellStyle name="Currency 9" xfId="172"/>
    <cellStyle name="Custom - Style1" xfId="173"/>
    <cellStyle name="Custom - Style8" xfId="174"/>
    <cellStyle name="Data   - Style2" xfId="175"/>
    <cellStyle name="Data Enter" xfId="176"/>
    <cellStyle name="Explanatory Text" xfId="177"/>
    <cellStyle name="Explanatory Text 2" xfId="178"/>
    <cellStyle name="F9ReportControlStyle_ctpInquire" xfId="179"/>
    <cellStyle name="FactSheet" xfId="180"/>
    <cellStyle name="Followed Hyperlink" xfId="181"/>
    <cellStyle name="Good" xfId="182"/>
    <cellStyle name="Good 2" xfId="183"/>
    <cellStyle name="Heading 1" xfId="184"/>
    <cellStyle name="Heading 1 2" xfId="185"/>
    <cellStyle name="Heading 2" xfId="186"/>
    <cellStyle name="Heading 2 2" xfId="187"/>
    <cellStyle name="Heading 3" xfId="188"/>
    <cellStyle name="Heading 3 2" xfId="189"/>
    <cellStyle name="Heading 4" xfId="190"/>
    <cellStyle name="Heading 4 2" xfId="191"/>
    <cellStyle name="Hyperlink" xfId="192"/>
    <cellStyle name="Hyperlink 2" xfId="193"/>
    <cellStyle name="Hyperlink 2 2" xfId="194"/>
    <cellStyle name="Hyperlink 3" xfId="195"/>
    <cellStyle name="Hyperlink 4" xfId="196"/>
    <cellStyle name="Input" xfId="197"/>
    <cellStyle name="Input 2" xfId="198"/>
    <cellStyle name="input(0)" xfId="199"/>
    <cellStyle name="Input(2)" xfId="200"/>
    <cellStyle name="Labels - Style3" xfId="201"/>
    <cellStyle name="Linked Cell" xfId="202"/>
    <cellStyle name="Linked Cell 2" xfId="203"/>
    <cellStyle name="Neutral" xfId="204"/>
    <cellStyle name="Neutral 2" xfId="205"/>
    <cellStyle name="New_normal" xfId="206"/>
    <cellStyle name="Normal - Style1" xfId="207"/>
    <cellStyle name="Normal - Style2" xfId="208"/>
    <cellStyle name="Normal - Style3" xfId="209"/>
    <cellStyle name="Normal - Style4" xfId="210"/>
    <cellStyle name="Normal - Style5" xfId="211"/>
    <cellStyle name="Normal - Style6" xfId="212"/>
    <cellStyle name="Normal - Style7" xfId="213"/>
    <cellStyle name="Normal - Style8" xfId="214"/>
    <cellStyle name="Normal 10" xfId="215"/>
    <cellStyle name="Normal 10 2" xfId="216"/>
    <cellStyle name="Normal 10 2 2" xfId="217"/>
    <cellStyle name="Normal 10 3" xfId="218"/>
    <cellStyle name="Normal 10 4" xfId="219"/>
    <cellStyle name="Normal 11" xfId="220"/>
    <cellStyle name="Normal 11 2" xfId="221"/>
    <cellStyle name="Normal 11 2 2" xfId="222"/>
    <cellStyle name="Normal 11 3" xfId="223"/>
    <cellStyle name="Normal 11 3 2" xfId="224"/>
    <cellStyle name="Normal 11 4" xfId="225"/>
    <cellStyle name="Normal 11 4 2" xfId="226"/>
    <cellStyle name="Normal 11 5" xfId="227"/>
    <cellStyle name="Normal 11 5 2" xfId="228"/>
    <cellStyle name="Normal 11 5 2 2" xfId="229"/>
    <cellStyle name="Normal 11 5 3" xfId="230"/>
    <cellStyle name="Normal 11 5 3 2" xfId="231"/>
    <cellStyle name="Normal 11 5 3 2 2" xfId="232"/>
    <cellStyle name="Normal 11 5 3 3" xfId="233"/>
    <cellStyle name="Normal 11 5 3 4" xfId="234"/>
    <cellStyle name="Normal 11 5 4" xfId="235"/>
    <cellStyle name="Normal 11 5 4 2" xfId="236"/>
    <cellStyle name="Normal 11 5 5" xfId="237"/>
    <cellStyle name="Normal 11 5 5 2" xfId="238"/>
    <cellStyle name="Normal 11 5 6" xfId="239"/>
    <cellStyle name="Normal 11 5 6 2" xfId="240"/>
    <cellStyle name="Normal 11 5 7" xfId="241"/>
    <cellStyle name="Normal 11 5 7 2" xfId="242"/>
    <cellStyle name="Normal 11 5 8" xfId="243"/>
    <cellStyle name="Normal 11 5 9" xfId="244"/>
    <cellStyle name="Normal 11 5_10070" xfId="245"/>
    <cellStyle name="Normal 11 6" xfId="246"/>
    <cellStyle name="Normal 11 6 2" xfId="247"/>
    <cellStyle name="Normal 11 7" xfId="248"/>
    <cellStyle name="Normal 11 8" xfId="249"/>
    <cellStyle name="Normal 12" xfId="250"/>
    <cellStyle name="Normal 12 2" xfId="251"/>
    <cellStyle name="Normal 12 3" xfId="252"/>
    <cellStyle name="Normal 13" xfId="253"/>
    <cellStyle name="Normal 13 2" xfId="254"/>
    <cellStyle name="Normal 13 3" xfId="255"/>
    <cellStyle name="Normal 14" xfId="256"/>
    <cellStyle name="Normal 14 2" xfId="257"/>
    <cellStyle name="Normal 14 3" xfId="258"/>
    <cellStyle name="Normal 15" xfId="259"/>
    <cellStyle name="Normal 15 2" xfId="260"/>
    <cellStyle name="Normal 16" xfId="261"/>
    <cellStyle name="Normal 16 2" xfId="262"/>
    <cellStyle name="Normal 17" xfId="263"/>
    <cellStyle name="Normal 17 2" xfId="264"/>
    <cellStyle name="Normal 18" xfId="265"/>
    <cellStyle name="Normal 18 2" xfId="266"/>
    <cellStyle name="Normal 19" xfId="267"/>
    <cellStyle name="Normal 19 2" xfId="268"/>
    <cellStyle name="Normal 2" xfId="269"/>
    <cellStyle name="Normal 2 2" xfId="270"/>
    <cellStyle name="Normal 2 2 2" xfId="271"/>
    <cellStyle name="Normal 2 2 2 2" xfId="272"/>
    <cellStyle name="Normal 2 2 2 2 2" xfId="273"/>
    <cellStyle name="Normal 2 2 2 2 2 2" xfId="274"/>
    <cellStyle name="Normal 2 2 2 2 3" xfId="275"/>
    <cellStyle name="Normal 2 2 2 2 4" xfId="276"/>
    <cellStyle name="Normal 2 2 2 3" xfId="277"/>
    <cellStyle name="Normal 2 2 2 3 2" xfId="278"/>
    <cellStyle name="Normal 2 2 2 4" xfId="279"/>
    <cellStyle name="Normal 2 2 2 5" xfId="280"/>
    <cellStyle name="Normal 2 2 2_Epicor" xfId="281"/>
    <cellStyle name="Normal 2 2 3" xfId="282"/>
    <cellStyle name="Normal 2 2 3 2" xfId="283"/>
    <cellStyle name="Normal 2 2 3 2 2" xfId="284"/>
    <cellStyle name="Normal 2 2 3 3" xfId="285"/>
    <cellStyle name="Normal 2 2 3 4" xfId="286"/>
    <cellStyle name="Normal 2 2 4" xfId="287"/>
    <cellStyle name="Normal 2 2 4 2" xfId="288"/>
    <cellStyle name="Normal 2 2 5" xfId="289"/>
    <cellStyle name="Normal 2 2 6" xfId="290"/>
    <cellStyle name="Normal 2 2_10051" xfId="291"/>
    <cellStyle name="Normal 2 3" xfId="292"/>
    <cellStyle name="Normal 2 3 2" xfId="293"/>
    <cellStyle name="Normal 2 3_CloseManagement" xfId="294"/>
    <cellStyle name="Normal 2 4" xfId="295"/>
    <cellStyle name="Normal 2 4 2" xfId="296"/>
    <cellStyle name="Normal 2 5" xfId="297"/>
    <cellStyle name="Normal 2 6" xfId="298"/>
    <cellStyle name="Normal 2 7" xfId="299"/>
    <cellStyle name="Normal 2_2012-10"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311"/>
    <cellStyle name="Normal 3 2" xfId="312"/>
    <cellStyle name="Normal 3 2 2" xfId="313"/>
    <cellStyle name="Normal 3 2 2 2" xfId="314"/>
    <cellStyle name="Normal 3 2 3" xfId="315"/>
    <cellStyle name="Normal 3 2 4" xfId="316"/>
    <cellStyle name="Normal 3_10051" xfId="317"/>
    <cellStyle name="Normal 30" xfId="318"/>
    <cellStyle name="Normal 31" xfId="319"/>
    <cellStyle name="Normal 32" xfId="320"/>
    <cellStyle name="Normal 33" xfId="321"/>
    <cellStyle name="Normal 34" xfId="322"/>
    <cellStyle name="Normal 35" xfId="323"/>
    <cellStyle name="Normal 36" xfId="324"/>
    <cellStyle name="Normal 37" xfId="325"/>
    <cellStyle name="Normal 38" xfId="326"/>
    <cellStyle name="Normal 39" xfId="327"/>
    <cellStyle name="Normal 4" xfId="328"/>
    <cellStyle name="Normal 4 2" xfId="329"/>
    <cellStyle name="Normal 4 2 2" xfId="330"/>
    <cellStyle name="Normal 40" xfId="331"/>
    <cellStyle name="Normal 41" xfId="332"/>
    <cellStyle name="Normal 42" xfId="333"/>
    <cellStyle name="Normal 43" xfId="334"/>
    <cellStyle name="Normal 44" xfId="335"/>
    <cellStyle name="Normal 45" xfId="336"/>
    <cellStyle name="Normal 46" xfId="337"/>
    <cellStyle name="Normal 47" xfId="338"/>
    <cellStyle name="Normal 48" xfId="339"/>
    <cellStyle name="Normal 49" xfId="340"/>
    <cellStyle name="Normal 5" xfId="341"/>
    <cellStyle name="Normal 5 2" xfId="342"/>
    <cellStyle name="Normal 5 2 2" xfId="343"/>
    <cellStyle name="Normal 5 2 2 2" xfId="344"/>
    <cellStyle name="Normal 5 2 3" xfId="345"/>
    <cellStyle name="Normal 5 2 3 2" xfId="346"/>
    <cellStyle name="Normal 5 2 4" xfId="347"/>
    <cellStyle name="Normal 5 2 4 2" xfId="348"/>
    <cellStyle name="Normal 5 2 5" xfId="349"/>
    <cellStyle name="Normal 5 2 5 2" xfId="350"/>
    <cellStyle name="Normal 5 2 5 2 2" xfId="351"/>
    <cellStyle name="Normal 5 2 5 3" xfId="352"/>
    <cellStyle name="Normal 5 2 5 3 2" xfId="353"/>
    <cellStyle name="Normal 5 2 5 3 2 2" xfId="354"/>
    <cellStyle name="Normal 5 2 5 3 3" xfId="355"/>
    <cellStyle name="Normal 5 2 5 3 4" xfId="356"/>
    <cellStyle name="Normal 5 2 5 4" xfId="357"/>
    <cellStyle name="Normal 5 2 5 4 2" xfId="358"/>
    <cellStyle name="Normal 5 2 5 5" xfId="359"/>
    <cellStyle name="Normal 5 2 5 5 2" xfId="360"/>
    <cellStyle name="Normal 5 2 5 6" xfId="361"/>
    <cellStyle name="Normal 5 2 5 6 2" xfId="362"/>
    <cellStyle name="Normal 5 2 5 7" xfId="363"/>
    <cellStyle name="Normal 5 2 5 7 2" xfId="364"/>
    <cellStyle name="Normal 5 2 5 8" xfId="365"/>
    <cellStyle name="Normal 5 2 5 9" xfId="366"/>
    <cellStyle name="Normal 5 2 5_10070" xfId="367"/>
    <cellStyle name="Normal 5 2 6" xfId="368"/>
    <cellStyle name="Normal 5 2 6 2" xfId="369"/>
    <cellStyle name="Normal 5 2 7" xfId="370"/>
    <cellStyle name="Normal 5 3" xfId="371"/>
    <cellStyle name="Normal 5 3 2" xfId="372"/>
    <cellStyle name="Normal 5 4" xfId="373"/>
    <cellStyle name="Normal 5 5" xfId="374"/>
    <cellStyle name="Normal 5_10051" xfId="375"/>
    <cellStyle name="Normal 50" xfId="376"/>
    <cellStyle name="Normal 51" xfId="377"/>
    <cellStyle name="Normal 52" xfId="378"/>
    <cellStyle name="Normal 53" xfId="379"/>
    <cellStyle name="Normal 54" xfId="380"/>
    <cellStyle name="Normal 55" xfId="381"/>
    <cellStyle name="Normal 56" xfId="382"/>
    <cellStyle name="Normal 57" xfId="383"/>
    <cellStyle name="Normal 58" xfId="384"/>
    <cellStyle name="Normal 59" xfId="385"/>
    <cellStyle name="Normal 6" xfId="386"/>
    <cellStyle name="Normal 6 2" xfId="387"/>
    <cellStyle name="Normal 6 2 2" xfId="388"/>
    <cellStyle name="Normal 6 3" xfId="389"/>
    <cellStyle name="Normal 6 4" xfId="390"/>
    <cellStyle name="Normal 60" xfId="391"/>
    <cellStyle name="Normal 61" xfId="392"/>
    <cellStyle name="Normal 62" xfId="393"/>
    <cellStyle name="Normal 63" xfId="394"/>
    <cellStyle name="Normal 64" xfId="395"/>
    <cellStyle name="Normal 65" xfId="396"/>
    <cellStyle name="Normal 66" xfId="397"/>
    <cellStyle name="Normal 67" xfId="398"/>
    <cellStyle name="Normal 68" xfId="399"/>
    <cellStyle name="Normal 69" xfId="400"/>
    <cellStyle name="Normal 7" xfId="401"/>
    <cellStyle name="Normal 7 2" xfId="402"/>
    <cellStyle name="Normal 7 2 2" xfId="403"/>
    <cellStyle name="Normal 7 3" xfId="404"/>
    <cellStyle name="Normal 7 4" xfId="405"/>
    <cellStyle name="Normal 70" xfId="406"/>
    <cellStyle name="Normal 71" xfId="407"/>
    <cellStyle name="Normal 72" xfId="408"/>
    <cellStyle name="Normal 73" xfId="409"/>
    <cellStyle name="Normal 74" xfId="410"/>
    <cellStyle name="Normal 75" xfId="411"/>
    <cellStyle name="Normal 76" xfId="412"/>
    <cellStyle name="Normal 77" xfId="413"/>
    <cellStyle name="Normal 78" xfId="414"/>
    <cellStyle name="Normal 79" xfId="415"/>
    <cellStyle name="Normal 8" xfId="416"/>
    <cellStyle name="Normal 8 2" xfId="417"/>
    <cellStyle name="Normal 8 2 2" xfId="418"/>
    <cellStyle name="Normal 8 3" xfId="419"/>
    <cellStyle name="Normal 8 4" xfId="420"/>
    <cellStyle name="Normal 80" xfId="421"/>
    <cellStyle name="Normal 81" xfId="422"/>
    <cellStyle name="Normal 82" xfId="423"/>
    <cellStyle name="Normal 83" xfId="424"/>
    <cellStyle name="Normal 84" xfId="425"/>
    <cellStyle name="Normal 84 2" xfId="426"/>
    <cellStyle name="Normal 85" xfId="427"/>
    <cellStyle name="Normal 85 2" xfId="428"/>
    <cellStyle name="Normal 86" xfId="429"/>
    <cellStyle name="Normal 86 2" xfId="430"/>
    <cellStyle name="Normal 87" xfId="431"/>
    <cellStyle name="Normal 87 2" xfId="432"/>
    <cellStyle name="Normal 88" xfId="433"/>
    <cellStyle name="Normal 88 2" xfId="434"/>
    <cellStyle name="Normal 89" xfId="435"/>
    <cellStyle name="Normal 9" xfId="436"/>
    <cellStyle name="Normal 9 2" xfId="437"/>
    <cellStyle name="Normal 9 2 2" xfId="438"/>
    <cellStyle name="Normal 9 2 2 2" xfId="439"/>
    <cellStyle name="Normal 9 2 3" xfId="440"/>
    <cellStyle name="Normal 9 2 3 2" xfId="441"/>
    <cellStyle name="Normal 9 2 4" xfId="442"/>
    <cellStyle name="Normal 9 2 4 2" xfId="443"/>
    <cellStyle name="Normal 9 2 5" xfId="444"/>
    <cellStyle name="Normal 9 2 5 2" xfId="445"/>
    <cellStyle name="Normal 9 2 5 2 2" xfId="446"/>
    <cellStyle name="Normal 9 2 5 3" xfId="447"/>
    <cellStyle name="Normal 9 2 5 3 2" xfId="448"/>
    <cellStyle name="Normal 9 2 5 3 2 2" xfId="449"/>
    <cellStyle name="Normal 9 2 5 3 3" xfId="450"/>
    <cellStyle name="Normal 9 2 5 3 4" xfId="451"/>
    <cellStyle name="Normal 9 2 5 4" xfId="452"/>
    <cellStyle name="Normal 9 2 5 4 2" xfId="453"/>
    <cellStyle name="Normal 9 2 5 5" xfId="454"/>
    <cellStyle name="Normal 9 2 5 6" xfId="455"/>
    <cellStyle name="Normal 9 2 5_10070" xfId="456"/>
    <cellStyle name="Normal 9 2 6" xfId="457"/>
    <cellStyle name="Normal 9 3" xfId="458"/>
    <cellStyle name="Normal 9 3 2" xfId="459"/>
    <cellStyle name="Normal 9 4" xfId="460"/>
    <cellStyle name="Normal 9 4 2" xfId="461"/>
    <cellStyle name="Normal 9 5" xfId="462"/>
    <cellStyle name="Normal 9 5 2" xfId="463"/>
    <cellStyle name="Normal 9 5 2 2" xfId="464"/>
    <cellStyle name="Normal 9 5 3" xfId="465"/>
    <cellStyle name="Normal 9 5 3 2" xfId="466"/>
    <cellStyle name="Normal 9 5 3 2 2" xfId="467"/>
    <cellStyle name="Normal 9 5 3 3" xfId="468"/>
    <cellStyle name="Normal 9 5 3 4" xfId="469"/>
    <cellStyle name="Normal 9 5 4" xfId="470"/>
    <cellStyle name="Normal 9 5 4 2" xfId="471"/>
    <cellStyle name="Normal 9 5 5" xfId="472"/>
    <cellStyle name="Normal 9 5 6" xfId="473"/>
    <cellStyle name="Normal 9 5_10070" xfId="474"/>
    <cellStyle name="Normal 9 6" xfId="475"/>
    <cellStyle name="Normal 9 6 2" xfId="476"/>
    <cellStyle name="Normal 9 7" xfId="477"/>
    <cellStyle name="Normal 9 8" xfId="478"/>
    <cellStyle name="Normal 90" xfId="479"/>
    <cellStyle name="Normal 91" xfId="480"/>
    <cellStyle name="Normal 92" xfId="481"/>
    <cellStyle name="Normal 93" xfId="482"/>
    <cellStyle name="Normal 94" xfId="483"/>
    <cellStyle name="Normal 95" xfId="484"/>
    <cellStyle name="Normal 96" xfId="485"/>
    <cellStyle name="Normal 97" xfId="486"/>
    <cellStyle name="Normal 98" xfId="487"/>
    <cellStyle name="Normal_Joe's 1-1-2004" xfId="488"/>
    <cellStyle name="Normal_PCR 3-1-02" xfId="489"/>
    <cellStyle name="Normal_PCR 3-1-02 2" xfId="490"/>
    <cellStyle name="Normal_Trial reporting Sheet 3" xfId="491"/>
    <cellStyle name="Normal_Trial reporting Sheet 3 2" xfId="492"/>
    <cellStyle name="Normal_Trial reporting Sheet 3 2 2" xfId="493"/>
    <cellStyle name="Note" xfId="494"/>
    <cellStyle name="Note 2" xfId="495"/>
    <cellStyle name="Note 2 2" xfId="496"/>
    <cellStyle name="Note 2 3" xfId="497"/>
    <cellStyle name="Notes" xfId="498"/>
    <cellStyle name="Output" xfId="499"/>
    <cellStyle name="Output 2" xfId="500"/>
    <cellStyle name="Percent" xfId="501"/>
    <cellStyle name="Percent 10" xfId="502"/>
    <cellStyle name="Percent 10 2" xfId="503"/>
    <cellStyle name="Percent 11" xfId="504"/>
    <cellStyle name="Percent 12" xfId="505"/>
    <cellStyle name="Percent 2" xfId="506"/>
    <cellStyle name="Percent 2 2" xfId="507"/>
    <cellStyle name="Percent 2 3" xfId="508"/>
    <cellStyle name="Percent 2 4" xfId="509"/>
    <cellStyle name="Percent 3" xfId="510"/>
    <cellStyle name="Percent 4" xfId="511"/>
    <cellStyle name="Percent 4 2" xfId="512"/>
    <cellStyle name="Percent 5" xfId="513"/>
    <cellStyle name="Percent 6" xfId="514"/>
    <cellStyle name="Percent 7" xfId="515"/>
    <cellStyle name="Percent 8" xfId="516"/>
    <cellStyle name="Percent 8 2" xfId="517"/>
    <cellStyle name="Percent 8 3" xfId="518"/>
    <cellStyle name="Percent 9" xfId="519"/>
    <cellStyle name="Percent 9 2" xfId="520"/>
    <cellStyle name="Percent(1)" xfId="521"/>
    <cellStyle name="Percent(2)" xfId="522"/>
    <cellStyle name="PRM" xfId="523"/>
    <cellStyle name="PRM 2" xfId="524"/>
    <cellStyle name="PRM 3" xfId="525"/>
    <cellStyle name="PRM_2011-11" xfId="526"/>
    <cellStyle name="PSChar" xfId="527"/>
    <cellStyle name="PSHeading" xfId="528"/>
    <cellStyle name="Reset  - Style4" xfId="529"/>
    <cellStyle name="Reset  - Style7" xfId="530"/>
    <cellStyle name="Style 1" xfId="531"/>
    <cellStyle name="Style 1 2" xfId="532"/>
    <cellStyle name="Style 1 3" xfId="533"/>
    <cellStyle name="STYLE1" xfId="534"/>
    <cellStyle name="STYLE1 2" xfId="535"/>
    <cellStyle name="STYLE1 3" xfId="536"/>
    <cellStyle name="Table  - Style5" xfId="537"/>
    <cellStyle name="Table  - Style6" xfId="538"/>
    <cellStyle name="Title" xfId="539"/>
    <cellStyle name="Title  - Style1" xfId="540"/>
    <cellStyle name="Title  - Style6" xfId="541"/>
    <cellStyle name="Title 2" xfId="542"/>
    <cellStyle name="Total" xfId="543"/>
    <cellStyle name="Total 2" xfId="544"/>
    <cellStyle name="TotCol - Style5" xfId="545"/>
    <cellStyle name="TotCol - Style7" xfId="546"/>
    <cellStyle name="TotRow - Style4" xfId="547"/>
    <cellStyle name="TotRow - Style8" xfId="548"/>
    <cellStyle name="Warning Text" xfId="549"/>
    <cellStyle name="Warning Text 2" xfId="5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8\2180_Price%20Out%20by%20Bill%20Are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CR%20Commodity%20Credit%209-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CR%20Commodity%20Credit%2010-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164">
          <cell r="B164">
            <v>33.786172</v>
          </cell>
          <cell r="C164">
            <v>25.747927999999998</v>
          </cell>
          <cell r="D164">
            <v>28.562682</v>
          </cell>
          <cell r="E164">
            <v>0</v>
          </cell>
          <cell r="F164">
            <v>0</v>
          </cell>
          <cell r="G164">
            <v>0</v>
          </cell>
        </row>
        <row r="165">
          <cell r="B165">
            <v>21.29225</v>
          </cell>
          <cell r="C165">
            <v>16.226499999999998</v>
          </cell>
          <cell r="D165">
            <v>18.000375</v>
          </cell>
          <cell r="E165">
            <v>13.845412</v>
          </cell>
          <cell r="F165">
            <v>15.508318</v>
          </cell>
          <cell r="G165">
            <v>13.372029999999999</v>
          </cell>
        </row>
        <row r="166">
          <cell r="B166">
            <v>2.636536</v>
          </cell>
          <cell r="C166">
            <v>2.009264</v>
          </cell>
          <cell r="D166">
            <v>2.228916</v>
          </cell>
          <cell r="E166">
            <v>37.16292</v>
          </cell>
          <cell r="F166">
            <v>41.626380000000005</v>
          </cell>
          <cell r="G166">
            <v>35.8923</v>
          </cell>
        </row>
        <row r="167">
          <cell r="B167">
            <v>1.947778</v>
          </cell>
          <cell r="C167">
            <v>1.484372</v>
          </cell>
          <cell r="D167">
            <v>1.646643</v>
          </cell>
          <cell r="E167">
            <v>1.868412</v>
          </cell>
          <cell r="F167">
            <v>2.092818</v>
          </cell>
          <cell r="G167">
            <v>1.80453</v>
          </cell>
        </row>
        <row r="168">
          <cell r="B168">
            <v>0.792442</v>
          </cell>
          <cell r="C168">
            <v>0.6039079999999999</v>
          </cell>
          <cell r="D168">
            <v>0.6699269999999999</v>
          </cell>
          <cell r="E168">
            <v>0.732308</v>
          </cell>
          <cell r="F168">
            <v>0.8202619999999999</v>
          </cell>
          <cell r="G168">
            <v>0.70727</v>
          </cell>
        </row>
        <row r="169">
          <cell r="B169">
            <v>0.792442</v>
          </cell>
          <cell r="C169">
            <v>0.6039079999999999</v>
          </cell>
          <cell r="D169">
            <v>0.6699269999999999</v>
          </cell>
          <cell r="E169">
            <v>0.732308</v>
          </cell>
          <cell r="F169">
            <v>0.8202619999999999</v>
          </cell>
          <cell r="G169">
            <v>0.70727</v>
          </cell>
        </row>
        <row r="170">
          <cell r="B170">
            <v>0</v>
          </cell>
          <cell r="C170">
            <v>0</v>
          </cell>
          <cell r="D170">
            <v>0</v>
          </cell>
          <cell r="E170">
            <v>0.335356</v>
          </cell>
          <cell r="F170">
            <v>0.37563399999999997</v>
          </cell>
          <cell r="G170">
            <v>0.32388999999999996</v>
          </cell>
        </row>
        <row r="171">
          <cell r="B171">
            <v>0.18515</v>
          </cell>
          <cell r="C171">
            <v>0.1411</v>
          </cell>
          <cell r="D171">
            <v>0.156525</v>
          </cell>
          <cell r="E171">
            <v>0.27376</v>
          </cell>
          <cell r="F171">
            <v>0.30663999999999997</v>
          </cell>
          <cell r="G171">
            <v>0.26439999999999997</v>
          </cell>
        </row>
        <row r="172">
          <cell r="B172">
            <v>6.065514</v>
          </cell>
          <cell r="C172">
            <v>4.6224359999999995</v>
          </cell>
          <cell r="D172">
            <v>5.127759</v>
          </cell>
          <cell r="E172">
            <v>5.605236</v>
          </cell>
          <cell r="F172">
            <v>6.278454</v>
          </cell>
          <cell r="G172">
            <v>5.413589999999999</v>
          </cell>
        </row>
        <row r="173">
          <cell r="B173">
            <v>0.7554120000000001</v>
          </cell>
          <cell r="C173">
            <v>0.575688</v>
          </cell>
          <cell r="D173">
            <v>0.638622</v>
          </cell>
          <cell r="E173">
            <v>0.698088</v>
          </cell>
          <cell r="F173">
            <v>0.7819320000000001</v>
          </cell>
          <cell r="G173">
            <v>0.67422</v>
          </cell>
        </row>
        <row r="174">
          <cell r="B174">
            <v>1.6441320000000001</v>
          </cell>
          <cell r="C174">
            <v>1.252968</v>
          </cell>
          <cell r="D174">
            <v>1.389942</v>
          </cell>
          <cell r="E174">
            <v>1.519368</v>
          </cell>
          <cell r="F174">
            <v>1.701852</v>
          </cell>
          <cell r="G174">
            <v>1.46742</v>
          </cell>
        </row>
        <row r="175">
          <cell r="B175">
            <v>0.22218000000000002</v>
          </cell>
          <cell r="C175">
            <v>0.16932</v>
          </cell>
          <cell r="D175">
            <v>0.18783</v>
          </cell>
          <cell r="E175">
            <v>0.20532</v>
          </cell>
          <cell r="F175">
            <v>0.22998</v>
          </cell>
          <cell r="G175">
            <v>0.19829999999999998</v>
          </cell>
        </row>
        <row r="176">
          <cell r="B176">
            <v>3.77706</v>
          </cell>
          <cell r="C176">
            <v>2.87844</v>
          </cell>
          <cell r="D176">
            <v>3.19311</v>
          </cell>
          <cell r="E176">
            <v>5.283568</v>
          </cell>
          <cell r="F176">
            <v>5.918152</v>
          </cell>
          <cell r="G176">
            <v>5.10292</v>
          </cell>
        </row>
        <row r="177">
          <cell r="B177">
            <v>0.192556</v>
          </cell>
          <cell r="C177">
            <v>0.14674399999999999</v>
          </cell>
          <cell r="D177">
            <v>0.162786</v>
          </cell>
          <cell r="E177">
            <v>0.177944</v>
          </cell>
          <cell r="F177">
            <v>0.199316</v>
          </cell>
          <cell r="G177">
            <v>0.17185999999999998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s>
    <sheetDataSet>
      <sheetData sheetId="2">
        <row r="92">
          <cell r="X92">
            <v>4909.000000000001</v>
          </cell>
          <cell r="Y92">
            <v>4910.750415973378</v>
          </cell>
          <cell r="Z92">
            <v>4907.5</v>
          </cell>
          <cell r="AA92">
            <v>4907.5</v>
          </cell>
          <cell r="AB92">
            <v>4908</v>
          </cell>
          <cell r="AC92">
            <v>4908.250493096647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odity Credit 3-1-2018"/>
      <sheetName val="Commodity Credit 9-1-2018"/>
    </sheetNames>
    <sheetDataSet>
      <sheetData sheetId="1">
        <row r="29">
          <cell r="B29">
            <v>12.170000000000009</v>
          </cell>
          <cell r="C29">
            <v>-89.78</v>
          </cell>
          <cell r="D29">
            <v>-89.78</v>
          </cell>
          <cell r="E29">
            <v>-142.78</v>
          </cell>
          <cell r="F29">
            <v>-147.78</v>
          </cell>
          <cell r="G29">
            <v>-144.78</v>
          </cell>
          <cell r="H29">
            <v>-134.78</v>
          </cell>
        </row>
        <row r="30">
          <cell r="B30">
            <v>67.17000000000002</v>
          </cell>
          <cell r="C30">
            <v>65.22</v>
          </cell>
          <cell r="D30">
            <v>10.220000000000006</v>
          </cell>
          <cell r="E30">
            <v>-46.779999999999994</v>
          </cell>
          <cell r="F30">
            <v>-54.779999999999994</v>
          </cell>
          <cell r="G30">
            <v>-54.779999999999994</v>
          </cell>
          <cell r="H30">
            <v>-47.779999999999994</v>
          </cell>
        </row>
        <row r="31">
          <cell r="B31">
            <v>-67.82999999999998</v>
          </cell>
          <cell r="C31">
            <v>-89.78</v>
          </cell>
          <cell r="D31">
            <v>-89.78</v>
          </cell>
          <cell r="E31">
            <v>-142.78</v>
          </cell>
          <cell r="F31">
            <v>-147.78</v>
          </cell>
          <cell r="G31">
            <v>-144.78</v>
          </cell>
          <cell r="H31">
            <v>-134.78</v>
          </cell>
        </row>
        <row r="32">
          <cell r="B32">
            <v>17.17000000000001</v>
          </cell>
          <cell r="C32">
            <v>15.220000000000006</v>
          </cell>
          <cell r="D32">
            <v>25.220000000000006</v>
          </cell>
          <cell r="E32">
            <v>35.220000000000006</v>
          </cell>
          <cell r="F32">
            <v>45.220000000000006</v>
          </cell>
          <cell r="G32">
            <v>55.220000000000006</v>
          </cell>
          <cell r="H32">
            <v>95.22</v>
          </cell>
        </row>
        <row r="33">
          <cell r="B33">
            <v>202.17000000000002</v>
          </cell>
          <cell r="C33">
            <v>190.22</v>
          </cell>
          <cell r="D33">
            <v>240.22</v>
          </cell>
          <cell r="E33">
            <v>215.22</v>
          </cell>
          <cell r="F33">
            <v>245.22000000000003</v>
          </cell>
          <cell r="G33">
            <v>175.22</v>
          </cell>
          <cell r="H33">
            <v>205.22</v>
          </cell>
        </row>
        <row r="34">
          <cell r="B34">
            <v>532.17</v>
          </cell>
          <cell r="C34">
            <v>560.22</v>
          </cell>
          <cell r="D34">
            <v>540.22</v>
          </cell>
          <cell r="E34">
            <v>535.22</v>
          </cell>
          <cell r="F34">
            <v>555.22</v>
          </cell>
          <cell r="G34">
            <v>545.22</v>
          </cell>
          <cell r="H34">
            <v>605.22</v>
          </cell>
        </row>
        <row r="35">
          <cell r="B35">
            <v>-157.82999999999998</v>
          </cell>
          <cell r="C35">
            <v>-159.78</v>
          </cell>
          <cell r="D35">
            <v>-159.78</v>
          </cell>
          <cell r="E35">
            <v>-204.78</v>
          </cell>
          <cell r="F35">
            <v>-204.78</v>
          </cell>
          <cell r="G35">
            <v>-174.78</v>
          </cell>
          <cell r="H35">
            <v>-174.78</v>
          </cell>
        </row>
        <row r="36">
          <cell r="B36">
            <v>0</v>
          </cell>
          <cell r="C36">
            <v>-19.78</v>
          </cell>
          <cell r="D36">
            <v>-19.78</v>
          </cell>
          <cell r="E36">
            <v>-64.78</v>
          </cell>
          <cell r="F36">
            <v>0</v>
          </cell>
          <cell r="G36">
            <v>0</v>
          </cell>
          <cell r="H36">
            <v>0</v>
          </cell>
        </row>
        <row r="37">
          <cell r="B37">
            <v>0</v>
          </cell>
          <cell r="C37">
            <v>0</v>
          </cell>
          <cell r="D37">
            <v>0</v>
          </cell>
          <cell r="E37">
            <v>0</v>
          </cell>
          <cell r="F37">
            <v>-44.779999999999994</v>
          </cell>
          <cell r="G37">
            <v>-34.779999999999994</v>
          </cell>
          <cell r="H37">
            <v>-4.779999999999994</v>
          </cell>
        </row>
        <row r="38">
          <cell r="B38">
            <v>0</v>
          </cell>
          <cell r="C38">
            <v>-120.78</v>
          </cell>
          <cell r="D38">
            <v>-120.78</v>
          </cell>
          <cell r="E38">
            <v>-165.78</v>
          </cell>
          <cell r="F38">
            <v>-169.88</v>
          </cell>
          <cell r="G38">
            <v>-169.88</v>
          </cell>
          <cell r="H38">
            <v>-169.88</v>
          </cell>
        </row>
        <row r="39">
          <cell r="B39">
            <v>0</v>
          </cell>
          <cell r="C39">
            <v>0.22000000000000597</v>
          </cell>
          <cell r="D39">
            <v>0.22000000000000597</v>
          </cell>
          <cell r="E39">
            <v>-44.779999999999994</v>
          </cell>
          <cell r="F39">
            <v>-44.779999999999994</v>
          </cell>
          <cell r="G39">
            <v>-44.779999999999994</v>
          </cell>
          <cell r="H39">
            <v>-24.779999999999994</v>
          </cell>
        </row>
        <row r="40">
          <cell r="B40">
            <v>1282.17</v>
          </cell>
          <cell r="C40">
            <v>1320.22</v>
          </cell>
          <cell r="D40">
            <v>1320.22</v>
          </cell>
          <cell r="E40">
            <v>1305.22</v>
          </cell>
          <cell r="F40">
            <v>1305.22</v>
          </cell>
          <cell r="G40">
            <v>1340.22</v>
          </cell>
          <cell r="H40">
            <v>1475.22</v>
          </cell>
        </row>
        <row r="41">
          <cell r="B41">
            <v>82.17000000000002</v>
          </cell>
          <cell r="C41">
            <v>102.22</v>
          </cell>
          <cell r="D41">
            <v>97.22</v>
          </cell>
          <cell r="E41">
            <v>62.220000000000006</v>
          </cell>
          <cell r="F41">
            <v>72.22</v>
          </cell>
          <cell r="G41">
            <v>62.220000000000006</v>
          </cell>
          <cell r="H41">
            <v>57.220000000000006</v>
          </cell>
        </row>
        <row r="42">
          <cell r="B42">
            <v>0</v>
          </cell>
          <cell r="C42">
            <v>0</v>
          </cell>
          <cell r="D42">
            <v>-125.4</v>
          </cell>
          <cell r="E42">
            <v>-170.4</v>
          </cell>
          <cell r="F42">
            <v>-170.4</v>
          </cell>
          <cell r="G42">
            <v>-170.4</v>
          </cell>
          <cell r="H42">
            <v>-170.4</v>
          </cell>
        </row>
        <row r="43">
          <cell r="B43">
            <v>0</v>
          </cell>
          <cell r="C43">
            <v>0</v>
          </cell>
          <cell r="D43">
            <v>-237.15999999999997</v>
          </cell>
          <cell r="E43">
            <v>-282.15999999999997</v>
          </cell>
          <cell r="F43">
            <v>-282.15999999999997</v>
          </cell>
          <cell r="G43">
            <v>-282.15999999999997</v>
          </cell>
          <cell r="H43">
            <v>-282.15999999999997</v>
          </cell>
        </row>
        <row r="44">
          <cell r="B44">
            <v>-222.82999999999998</v>
          </cell>
          <cell r="C44">
            <v>-237.15999999999997</v>
          </cell>
          <cell r="D44">
            <v>0</v>
          </cell>
          <cell r="E44">
            <v>0</v>
          </cell>
          <cell r="F44">
            <v>0</v>
          </cell>
          <cell r="G44">
            <v>0</v>
          </cell>
          <cell r="H44">
            <v>0</v>
          </cell>
        </row>
        <row r="91">
          <cell r="C91">
            <v>-134.78</v>
          </cell>
          <cell r="D91">
            <v>-134.78</v>
          </cell>
          <cell r="E91">
            <v>-142.78</v>
          </cell>
          <cell r="F91">
            <v>-147.78</v>
          </cell>
          <cell r="G91">
            <v>-144.78</v>
          </cell>
          <cell r="H91">
            <v>-134.78</v>
          </cell>
        </row>
        <row r="92">
          <cell r="C92">
            <v>20.220000000000006</v>
          </cell>
          <cell r="D92">
            <v>-34.779999999999994</v>
          </cell>
          <cell r="E92">
            <v>-46.779999999999994</v>
          </cell>
          <cell r="F92">
            <v>-54.779999999999994</v>
          </cell>
          <cell r="G92">
            <v>-54.779999999999994</v>
          </cell>
          <cell r="H92">
            <v>-47.779999999999994</v>
          </cell>
        </row>
        <row r="93">
          <cell r="C93">
            <v>-134.78</v>
          </cell>
          <cell r="D93">
            <v>-134.78</v>
          </cell>
          <cell r="E93">
            <v>-142.78</v>
          </cell>
          <cell r="F93">
            <v>-147.78</v>
          </cell>
          <cell r="G93">
            <v>-144.78</v>
          </cell>
          <cell r="H93">
            <v>-134.78</v>
          </cell>
        </row>
        <row r="94">
          <cell r="C94">
            <v>-29.779999999999994</v>
          </cell>
          <cell r="D94">
            <v>-19.779999999999994</v>
          </cell>
          <cell r="E94">
            <v>35.220000000000006</v>
          </cell>
          <cell r="F94">
            <v>45.220000000000006</v>
          </cell>
          <cell r="G94">
            <v>55.220000000000006</v>
          </cell>
          <cell r="H94">
            <v>95.22</v>
          </cell>
        </row>
        <row r="95">
          <cell r="C95">
            <v>145.22</v>
          </cell>
          <cell r="D95">
            <v>195.22</v>
          </cell>
          <cell r="E95">
            <v>215.22</v>
          </cell>
          <cell r="F95">
            <v>245.22000000000003</v>
          </cell>
          <cell r="G95">
            <v>175.22</v>
          </cell>
          <cell r="H95">
            <v>205.22</v>
          </cell>
        </row>
        <row r="96">
          <cell r="C96">
            <v>515.22</v>
          </cell>
          <cell r="D96">
            <v>495.22</v>
          </cell>
          <cell r="E96">
            <v>535.22</v>
          </cell>
          <cell r="F96">
            <v>555.22</v>
          </cell>
          <cell r="G96">
            <v>545.22</v>
          </cell>
          <cell r="H96">
            <v>605.22</v>
          </cell>
        </row>
        <row r="97">
          <cell r="C97">
            <v>-204.78</v>
          </cell>
          <cell r="D97">
            <v>-204.78</v>
          </cell>
          <cell r="E97">
            <v>-204.78</v>
          </cell>
          <cell r="F97">
            <v>-204.78</v>
          </cell>
          <cell r="G97">
            <v>-174.78</v>
          </cell>
          <cell r="H97">
            <v>-174.78</v>
          </cell>
        </row>
        <row r="98">
          <cell r="C98">
            <v>-64.78</v>
          </cell>
          <cell r="D98">
            <v>-64.78</v>
          </cell>
          <cell r="E98">
            <v>-64.78</v>
          </cell>
          <cell r="F98">
            <v>0</v>
          </cell>
          <cell r="G98">
            <v>0</v>
          </cell>
          <cell r="H98">
            <v>0</v>
          </cell>
        </row>
        <row r="99">
          <cell r="C99">
            <v>0</v>
          </cell>
          <cell r="D99">
            <v>0</v>
          </cell>
          <cell r="E99">
            <v>0</v>
          </cell>
          <cell r="F99">
            <v>-44.779999999999994</v>
          </cell>
          <cell r="G99">
            <v>-34.779999999999994</v>
          </cell>
          <cell r="H99">
            <v>-4.779999999999994</v>
          </cell>
        </row>
        <row r="100">
          <cell r="C100">
            <v>-165.78</v>
          </cell>
          <cell r="D100">
            <v>-165.78</v>
          </cell>
          <cell r="E100">
            <v>-165.78</v>
          </cell>
          <cell r="F100">
            <v>-169.88</v>
          </cell>
          <cell r="G100">
            <v>-169.88</v>
          </cell>
          <cell r="H100">
            <v>-169.88</v>
          </cell>
        </row>
        <row r="101">
          <cell r="C101">
            <v>-44.779999999999994</v>
          </cell>
          <cell r="D101">
            <v>-44.779999999999994</v>
          </cell>
          <cell r="E101">
            <v>-44.779999999999994</v>
          </cell>
          <cell r="F101">
            <v>-44.779999999999994</v>
          </cell>
          <cell r="G101">
            <v>-44.779999999999994</v>
          </cell>
          <cell r="H101">
            <v>-24.779999999999994</v>
          </cell>
        </row>
        <row r="102">
          <cell r="C102">
            <v>1275.22</v>
          </cell>
          <cell r="D102">
            <v>1275.22</v>
          </cell>
          <cell r="E102">
            <v>1305.22</v>
          </cell>
          <cell r="F102">
            <v>1305.22</v>
          </cell>
          <cell r="G102">
            <v>1340.22</v>
          </cell>
          <cell r="H102">
            <v>1475.22</v>
          </cell>
        </row>
        <row r="103">
          <cell r="C103">
            <v>57.220000000000006</v>
          </cell>
          <cell r="D103">
            <v>52.220000000000006</v>
          </cell>
          <cell r="E103">
            <v>62.220000000000006</v>
          </cell>
          <cell r="F103">
            <v>72.22</v>
          </cell>
          <cell r="G103">
            <v>62.220000000000006</v>
          </cell>
          <cell r="H103">
            <v>57.220000000000006</v>
          </cell>
        </row>
        <row r="104">
          <cell r="C104">
            <v>0</v>
          </cell>
          <cell r="D104">
            <v>-170.4</v>
          </cell>
          <cell r="E104">
            <v>-170.4</v>
          </cell>
          <cell r="F104">
            <v>-170.4</v>
          </cell>
          <cell r="G104">
            <v>-170.4</v>
          </cell>
          <cell r="H104">
            <v>-170.4</v>
          </cell>
        </row>
        <row r="105">
          <cell r="C105">
            <v>0</v>
          </cell>
          <cell r="D105">
            <v>-282.15999999999997</v>
          </cell>
          <cell r="E105">
            <v>-282.15999999999997</v>
          </cell>
          <cell r="F105">
            <v>-282.15999999999997</v>
          </cell>
          <cell r="G105">
            <v>-282.15999999999997</v>
          </cell>
          <cell r="H105">
            <v>-282.15999999999997</v>
          </cell>
        </row>
        <row r="106">
          <cell r="C106">
            <v>-282.15999999999997</v>
          </cell>
          <cell r="D106">
            <v>0</v>
          </cell>
          <cell r="E106">
            <v>0</v>
          </cell>
          <cell r="F106">
            <v>0</v>
          </cell>
          <cell r="G106">
            <v>0</v>
          </cell>
          <cell r="H10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modity Credit 3-1-2018"/>
      <sheetName val="Commodity Credit 10-1-2018"/>
    </sheetNames>
    <sheetDataSet>
      <sheetData sheetId="1">
        <row r="68">
          <cell r="H68">
            <v>51508.45770719746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O119"/>
  <sheetViews>
    <sheetView zoomScaleSheetLayoutView="100" zoomScalePageLayoutView="0" workbookViewId="0" topLeftCell="A1">
      <pane xSplit="1" ySplit="5" topLeftCell="B27" activePane="bottomRight" state="frozen"/>
      <selection pane="topLeft" activeCell="A1" sqref="A1"/>
      <selection pane="topRight" activeCell="B1" sqref="B1"/>
      <selection pane="bottomLeft" activeCell="A5" sqref="A5"/>
      <selection pane="bottomRight" activeCell="P58" sqref="P58"/>
    </sheetView>
  </sheetViews>
  <sheetFormatPr defaultColWidth="9.140625" defaultRowHeight="12.75"/>
  <cols>
    <col min="1" max="1" width="17.140625" style="88" customWidth="1"/>
    <col min="2" max="5" width="10.57421875" style="65" bestFit="1" customWidth="1"/>
    <col min="6" max="6" width="10.00390625" style="65" bestFit="1" customWidth="1"/>
    <col min="7" max="11" width="10.57421875" style="65" bestFit="1" customWidth="1"/>
    <col min="12" max="12" width="10.00390625" style="65" bestFit="1" customWidth="1"/>
    <col min="13" max="13" width="9.8515625" style="65" customWidth="1"/>
    <col min="14" max="14" width="11.7109375" style="65" bestFit="1" customWidth="1"/>
    <col min="15" max="15" width="1.57421875" style="65" customWidth="1"/>
    <col min="16" max="16" width="11.8515625" style="65" bestFit="1" customWidth="1"/>
    <col min="17" max="17" width="10.140625" style="65" customWidth="1"/>
    <col min="18" max="16384" width="9.140625" style="65" customWidth="1"/>
  </cols>
  <sheetData>
    <row r="1" spans="1:10" ht="12">
      <c r="A1" s="64" t="s">
        <v>22</v>
      </c>
      <c r="D1" s="66"/>
      <c r="E1" s="66"/>
      <c r="F1" s="66"/>
      <c r="G1" s="66"/>
      <c r="H1" s="66"/>
      <c r="I1" s="66"/>
      <c r="J1" s="66"/>
    </row>
    <row r="2" ht="12">
      <c r="A2" s="64" t="s">
        <v>21</v>
      </c>
    </row>
    <row r="3" spans="1:16" s="69" customFormat="1" ht="12">
      <c r="A3" s="67" t="s">
        <v>37</v>
      </c>
      <c r="B3" s="68"/>
      <c r="C3" s="68"/>
      <c r="D3" s="68"/>
      <c r="E3" s="68"/>
      <c r="F3" s="68"/>
      <c r="G3" s="68"/>
      <c r="H3" s="68"/>
      <c r="I3" s="68"/>
      <c r="J3" s="68"/>
      <c r="K3" s="68"/>
      <c r="L3" s="68"/>
      <c r="M3" s="68"/>
      <c r="O3" s="70"/>
      <c r="P3" s="70"/>
    </row>
    <row r="4" spans="1:16" s="69" customFormat="1" ht="12">
      <c r="A4" s="71"/>
      <c r="B4" s="68"/>
      <c r="C4" s="68"/>
      <c r="D4" s="68"/>
      <c r="E4" s="68"/>
      <c r="F4" s="68"/>
      <c r="G4" s="68"/>
      <c r="H4" s="68"/>
      <c r="I4" s="68"/>
      <c r="J4" s="68"/>
      <c r="K4" s="68"/>
      <c r="L4" s="68"/>
      <c r="M4" s="68"/>
      <c r="N4" s="68" t="s">
        <v>20</v>
      </c>
      <c r="O4" s="70"/>
      <c r="P4" s="70"/>
    </row>
    <row r="5" spans="1:16" s="75" customFormat="1" ht="12">
      <c r="A5" s="72"/>
      <c r="B5" s="73">
        <v>42705</v>
      </c>
      <c r="C5" s="73">
        <v>42736</v>
      </c>
      <c r="D5" s="73">
        <v>42767</v>
      </c>
      <c r="E5" s="73">
        <v>42795</v>
      </c>
      <c r="F5" s="73">
        <v>42826</v>
      </c>
      <c r="G5" s="73">
        <v>42856</v>
      </c>
      <c r="H5" s="73">
        <v>42887</v>
      </c>
      <c r="I5" s="73">
        <v>42917</v>
      </c>
      <c r="J5" s="73">
        <v>42948</v>
      </c>
      <c r="K5" s="73">
        <v>42979</v>
      </c>
      <c r="L5" s="73">
        <v>43009</v>
      </c>
      <c r="M5" s="73">
        <v>43040</v>
      </c>
      <c r="N5" s="73" t="s">
        <v>15</v>
      </c>
      <c r="O5" s="74"/>
      <c r="P5" s="74"/>
    </row>
    <row r="6" spans="1:15" s="78" customFormat="1" ht="12">
      <c r="A6" s="76" t="s">
        <v>19</v>
      </c>
      <c r="B6" s="77"/>
      <c r="C6" s="77"/>
      <c r="D6" s="77"/>
      <c r="E6" s="77"/>
      <c r="F6" s="77"/>
      <c r="G6" s="77"/>
      <c r="H6" s="77"/>
      <c r="I6" s="77"/>
      <c r="J6" s="77"/>
      <c r="K6" s="77"/>
      <c r="L6" s="77"/>
      <c r="M6" s="77"/>
      <c r="N6" s="77"/>
      <c r="O6" s="77"/>
    </row>
    <row r="7" spans="1:16" ht="12">
      <c r="A7" s="51" t="s">
        <v>3</v>
      </c>
      <c r="B7" s="59">
        <v>20.0915</v>
      </c>
      <c r="C7" s="59">
        <v>19.7054</v>
      </c>
      <c r="D7" s="59">
        <v>16.911179999999998</v>
      </c>
      <c r="E7" s="59">
        <v>15.7157</v>
      </c>
      <c r="F7" s="59">
        <v>18.02086</v>
      </c>
      <c r="G7" s="59">
        <v>21.910459999999997</v>
      </c>
      <c r="H7" s="59">
        <v>19.21634</v>
      </c>
      <c r="I7" s="59">
        <v>18.060899999999997</v>
      </c>
      <c r="J7" s="59">
        <v>12.95866</v>
      </c>
      <c r="K7" s="59">
        <v>16.582279999999997</v>
      </c>
      <c r="L7" s="59">
        <v>17.0885</v>
      </c>
      <c r="M7" s="59">
        <v>23.00298</v>
      </c>
      <c r="N7" s="79">
        <f aca="true" t="shared" si="0" ref="N7:N16">SUM(B7:M7)</f>
        <v>219.26476000000002</v>
      </c>
      <c r="O7" s="79"/>
      <c r="P7" s="80"/>
    </row>
    <row r="8" spans="1:16" ht="12">
      <c r="A8" s="51" t="s">
        <v>2</v>
      </c>
      <c r="B8" s="59">
        <v>23.67425</v>
      </c>
      <c r="C8" s="59">
        <v>23.219300000000004</v>
      </c>
      <c r="D8" s="59">
        <v>19.926810000000003</v>
      </c>
      <c r="E8" s="59">
        <v>18.518150000000002</v>
      </c>
      <c r="F8" s="59">
        <v>21.234370000000002</v>
      </c>
      <c r="G8" s="59">
        <v>25.81757</v>
      </c>
      <c r="H8" s="59">
        <v>22.64303</v>
      </c>
      <c r="I8" s="59">
        <v>21.28155</v>
      </c>
      <c r="J8" s="59">
        <v>15.269470000000002</v>
      </c>
      <c r="K8" s="59">
        <v>19.53926</v>
      </c>
      <c r="L8" s="59">
        <v>20.13575</v>
      </c>
      <c r="M8" s="59">
        <v>27.104910000000004</v>
      </c>
      <c r="N8" s="79">
        <f t="shared" si="0"/>
        <v>258.36442000000005</v>
      </c>
      <c r="O8" s="79"/>
      <c r="P8" s="80"/>
    </row>
    <row r="9" spans="1:16" ht="12">
      <c r="A9" s="51" t="s">
        <v>4</v>
      </c>
      <c r="B9" s="59">
        <v>17.5625</v>
      </c>
      <c r="C9" s="59">
        <v>17.225</v>
      </c>
      <c r="D9" s="59">
        <v>14.7825</v>
      </c>
      <c r="E9" s="59">
        <v>13.7375</v>
      </c>
      <c r="F9" s="59">
        <v>15.7525</v>
      </c>
      <c r="G9" s="59">
        <v>19.1525</v>
      </c>
      <c r="H9" s="59">
        <v>16.7975</v>
      </c>
      <c r="I9" s="59">
        <v>15.7875</v>
      </c>
      <c r="J9" s="59">
        <v>11.3275</v>
      </c>
      <c r="K9" s="59">
        <v>14.495</v>
      </c>
      <c r="L9" s="59">
        <v>14.9375</v>
      </c>
      <c r="M9" s="59">
        <v>20.1075</v>
      </c>
      <c r="N9" s="79">
        <f t="shared" si="0"/>
        <v>191.66500000000002</v>
      </c>
      <c r="O9" s="79"/>
      <c r="P9" s="80"/>
    </row>
    <row r="10" spans="1:16" s="79" customFormat="1" ht="12">
      <c r="A10" s="52" t="s">
        <v>24</v>
      </c>
      <c r="B10" s="59">
        <v>2.529</v>
      </c>
      <c r="C10" s="59">
        <v>2.4804</v>
      </c>
      <c r="D10" s="59">
        <v>2.12868</v>
      </c>
      <c r="E10" s="59">
        <v>1.9782</v>
      </c>
      <c r="F10" s="59">
        <v>2.26836</v>
      </c>
      <c r="G10" s="59">
        <v>2.7579599999999997</v>
      </c>
      <c r="H10" s="59">
        <v>2.41884</v>
      </c>
      <c r="I10" s="59">
        <v>2.2733999999999996</v>
      </c>
      <c r="J10" s="59">
        <v>1.63116</v>
      </c>
      <c r="K10" s="59">
        <v>2.08728</v>
      </c>
      <c r="L10" s="59">
        <v>2.151</v>
      </c>
      <c r="M10" s="59">
        <v>2.89548</v>
      </c>
      <c r="N10" s="79">
        <f t="shared" si="0"/>
        <v>27.599759999999996</v>
      </c>
      <c r="P10" s="80"/>
    </row>
    <row r="11" spans="1:16" ht="12">
      <c r="A11" s="52" t="s">
        <v>25</v>
      </c>
      <c r="B11" s="59">
        <v>0.63225</v>
      </c>
      <c r="C11" s="59">
        <v>0.6201</v>
      </c>
      <c r="D11" s="59">
        <v>0.53217</v>
      </c>
      <c r="E11" s="59">
        <v>0.49455</v>
      </c>
      <c r="F11" s="59">
        <v>0.56709</v>
      </c>
      <c r="G11" s="59">
        <v>0.6894899999999999</v>
      </c>
      <c r="H11" s="59">
        <v>0.60471</v>
      </c>
      <c r="I11" s="59">
        <v>0.5683499999999999</v>
      </c>
      <c r="J11" s="59">
        <v>0.40779</v>
      </c>
      <c r="K11" s="59">
        <v>0.52182</v>
      </c>
      <c r="L11" s="59">
        <v>0.53775</v>
      </c>
      <c r="M11" s="59">
        <v>0.72387</v>
      </c>
      <c r="N11" s="79">
        <f t="shared" si="0"/>
        <v>6.899939999999999</v>
      </c>
      <c r="O11" s="79"/>
      <c r="P11" s="80"/>
    </row>
    <row r="12" spans="1:16" ht="12">
      <c r="A12" s="52" t="s">
        <v>26</v>
      </c>
      <c r="B12" s="59">
        <v>0.9835</v>
      </c>
      <c r="C12" s="59">
        <v>0.9646000000000001</v>
      </c>
      <c r="D12" s="59">
        <v>0.82782</v>
      </c>
      <c r="E12" s="59">
        <v>0.7693000000000001</v>
      </c>
      <c r="F12" s="59">
        <v>0.88214</v>
      </c>
      <c r="G12" s="59">
        <v>1.07254</v>
      </c>
      <c r="H12" s="59">
        <v>0.9406599999999999</v>
      </c>
      <c r="I12" s="59">
        <v>0.8841</v>
      </c>
      <c r="J12" s="59">
        <v>0.63434</v>
      </c>
      <c r="K12" s="59">
        <v>0.81172</v>
      </c>
      <c r="L12" s="59">
        <v>0.8365</v>
      </c>
      <c r="M12" s="59">
        <v>1.12602</v>
      </c>
      <c r="N12" s="79">
        <f t="shared" si="0"/>
        <v>10.733240000000002</v>
      </c>
      <c r="O12" s="79"/>
      <c r="P12" s="80"/>
    </row>
    <row r="13" spans="1:16" ht="12">
      <c r="A13" s="52" t="s">
        <v>27</v>
      </c>
      <c r="B13" s="59">
        <v>0.35125</v>
      </c>
      <c r="C13" s="59">
        <v>0.34450000000000003</v>
      </c>
      <c r="D13" s="59">
        <v>0.29565</v>
      </c>
      <c r="E13" s="59">
        <v>0.27475</v>
      </c>
      <c r="F13" s="59">
        <v>0.31505</v>
      </c>
      <c r="G13" s="59">
        <v>0.38305</v>
      </c>
      <c r="H13" s="59">
        <v>0.33594999999999997</v>
      </c>
      <c r="I13" s="59">
        <v>0.31575</v>
      </c>
      <c r="J13" s="59">
        <v>0.22655000000000003</v>
      </c>
      <c r="K13" s="59">
        <v>0.2899</v>
      </c>
      <c r="L13" s="59">
        <v>0.29875</v>
      </c>
      <c r="M13" s="59">
        <v>0.40215000000000006</v>
      </c>
      <c r="N13" s="79">
        <f t="shared" si="0"/>
        <v>3.8333000000000004</v>
      </c>
      <c r="O13" s="79"/>
      <c r="P13" s="80"/>
    </row>
    <row r="14" spans="1:16" ht="12">
      <c r="A14" s="51" t="s">
        <v>0</v>
      </c>
      <c r="B14" s="59">
        <v>0.91325</v>
      </c>
      <c r="C14" s="59">
        <v>0.8957</v>
      </c>
      <c r="D14" s="59">
        <v>0.76869</v>
      </c>
      <c r="E14" s="59">
        <v>0.71435</v>
      </c>
      <c r="F14" s="59">
        <v>0.8191299999999999</v>
      </c>
      <c r="G14" s="59">
        <v>0.99593</v>
      </c>
      <c r="H14" s="59">
        <v>0.87347</v>
      </c>
      <c r="I14" s="59">
        <v>0.82095</v>
      </c>
      <c r="J14" s="59">
        <v>0.58903</v>
      </c>
      <c r="K14" s="59">
        <v>0.75374</v>
      </c>
      <c r="L14" s="59">
        <v>0.7767499999999999</v>
      </c>
      <c r="M14" s="59">
        <v>1.04559</v>
      </c>
      <c r="N14" s="79">
        <f t="shared" si="0"/>
        <v>9.96658</v>
      </c>
      <c r="O14" s="79"/>
      <c r="P14" s="80"/>
    </row>
    <row r="15" spans="1:16" ht="12">
      <c r="A15" s="51" t="s">
        <v>1</v>
      </c>
      <c r="B15" s="59">
        <v>2.1075</v>
      </c>
      <c r="C15" s="59">
        <v>2.067</v>
      </c>
      <c r="D15" s="59">
        <v>1.7739</v>
      </c>
      <c r="E15" s="59">
        <v>1.6485</v>
      </c>
      <c r="F15" s="59">
        <v>1.8902999999999999</v>
      </c>
      <c r="G15" s="59">
        <v>2.2983</v>
      </c>
      <c r="H15" s="59">
        <v>2.0157</v>
      </c>
      <c r="I15" s="59">
        <v>1.8944999999999999</v>
      </c>
      <c r="J15" s="59">
        <v>1.3593</v>
      </c>
      <c r="K15" s="59">
        <v>1.7393999999999998</v>
      </c>
      <c r="L15" s="59">
        <v>1.7925</v>
      </c>
      <c r="M15" s="59">
        <v>2.4129</v>
      </c>
      <c r="N15" s="79">
        <f t="shared" si="0"/>
        <v>22.999800000000004</v>
      </c>
      <c r="O15" s="79"/>
      <c r="P15" s="80"/>
    </row>
    <row r="16" spans="1:16" ht="12">
      <c r="A16" s="51" t="s">
        <v>38</v>
      </c>
      <c r="B16" s="59">
        <v>1.405</v>
      </c>
      <c r="C16" s="59">
        <v>1.3780000000000001</v>
      </c>
      <c r="D16" s="59">
        <v>1.1826</v>
      </c>
      <c r="E16" s="59">
        <v>1.099</v>
      </c>
      <c r="F16" s="59">
        <v>1.2602</v>
      </c>
      <c r="G16" s="59">
        <v>1.5322</v>
      </c>
      <c r="H16" s="59">
        <v>1.3437999999999999</v>
      </c>
      <c r="I16" s="59">
        <v>1.263</v>
      </c>
      <c r="J16" s="59">
        <v>0.9062000000000001</v>
      </c>
      <c r="K16" s="59">
        <v>1.1596</v>
      </c>
      <c r="L16" s="59">
        <v>1.195</v>
      </c>
      <c r="M16" s="59">
        <v>1.6086000000000003</v>
      </c>
      <c r="N16" s="79">
        <f t="shared" si="0"/>
        <v>15.333200000000001</v>
      </c>
      <c r="O16" s="79"/>
      <c r="P16" s="80"/>
    </row>
    <row r="17" spans="1:16" ht="12">
      <c r="A17" s="81"/>
      <c r="B17" s="79"/>
      <c r="C17" s="79"/>
      <c r="D17" s="79"/>
      <c r="E17" s="79"/>
      <c r="F17" s="79"/>
      <c r="G17" s="79"/>
      <c r="H17" s="79"/>
      <c r="I17" s="79"/>
      <c r="J17" s="79"/>
      <c r="K17" s="79"/>
      <c r="L17" s="79"/>
      <c r="M17" s="79"/>
      <c r="N17" s="79"/>
      <c r="O17" s="79"/>
      <c r="P17" s="79"/>
    </row>
    <row r="18" spans="1:16" s="85" customFormat="1" ht="12">
      <c r="A18" s="82" t="s">
        <v>15</v>
      </c>
      <c r="B18" s="83">
        <f aca="true" t="shared" si="1" ref="B18:N18">SUM(B6:B17)</f>
        <v>70.25</v>
      </c>
      <c r="C18" s="83">
        <f t="shared" si="1"/>
        <v>68.90000000000002</v>
      </c>
      <c r="D18" s="83">
        <f t="shared" si="1"/>
        <v>59.13000000000001</v>
      </c>
      <c r="E18" s="83">
        <f t="shared" si="1"/>
        <v>54.949999999999996</v>
      </c>
      <c r="F18" s="83">
        <f t="shared" si="1"/>
        <v>63.00999999999999</v>
      </c>
      <c r="G18" s="83">
        <f t="shared" si="1"/>
        <v>76.61</v>
      </c>
      <c r="H18" s="83">
        <f t="shared" si="1"/>
        <v>67.19</v>
      </c>
      <c r="I18" s="83">
        <f t="shared" si="1"/>
        <v>63.150000000000006</v>
      </c>
      <c r="J18" s="83">
        <f t="shared" si="1"/>
        <v>45.31</v>
      </c>
      <c r="K18" s="83">
        <f t="shared" si="1"/>
        <v>57.97999999999999</v>
      </c>
      <c r="L18" s="83">
        <f t="shared" si="1"/>
        <v>59.74999999999999</v>
      </c>
      <c r="M18" s="83">
        <f t="shared" si="1"/>
        <v>80.43000000000002</v>
      </c>
      <c r="N18" s="83">
        <f t="shared" si="1"/>
        <v>766.6600000000002</v>
      </c>
      <c r="O18" s="84"/>
      <c r="P18" s="84"/>
    </row>
    <row r="19" spans="1:14" ht="12">
      <c r="A19" s="64"/>
      <c r="B19" s="79"/>
      <c r="C19" s="79"/>
      <c r="D19" s="79"/>
      <c r="E19" s="79"/>
      <c r="F19" s="79"/>
      <c r="G19" s="79"/>
      <c r="H19" s="79"/>
      <c r="I19" s="79"/>
      <c r="J19" s="79"/>
      <c r="K19" s="79"/>
      <c r="L19" s="79"/>
      <c r="M19" s="86"/>
      <c r="N19" s="79"/>
    </row>
    <row r="20" spans="1:14" ht="12">
      <c r="A20" s="64"/>
      <c r="B20" s="79"/>
      <c r="C20" s="79"/>
      <c r="D20" s="79"/>
      <c r="E20" s="79"/>
      <c r="F20" s="79"/>
      <c r="G20" s="79"/>
      <c r="H20" s="79"/>
      <c r="I20" s="79"/>
      <c r="J20" s="79"/>
      <c r="K20" s="79"/>
      <c r="L20" s="79"/>
      <c r="M20" s="79"/>
      <c r="N20" s="87"/>
    </row>
    <row r="21" spans="2:13" ht="12">
      <c r="B21" s="79"/>
      <c r="C21" s="79"/>
      <c r="D21" s="79"/>
      <c r="E21" s="79"/>
      <c r="F21" s="79"/>
      <c r="G21" s="79"/>
      <c r="H21" s="79"/>
      <c r="I21" s="79"/>
      <c r="J21" s="79"/>
      <c r="K21" s="79"/>
      <c r="L21" s="79"/>
      <c r="M21" s="79"/>
    </row>
    <row r="22" spans="1:14" ht="12">
      <c r="A22" s="89" t="s">
        <v>28</v>
      </c>
      <c r="N22" s="90"/>
    </row>
    <row r="23" spans="1:14" ht="12">
      <c r="A23" s="51" t="s">
        <v>3</v>
      </c>
      <c r="B23" s="53">
        <v>54.339999999999996</v>
      </c>
      <c r="C23" s="53">
        <v>61.339999999999996</v>
      </c>
      <c r="D23" s="91">
        <v>68.34</v>
      </c>
      <c r="E23" s="53">
        <v>75.34</v>
      </c>
      <c r="F23" s="53">
        <v>4.339999999999996</v>
      </c>
      <c r="G23" s="53">
        <v>9.339999999999996</v>
      </c>
      <c r="H23" s="53">
        <v>27.339999999999996</v>
      </c>
      <c r="I23" s="53">
        <v>44.339999999999996</v>
      </c>
      <c r="J23" s="53">
        <v>29.339999999999996</v>
      </c>
      <c r="K23" s="53">
        <v>11.339999999999996</v>
      </c>
      <c r="L23" s="53">
        <v>-16.660000000000004</v>
      </c>
      <c r="M23" s="53">
        <v>3.3399999999999963</v>
      </c>
      <c r="N23" s="92"/>
    </row>
    <row r="24" spans="1:14" ht="12">
      <c r="A24" s="51" t="s">
        <v>2</v>
      </c>
      <c r="B24" s="53">
        <v>70.34</v>
      </c>
      <c r="C24" s="53">
        <v>81.34</v>
      </c>
      <c r="D24" s="91">
        <v>91.34</v>
      </c>
      <c r="E24" s="53">
        <v>121.33999999999997</v>
      </c>
      <c r="F24" s="53">
        <v>84.34</v>
      </c>
      <c r="G24" s="53">
        <v>94.34</v>
      </c>
      <c r="H24" s="53">
        <v>134.33999999999997</v>
      </c>
      <c r="I24" s="53">
        <v>139.33999999999997</v>
      </c>
      <c r="J24" s="53">
        <v>124.33999999999997</v>
      </c>
      <c r="K24" s="53">
        <v>94.34</v>
      </c>
      <c r="L24" s="53">
        <v>24.339999999999996</v>
      </c>
      <c r="M24" s="53">
        <v>58.339999999999996</v>
      </c>
      <c r="N24" s="92"/>
    </row>
    <row r="25" spans="1:14" ht="12">
      <c r="A25" s="51" t="s">
        <v>4</v>
      </c>
      <c r="B25" s="53">
        <v>44.339999999999996</v>
      </c>
      <c r="C25" s="53">
        <v>51.339999999999996</v>
      </c>
      <c r="D25" s="91">
        <v>54.339999999999996</v>
      </c>
      <c r="E25" s="53">
        <v>62.339999999999996</v>
      </c>
      <c r="F25" s="53">
        <v>-5.660000000000004</v>
      </c>
      <c r="G25" s="53">
        <v>-0.6600000000000037</v>
      </c>
      <c r="H25" s="53">
        <v>19.339999999999996</v>
      </c>
      <c r="I25" s="53">
        <v>39.339999999999996</v>
      </c>
      <c r="J25" s="53">
        <v>24.339999999999996</v>
      </c>
      <c r="K25" s="53">
        <v>4.339999999999996</v>
      </c>
      <c r="L25" s="53">
        <v>-20.660000000000004</v>
      </c>
      <c r="M25" s="53">
        <v>-35.660000000000004</v>
      </c>
      <c r="N25" s="92"/>
    </row>
    <row r="26" spans="1:14" ht="12">
      <c r="A26" s="52" t="s">
        <v>24</v>
      </c>
      <c r="B26" s="53">
        <v>89.34</v>
      </c>
      <c r="C26" s="53">
        <v>99.33999999999997</v>
      </c>
      <c r="D26" s="91">
        <v>119.33999999999997</v>
      </c>
      <c r="E26" s="53">
        <v>159.33999999999997</v>
      </c>
      <c r="F26" s="53">
        <v>174.33999999999997</v>
      </c>
      <c r="G26" s="53">
        <v>184.33999999999997</v>
      </c>
      <c r="H26" s="53">
        <v>199.33999999999997</v>
      </c>
      <c r="I26" s="53">
        <v>144.33999999999997</v>
      </c>
      <c r="J26" s="53">
        <v>144.33999999999997</v>
      </c>
      <c r="K26" s="53">
        <v>139.33999999999997</v>
      </c>
      <c r="L26" s="53">
        <v>84.34</v>
      </c>
      <c r="M26" s="53">
        <v>24.339999999999996</v>
      </c>
      <c r="N26" s="92"/>
    </row>
    <row r="27" spans="1:14" ht="12">
      <c r="A27" s="52" t="s">
        <v>25</v>
      </c>
      <c r="B27" s="53">
        <v>184.33999999999997</v>
      </c>
      <c r="C27" s="53">
        <v>184.33999999999997</v>
      </c>
      <c r="D27" s="91">
        <v>204.33999999999997</v>
      </c>
      <c r="E27" s="53">
        <v>244.33999999999997</v>
      </c>
      <c r="F27" s="53">
        <v>324.34</v>
      </c>
      <c r="G27" s="53">
        <v>184.33999999999997</v>
      </c>
      <c r="H27" s="53">
        <v>184.33999999999997</v>
      </c>
      <c r="I27" s="53">
        <v>184.33999999999997</v>
      </c>
      <c r="J27" s="53">
        <v>184.33999999999997</v>
      </c>
      <c r="K27" s="53">
        <v>154.33999999999997</v>
      </c>
      <c r="L27" s="53">
        <v>184.33999999999997</v>
      </c>
      <c r="M27" s="53">
        <v>244.33999999999997</v>
      </c>
      <c r="N27" s="92"/>
    </row>
    <row r="28" spans="1:14" ht="12">
      <c r="A28" s="52" t="s">
        <v>26</v>
      </c>
      <c r="B28" s="53">
        <v>364.34</v>
      </c>
      <c r="C28" s="53">
        <v>424.34</v>
      </c>
      <c r="D28" s="91">
        <v>444.34</v>
      </c>
      <c r="E28" s="53">
        <v>524.34</v>
      </c>
      <c r="F28" s="53">
        <v>524.34</v>
      </c>
      <c r="G28" s="53">
        <v>494.34000000000003</v>
      </c>
      <c r="H28" s="53">
        <v>484.34000000000003</v>
      </c>
      <c r="I28" s="53">
        <v>414.34</v>
      </c>
      <c r="J28" s="53">
        <v>384.34</v>
      </c>
      <c r="K28" s="53">
        <v>384.34</v>
      </c>
      <c r="L28" s="53">
        <v>419.34</v>
      </c>
      <c r="M28" s="53">
        <v>524.34</v>
      </c>
      <c r="N28" s="92"/>
    </row>
    <row r="29" spans="1:14" ht="12">
      <c r="A29" s="52" t="s">
        <v>27</v>
      </c>
      <c r="B29" s="53">
        <v>-90.66</v>
      </c>
      <c r="C29" s="53">
        <v>-105.66</v>
      </c>
      <c r="D29" s="91">
        <v>-105.66</v>
      </c>
      <c r="E29" s="53">
        <v>-150.66</v>
      </c>
      <c r="F29" s="53">
        <v>-160.66000000000003</v>
      </c>
      <c r="G29" s="53">
        <v>-160.66000000000003</v>
      </c>
      <c r="H29" s="53">
        <v>-165.66000000000003</v>
      </c>
      <c r="I29" s="53">
        <v>-165.66000000000003</v>
      </c>
      <c r="J29" s="53">
        <v>-165.66000000000003</v>
      </c>
      <c r="K29" s="53">
        <v>-175.66000000000003</v>
      </c>
      <c r="L29" s="53">
        <v>-175.66000000000003</v>
      </c>
      <c r="M29" s="53">
        <v>-180.66000000000003</v>
      </c>
      <c r="N29" s="92"/>
    </row>
    <row r="30" spans="1:14" ht="12">
      <c r="A30" s="51" t="s">
        <v>0</v>
      </c>
      <c r="B30" s="53">
        <v>1164.3400000000001</v>
      </c>
      <c r="C30" s="53">
        <v>1164.3400000000001</v>
      </c>
      <c r="D30" s="91">
        <v>1264.3400000000001</v>
      </c>
      <c r="E30" s="53">
        <v>1304.3400000000001</v>
      </c>
      <c r="F30" s="53">
        <v>1324.3400000000001</v>
      </c>
      <c r="G30" s="53">
        <v>1284.3400000000001</v>
      </c>
      <c r="H30" s="53">
        <v>1184.3400000000001</v>
      </c>
      <c r="I30" s="53">
        <v>1214.3400000000001</v>
      </c>
      <c r="J30" s="53">
        <v>1184.3400000000001</v>
      </c>
      <c r="K30" s="53">
        <v>1244.3400000000001</v>
      </c>
      <c r="L30" s="53">
        <v>1289.3400000000001</v>
      </c>
      <c r="M30" s="53">
        <v>1254.3400000000001</v>
      </c>
      <c r="N30" s="92"/>
    </row>
    <row r="31" spans="1:14" ht="12">
      <c r="A31" s="51" t="s">
        <v>1</v>
      </c>
      <c r="B31" s="53">
        <v>47.339999999999996</v>
      </c>
      <c r="C31" s="53">
        <v>62.339999999999996</v>
      </c>
      <c r="D31" s="91">
        <v>62.339999999999996</v>
      </c>
      <c r="E31" s="53">
        <v>82.34</v>
      </c>
      <c r="F31" s="53">
        <v>67.34</v>
      </c>
      <c r="G31" s="53">
        <v>57.339999999999996</v>
      </c>
      <c r="H31" s="53">
        <v>47.339999999999996</v>
      </c>
      <c r="I31" s="53">
        <v>47.339999999999996</v>
      </c>
      <c r="J31" s="53">
        <v>62.339999999999996</v>
      </c>
      <c r="K31" s="53">
        <v>84.34</v>
      </c>
      <c r="L31" s="53">
        <v>69.34</v>
      </c>
      <c r="M31" s="53">
        <v>69.34</v>
      </c>
      <c r="N31" s="92"/>
    </row>
    <row r="32" spans="1:14" ht="12">
      <c r="A32" s="51" t="s">
        <v>38</v>
      </c>
      <c r="B32" s="53">
        <v>-220.66000000000003</v>
      </c>
      <c r="C32" s="53">
        <v>-220.66000000000003</v>
      </c>
      <c r="D32" s="91">
        <v>-220.66000000000003</v>
      </c>
      <c r="E32" s="53">
        <v>-220.66000000000003</v>
      </c>
      <c r="F32" s="53">
        <v>-220.66000000000003</v>
      </c>
      <c r="G32" s="53">
        <v>-220.66000000000003</v>
      </c>
      <c r="H32" s="53">
        <v>-220.66000000000003</v>
      </c>
      <c r="I32" s="53">
        <v>-220.66000000000003</v>
      </c>
      <c r="J32" s="53">
        <v>-220.66000000000003</v>
      </c>
      <c r="K32" s="53">
        <v>-220.66000000000003</v>
      </c>
      <c r="L32" s="53">
        <v>-220.66000000000003</v>
      </c>
      <c r="M32" s="53">
        <v>-220.66000000000003</v>
      </c>
      <c r="N32" s="92"/>
    </row>
    <row r="33" spans="2:14" ht="12">
      <c r="B33" s="93"/>
      <c r="C33" s="92"/>
      <c r="D33" s="92"/>
      <c r="E33" s="92"/>
      <c r="F33" s="92"/>
      <c r="G33" s="92"/>
      <c r="H33" s="92"/>
      <c r="I33" s="92"/>
      <c r="J33" s="92"/>
      <c r="K33" s="92"/>
      <c r="L33" s="92"/>
      <c r="M33" s="92"/>
      <c r="N33" s="92"/>
    </row>
    <row r="34" ht="12">
      <c r="N34" s="90"/>
    </row>
    <row r="35" spans="1:14" ht="12">
      <c r="A35" s="64" t="s">
        <v>18</v>
      </c>
      <c r="B35" s="87"/>
      <c r="C35" s="87"/>
      <c r="D35" s="87"/>
      <c r="E35" s="87"/>
      <c r="F35" s="87"/>
      <c r="G35" s="87"/>
      <c r="H35" s="87"/>
      <c r="I35" s="87"/>
      <c r="J35" s="87"/>
      <c r="K35" s="87"/>
      <c r="L35" s="87"/>
      <c r="M35" s="87"/>
      <c r="N35" s="90"/>
    </row>
    <row r="36" spans="1:16" ht="12">
      <c r="A36" s="51" t="s">
        <v>3</v>
      </c>
      <c r="B36" s="94">
        <f aca="true" t="shared" si="2" ref="B36:M44">B7*B23</f>
        <v>1091.7721099999999</v>
      </c>
      <c r="C36" s="94">
        <f t="shared" si="2"/>
        <v>1208.729236</v>
      </c>
      <c r="D36" s="94">
        <f t="shared" si="2"/>
        <v>1155.7100412</v>
      </c>
      <c r="E36" s="94">
        <f t="shared" si="2"/>
        <v>1184.0208380000001</v>
      </c>
      <c r="F36" s="94">
        <f t="shared" si="2"/>
        <v>78.21053239999993</v>
      </c>
      <c r="G36" s="94">
        <f t="shared" si="2"/>
        <v>204.6436963999999</v>
      </c>
      <c r="H36" s="94">
        <f t="shared" si="2"/>
        <v>525.3747355999999</v>
      </c>
      <c r="I36" s="94">
        <f t="shared" si="2"/>
        <v>800.8203059999997</v>
      </c>
      <c r="J36" s="94">
        <f t="shared" si="2"/>
        <v>380.2070843999999</v>
      </c>
      <c r="K36" s="94">
        <f t="shared" si="2"/>
        <v>188.0430551999999</v>
      </c>
      <c r="L36" s="94">
        <f t="shared" si="2"/>
        <v>-284.69441000000006</v>
      </c>
      <c r="M36" s="94">
        <f t="shared" si="2"/>
        <v>76.82995319999992</v>
      </c>
      <c r="N36" s="94">
        <f aca="true" t="shared" si="3" ref="N36:N44">SUM(B36:M36)</f>
        <v>6609.6671784</v>
      </c>
      <c r="O36" s="87"/>
      <c r="P36" s="79"/>
    </row>
    <row r="37" spans="1:16" ht="12">
      <c r="A37" s="51" t="s">
        <v>2</v>
      </c>
      <c r="B37" s="94">
        <f t="shared" si="2"/>
        <v>1665.2467450000001</v>
      </c>
      <c r="C37" s="94">
        <f t="shared" si="2"/>
        <v>1888.6578620000005</v>
      </c>
      <c r="D37" s="94">
        <f t="shared" si="2"/>
        <v>1820.1148254000004</v>
      </c>
      <c r="E37" s="94">
        <f t="shared" si="2"/>
        <v>2246.9923209999997</v>
      </c>
      <c r="F37" s="94">
        <f t="shared" si="2"/>
        <v>1790.9067658000001</v>
      </c>
      <c r="G37" s="94">
        <f t="shared" si="2"/>
        <v>2435.6295538</v>
      </c>
      <c r="H37" s="94">
        <f t="shared" si="2"/>
        <v>3041.8646501999992</v>
      </c>
      <c r="I37" s="94">
        <f t="shared" si="2"/>
        <v>2965.3711769999995</v>
      </c>
      <c r="J37" s="94">
        <f t="shared" si="2"/>
        <v>1898.6058997999999</v>
      </c>
      <c r="K37" s="94">
        <f t="shared" si="2"/>
        <v>1843.3337884</v>
      </c>
      <c r="L37" s="94">
        <f t="shared" si="2"/>
        <v>490.104155</v>
      </c>
      <c r="M37" s="94">
        <f t="shared" si="2"/>
        <v>1581.3004494000002</v>
      </c>
      <c r="N37" s="94">
        <f t="shared" si="3"/>
        <v>23668.128192800003</v>
      </c>
      <c r="O37" s="87"/>
      <c r="P37" s="79"/>
    </row>
    <row r="38" spans="1:16" ht="12">
      <c r="A38" s="51" t="s">
        <v>4</v>
      </c>
      <c r="B38" s="94">
        <f t="shared" si="2"/>
        <v>778.7212499999999</v>
      </c>
      <c r="C38" s="94">
        <f t="shared" si="2"/>
        <v>884.3315</v>
      </c>
      <c r="D38" s="94">
        <f t="shared" si="2"/>
        <v>803.2810499999999</v>
      </c>
      <c r="E38" s="94">
        <f t="shared" si="2"/>
        <v>856.39575</v>
      </c>
      <c r="F38" s="94">
        <f t="shared" si="2"/>
        <v>-89.15915000000005</v>
      </c>
      <c r="G38" s="94">
        <f t="shared" si="2"/>
        <v>-12.64065000000007</v>
      </c>
      <c r="H38" s="94">
        <f t="shared" si="2"/>
        <v>324.86364999999995</v>
      </c>
      <c r="I38" s="94">
        <f t="shared" si="2"/>
        <v>621.08025</v>
      </c>
      <c r="J38" s="94">
        <f t="shared" si="2"/>
        <v>275.71135</v>
      </c>
      <c r="K38" s="94">
        <f t="shared" si="2"/>
        <v>62.90829999999994</v>
      </c>
      <c r="L38" s="94">
        <f t="shared" si="2"/>
        <v>-308.60875000000004</v>
      </c>
      <c r="M38" s="94">
        <f t="shared" si="2"/>
        <v>-717.0334500000001</v>
      </c>
      <c r="N38" s="94">
        <f t="shared" si="3"/>
        <v>3479.851099999999</v>
      </c>
      <c r="O38" s="87"/>
      <c r="P38" s="79"/>
    </row>
    <row r="39" spans="1:16" ht="12">
      <c r="A39" s="52" t="s">
        <v>24</v>
      </c>
      <c r="B39" s="94">
        <f t="shared" si="2"/>
        <v>225.94086000000001</v>
      </c>
      <c r="C39" s="94">
        <f t="shared" si="2"/>
        <v>246.40293599999993</v>
      </c>
      <c r="D39" s="94">
        <f t="shared" si="2"/>
        <v>254.03667119999997</v>
      </c>
      <c r="E39" s="94">
        <f t="shared" si="2"/>
        <v>315.20638799999995</v>
      </c>
      <c r="F39" s="94">
        <f t="shared" si="2"/>
        <v>395.46588239999994</v>
      </c>
      <c r="G39" s="94">
        <f t="shared" si="2"/>
        <v>508.4023463999999</v>
      </c>
      <c r="H39" s="94">
        <f t="shared" si="2"/>
        <v>482.1715655999999</v>
      </c>
      <c r="I39" s="94">
        <f t="shared" si="2"/>
        <v>328.1425559999999</v>
      </c>
      <c r="J39" s="94">
        <f t="shared" si="2"/>
        <v>235.44163439999994</v>
      </c>
      <c r="K39" s="94">
        <f t="shared" si="2"/>
        <v>290.8415951999999</v>
      </c>
      <c r="L39" s="94">
        <f t="shared" si="2"/>
        <v>181.41534</v>
      </c>
      <c r="M39" s="94">
        <f t="shared" si="2"/>
        <v>70.47598319999999</v>
      </c>
      <c r="N39" s="94">
        <f t="shared" si="3"/>
        <v>3533.9437583999993</v>
      </c>
      <c r="O39" s="87"/>
      <c r="P39" s="79"/>
    </row>
    <row r="40" spans="1:16" ht="12">
      <c r="A40" s="52" t="s">
        <v>25</v>
      </c>
      <c r="B40" s="94">
        <f t="shared" si="2"/>
        <v>116.54896499999998</v>
      </c>
      <c r="C40" s="94">
        <f t="shared" si="2"/>
        <v>114.30923399999998</v>
      </c>
      <c r="D40" s="94">
        <f t="shared" si="2"/>
        <v>108.7436178</v>
      </c>
      <c r="E40" s="94">
        <f t="shared" si="2"/>
        <v>120.83834699999998</v>
      </c>
      <c r="F40" s="94">
        <f t="shared" si="2"/>
        <v>183.9299706</v>
      </c>
      <c r="G40" s="94">
        <f t="shared" si="2"/>
        <v>127.10058659999997</v>
      </c>
      <c r="H40" s="94">
        <f t="shared" si="2"/>
        <v>111.47224139999997</v>
      </c>
      <c r="I40" s="94">
        <f t="shared" si="2"/>
        <v>104.76963899999997</v>
      </c>
      <c r="J40" s="94">
        <f t="shared" si="2"/>
        <v>75.17200859999998</v>
      </c>
      <c r="K40" s="94">
        <f t="shared" si="2"/>
        <v>80.53769879999997</v>
      </c>
      <c r="L40" s="94">
        <f t="shared" si="2"/>
        <v>99.12883499999998</v>
      </c>
      <c r="M40" s="94">
        <f t="shared" si="2"/>
        <v>176.87039579999998</v>
      </c>
      <c r="N40" s="94">
        <f t="shared" si="3"/>
        <v>1419.4215395999995</v>
      </c>
      <c r="O40" s="87"/>
      <c r="P40" s="79"/>
    </row>
    <row r="41" spans="1:16" ht="12">
      <c r="A41" s="52" t="s">
        <v>26</v>
      </c>
      <c r="B41" s="94">
        <f t="shared" si="2"/>
        <v>358.32839</v>
      </c>
      <c r="C41" s="94">
        <f t="shared" si="2"/>
        <v>409.31836400000003</v>
      </c>
      <c r="D41" s="94">
        <f t="shared" si="2"/>
        <v>367.8335388</v>
      </c>
      <c r="E41" s="94">
        <f t="shared" si="2"/>
        <v>403.3747620000001</v>
      </c>
      <c r="F41" s="94">
        <f t="shared" si="2"/>
        <v>462.54128760000003</v>
      </c>
      <c r="G41" s="94">
        <f t="shared" si="2"/>
        <v>530.1994236</v>
      </c>
      <c r="H41" s="94">
        <f t="shared" si="2"/>
        <v>455.5992644</v>
      </c>
      <c r="I41" s="94">
        <f t="shared" si="2"/>
        <v>366.317994</v>
      </c>
      <c r="J41" s="94">
        <f t="shared" si="2"/>
        <v>243.8022356</v>
      </c>
      <c r="K41" s="94">
        <f t="shared" si="2"/>
        <v>311.9764648</v>
      </c>
      <c r="L41" s="94">
        <f t="shared" si="2"/>
        <v>350.77790999999996</v>
      </c>
      <c r="M41" s="94">
        <f t="shared" si="2"/>
        <v>590.4173268000001</v>
      </c>
      <c r="N41" s="94">
        <f t="shared" si="3"/>
        <v>4850.4869616000005</v>
      </c>
      <c r="O41" s="87"/>
      <c r="P41" s="79"/>
    </row>
    <row r="42" spans="1:16" ht="12">
      <c r="A42" s="52" t="s">
        <v>27</v>
      </c>
      <c r="B42" s="94">
        <f t="shared" si="2"/>
        <v>-31.844324999999998</v>
      </c>
      <c r="C42" s="94">
        <f t="shared" si="2"/>
        <v>-36.39987</v>
      </c>
      <c r="D42" s="94">
        <f t="shared" si="2"/>
        <v>-31.238379000000002</v>
      </c>
      <c r="E42" s="94">
        <f t="shared" si="2"/>
        <v>-41.393834999999996</v>
      </c>
      <c r="F42" s="94">
        <f t="shared" si="2"/>
        <v>-50.615933000000005</v>
      </c>
      <c r="G42" s="94">
        <f t="shared" si="2"/>
        <v>-61.54081300000001</v>
      </c>
      <c r="H42" s="94">
        <f t="shared" si="2"/>
        <v>-55.653477</v>
      </c>
      <c r="I42" s="94">
        <f t="shared" si="2"/>
        <v>-52.307145000000006</v>
      </c>
      <c r="J42" s="94">
        <f t="shared" si="2"/>
        <v>-37.53027300000001</v>
      </c>
      <c r="K42" s="94">
        <f t="shared" si="2"/>
        <v>-50.92383400000001</v>
      </c>
      <c r="L42" s="94">
        <f t="shared" si="2"/>
        <v>-52.47842500000001</v>
      </c>
      <c r="M42" s="94">
        <f t="shared" si="2"/>
        <v>-72.65241900000002</v>
      </c>
      <c r="N42" s="94">
        <f t="shared" si="3"/>
        <v>-574.5787280000001</v>
      </c>
      <c r="O42" s="87"/>
      <c r="P42" s="79"/>
    </row>
    <row r="43" spans="1:16" ht="12">
      <c r="A43" s="51" t="s">
        <v>0</v>
      </c>
      <c r="B43" s="94">
        <f t="shared" si="2"/>
        <v>1063.333505</v>
      </c>
      <c r="C43" s="94">
        <f t="shared" si="2"/>
        <v>1042.8993380000002</v>
      </c>
      <c r="D43" s="94">
        <f t="shared" si="2"/>
        <v>971.8855146000001</v>
      </c>
      <c r="E43" s="94">
        <f t="shared" si="2"/>
        <v>931.7552790000002</v>
      </c>
      <c r="F43" s="94">
        <f t="shared" si="2"/>
        <v>1084.8066242</v>
      </c>
      <c r="G43" s="94">
        <f t="shared" si="2"/>
        <v>1279.1127362000002</v>
      </c>
      <c r="H43" s="94">
        <f t="shared" si="2"/>
        <v>1034.4854598000002</v>
      </c>
      <c r="I43" s="94">
        <f t="shared" si="2"/>
        <v>996.9124230000001</v>
      </c>
      <c r="J43" s="94">
        <f t="shared" si="2"/>
        <v>697.6117902000002</v>
      </c>
      <c r="K43" s="94">
        <f t="shared" si="2"/>
        <v>937.9088316000001</v>
      </c>
      <c r="L43" s="94">
        <f t="shared" si="2"/>
        <v>1001.494845</v>
      </c>
      <c r="M43" s="94">
        <f t="shared" si="2"/>
        <v>1311.5253606</v>
      </c>
      <c r="N43" s="94">
        <f t="shared" si="3"/>
        <v>12353.7317072</v>
      </c>
      <c r="O43" s="87"/>
      <c r="P43" s="79"/>
    </row>
    <row r="44" spans="1:16" ht="12">
      <c r="A44" s="51" t="s">
        <v>1</v>
      </c>
      <c r="B44" s="94">
        <f t="shared" si="2"/>
        <v>99.76905</v>
      </c>
      <c r="C44" s="94">
        <f t="shared" si="2"/>
        <v>128.85678000000001</v>
      </c>
      <c r="D44" s="94">
        <f t="shared" si="2"/>
        <v>110.584926</v>
      </c>
      <c r="E44" s="94">
        <f t="shared" si="2"/>
        <v>135.73749</v>
      </c>
      <c r="F44" s="94">
        <f t="shared" si="2"/>
        <v>127.292802</v>
      </c>
      <c r="G44" s="94">
        <f t="shared" si="2"/>
        <v>131.78452199999998</v>
      </c>
      <c r="H44" s="94">
        <f t="shared" si="2"/>
        <v>95.42323799999998</v>
      </c>
      <c r="I44" s="94">
        <f t="shared" si="2"/>
        <v>89.68562999999999</v>
      </c>
      <c r="J44" s="94">
        <f t="shared" si="2"/>
        <v>84.738762</v>
      </c>
      <c r="K44" s="94">
        <f t="shared" si="2"/>
        <v>146.700996</v>
      </c>
      <c r="L44" s="94">
        <f t="shared" si="2"/>
        <v>124.29195</v>
      </c>
      <c r="M44" s="94">
        <f t="shared" si="2"/>
        <v>167.310486</v>
      </c>
      <c r="N44" s="94">
        <f t="shared" si="3"/>
        <v>1442.176632</v>
      </c>
      <c r="O44" s="87"/>
      <c r="P44" s="79"/>
    </row>
    <row r="45" spans="1:16" s="85" customFormat="1" ht="12">
      <c r="A45" s="95" t="s">
        <v>17</v>
      </c>
      <c r="B45" s="96">
        <f aca="true" t="shared" si="4" ref="B45:N45">SUM(B36:B44)</f>
        <v>5367.8165500000005</v>
      </c>
      <c r="C45" s="96">
        <f t="shared" si="4"/>
        <v>5887.10538</v>
      </c>
      <c r="D45" s="96">
        <f t="shared" si="4"/>
        <v>5560.951805999999</v>
      </c>
      <c r="E45" s="96">
        <f t="shared" si="4"/>
        <v>6152.92734</v>
      </c>
      <c r="F45" s="96">
        <f t="shared" si="4"/>
        <v>3983.3787820000002</v>
      </c>
      <c r="G45" s="96">
        <f t="shared" si="4"/>
        <v>5142.6914019999995</v>
      </c>
      <c r="H45" s="96">
        <f t="shared" si="4"/>
        <v>6015.601327999999</v>
      </c>
      <c r="I45" s="96">
        <f t="shared" si="4"/>
        <v>6220.792829999999</v>
      </c>
      <c r="J45" s="96">
        <f t="shared" si="4"/>
        <v>3853.7604920000003</v>
      </c>
      <c r="K45" s="96">
        <f t="shared" si="4"/>
        <v>3811.326896</v>
      </c>
      <c r="L45" s="96">
        <f t="shared" si="4"/>
        <v>1601.4314499999998</v>
      </c>
      <c r="M45" s="96">
        <f t="shared" si="4"/>
        <v>3185.044086</v>
      </c>
      <c r="N45" s="96">
        <f t="shared" si="4"/>
        <v>56782.828342</v>
      </c>
      <c r="O45" s="97"/>
      <c r="P45" s="97"/>
    </row>
    <row r="46" spans="1:16" ht="12">
      <c r="A46" s="51" t="s">
        <v>16</v>
      </c>
      <c r="B46" s="94">
        <f aca="true" t="shared" si="5" ref="B46:M46">B16*B32</f>
        <v>-310.0273</v>
      </c>
      <c r="C46" s="94">
        <f t="shared" si="5"/>
        <v>-304.06948000000006</v>
      </c>
      <c r="D46" s="94">
        <f t="shared" si="5"/>
        <v>-260.95251600000006</v>
      </c>
      <c r="E46" s="94">
        <f t="shared" si="5"/>
        <v>-242.50534000000002</v>
      </c>
      <c r="F46" s="94">
        <f t="shared" si="5"/>
        <v>-278.075732</v>
      </c>
      <c r="G46" s="94">
        <f t="shared" si="5"/>
        <v>-338.095252</v>
      </c>
      <c r="H46" s="94">
        <f t="shared" si="5"/>
        <v>-296.52290800000003</v>
      </c>
      <c r="I46" s="94">
        <f t="shared" si="5"/>
        <v>-278.69358</v>
      </c>
      <c r="J46" s="94">
        <f t="shared" si="5"/>
        <v>-199.96209200000004</v>
      </c>
      <c r="K46" s="94">
        <f t="shared" si="5"/>
        <v>-255.877336</v>
      </c>
      <c r="L46" s="94">
        <f t="shared" si="5"/>
        <v>-263.68870000000004</v>
      </c>
      <c r="M46" s="94">
        <f t="shared" si="5"/>
        <v>-354.9536760000001</v>
      </c>
      <c r="N46" s="94">
        <f>SUM(B46:M46)</f>
        <v>-3383.4239120000007</v>
      </c>
      <c r="O46" s="97"/>
      <c r="P46" s="79"/>
    </row>
    <row r="47" spans="1:16" ht="12">
      <c r="A47" s="98"/>
      <c r="B47" s="87"/>
      <c r="C47" s="87"/>
      <c r="D47" s="87"/>
      <c r="E47" s="87"/>
      <c r="F47" s="87"/>
      <c r="G47" s="87"/>
      <c r="H47" s="87"/>
      <c r="I47" s="87"/>
      <c r="J47" s="87"/>
      <c r="K47" s="87"/>
      <c r="L47" s="87"/>
      <c r="M47" s="87"/>
      <c r="N47" s="87"/>
      <c r="O47" s="87"/>
      <c r="P47" s="79"/>
    </row>
    <row r="48" spans="1:26" s="85" customFormat="1" ht="12">
      <c r="A48" s="82" t="s">
        <v>15</v>
      </c>
      <c r="B48" s="99">
        <f aca="true" t="shared" si="6" ref="B48:N48">SUM(B45:B47)</f>
        <v>5057.789250000001</v>
      </c>
      <c r="C48" s="99">
        <f t="shared" si="6"/>
        <v>5583.0359</v>
      </c>
      <c r="D48" s="99">
        <f t="shared" si="6"/>
        <v>5299.999289999999</v>
      </c>
      <c r="E48" s="99">
        <f t="shared" si="6"/>
        <v>5910.4220000000005</v>
      </c>
      <c r="F48" s="99">
        <f t="shared" si="6"/>
        <v>3705.3030500000004</v>
      </c>
      <c r="G48" s="99">
        <f t="shared" si="6"/>
        <v>4804.596149999999</v>
      </c>
      <c r="H48" s="99">
        <f t="shared" si="6"/>
        <v>5719.078419999999</v>
      </c>
      <c r="I48" s="99">
        <f t="shared" si="6"/>
        <v>5942.099249999999</v>
      </c>
      <c r="J48" s="99">
        <f t="shared" si="6"/>
        <v>3653.7984</v>
      </c>
      <c r="K48" s="99">
        <f t="shared" si="6"/>
        <v>3555.44956</v>
      </c>
      <c r="L48" s="99">
        <f t="shared" si="6"/>
        <v>1337.74275</v>
      </c>
      <c r="M48" s="99">
        <f t="shared" si="6"/>
        <v>2830.09041</v>
      </c>
      <c r="N48" s="99">
        <f t="shared" si="6"/>
        <v>53399.40443</v>
      </c>
      <c r="O48" s="100"/>
      <c r="P48" s="101"/>
      <c r="Q48" s="102"/>
      <c r="R48" s="102"/>
      <c r="S48" s="102"/>
      <c r="T48" s="102"/>
      <c r="U48" s="102"/>
      <c r="V48" s="102"/>
      <c r="W48" s="102"/>
      <c r="X48" s="102"/>
      <c r="Y48" s="102"/>
      <c r="Z48" s="102"/>
    </row>
    <row r="49" spans="2:26" ht="12">
      <c r="B49" s="87"/>
      <c r="C49" s="87"/>
      <c r="D49" s="87"/>
      <c r="E49" s="87"/>
      <c r="F49" s="87"/>
      <c r="G49" s="87"/>
      <c r="H49" s="87"/>
      <c r="I49" s="87"/>
      <c r="J49" s="87"/>
      <c r="K49" s="87"/>
      <c r="L49" s="87"/>
      <c r="M49" s="87"/>
      <c r="N49" s="90"/>
      <c r="O49" s="103"/>
      <c r="P49" s="179" t="s">
        <v>47</v>
      </c>
      <c r="Q49" s="66"/>
      <c r="R49" s="66"/>
      <c r="S49" s="66"/>
      <c r="T49" s="66"/>
      <c r="U49" s="66"/>
      <c r="V49" s="66"/>
      <c r="W49" s="66"/>
      <c r="X49" s="66"/>
      <c r="Y49" s="66"/>
      <c r="Z49" s="66"/>
    </row>
    <row r="50" spans="1:26" s="87" customFormat="1" ht="12">
      <c r="A50" s="104" t="s">
        <v>29</v>
      </c>
      <c r="B50" s="104">
        <v>4910</v>
      </c>
      <c r="C50" s="104">
        <v>4910</v>
      </c>
      <c r="D50" s="104">
        <v>4910</v>
      </c>
      <c r="E50" s="104">
        <v>4910</v>
      </c>
      <c r="F50" s="104">
        <v>4910</v>
      </c>
      <c r="G50" s="104">
        <v>4910</v>
      </c>
      <c r="H50" s="104">
        <v>4910</v>
      </c>
      <c r="I50" s="104">
        <v>4907</v>
      </c>
      <c r="J50" s="104">
        <v>4906.000000000001</v>
      </c>
      <c r="K50" s="105">
        <v>4908</v>
      </c>
      <c r="L50" s="105">
        <v>4908</v>
      </c>
      <c r="M50" s="104">
        <v>4908.87520798669</v>
      </c>
      <c r="N50" s="104">
        <f>SUM(B50:M50)</f>
        <v>58907.87520798669</v>
      </c>
      <c r="O50" s="103"/>
      <c r="P50" s="180">
        <f>N50/12*5</f>
        <v>24544.948003327787</v>
      </c>
      <c r="Q50" s="103"/>
      <c r="R50" s="103"/>
      <c r="S50" s="103"/>
      <c r="T50" s="103"/>
      <c r="U50" s="103"/>
      <c r="V50" s="103"/>
      <c r="W50" s="103"/>
      <c r="X50" s="103"/>
      <c r="Y50" s="103"/>
      <c r="Z50" s="103"/>
    </row>
    <row r="51" spans="1:26" s="87" customFormat="1" ht="12">
      <c r="A51" s="106"/>
      <c r="B51" s="107"/>
      <c r="D51" s="65"/>
      <c r="E51" s="65"/>
      <c r="F51" s="65"/>
      <c r="G51" s="65"/>
      <c r="H51" s="65"/>
      <c r="I51" s="65"/>
      <c r="J51" s="65"/>
      <c r="K51" s="65"/>
      <c r="L51" s="65"/>
      <c r="M51" s="65"/>
      <c r="N51" s="65"/>
      <c r="O51" s="103"/>
      <c r="P51" s="65"/>
      <c r="Q51" s="103"/>
      <c r="R51" s="103"/>
      <c r="S51" s="103"/>
      <c r="T51" s="103"/>
      <c r="U51" s="103"/>
      <c r="V51" s="103"/>
      <c r="W51" s="103"/>
      <c r="X51" s="103"/>
      <c r="Y51" s="103"/>
      <c r="Z51" s="103"/>
    </row>
    <row r="52" spans="1:26" s="87" customFormat="1" ht="12">
      <c r="A52" s="106" t="s">
        <v>14</v>
      </c>
      <c r="B52" s="108">
        <f aca="true" t="shared" si="7" ref="B52:M52">+_xlfn.IFERROR(B48/B50,0)</f>
        <v>1.0300996435845216</v>
      </c>
      <c r="C52" s="108">
        <f t="shared" si="7"/>
        <v>1.1370745213849287</v>
      </c>
      <c r="D52" s="108">
        <f t="shared" si="7"/>
        <v>1.0794295906313642</v>
      </c>
      <c r="E52" s="108">
        <f t="shared" si="7"/>
        <v>1.203751934826884</v>
      </c>
      <c r="F52" s="108">
        <f t="shared" si="7"/>
        <v>0.7546442057026478</v>
      </c>
      <c r="G52" s="108">
        <f t="shared" si="7"/>
        <v>0.9785328207739307</v>
      </c>
      <c r="H52" s="108">
        <f t="shared" si="7"/>
        <v>1.1647817556008144</v>
      </c>
      <c r="I52" s="108">
        <f t="shared" si="7"/>
        <v>1.2109433971876908</v>
      </c>
      <c r="J52" s="108">
        <f t="shared" si="7"/>
        <v>0.7447611903791275</v>
      </c>
      <c r="K52" s="108">
        <f t="shared" si="7"/>
        <v>0.7244192257538712</v>
      </c>
      <c r="L52" s="108">
        <f t="shared" si="7"/>
        <v>0.2725637224938875</v>
      </c>
      <c r="M52" s="108">
        <f t="shared" si="7"/>
        <v>0.5765252303410507</v>
      </c>
      <c r="N52" s="108"/>
      <c r="O52" s="103"/>
      <c r="P52" s="108"/>
      <c r="Q52" s="103"/>
      <c r="R52" s="103"/>
      <c r="S52" s="103"/>
      <c r="T52" s="103"/>
      <c r="U52" s="103"/>
      <c r="V52" s="103"/>
      <c r="W52" s="103"/>
      <c r="X52" s="103"/>
      <c r="Y52" s="103"/>
      <c r="Z52" s="103"/>
    </row>
    <row r="53" spans="1:26" s="87" customFormat="1" ht="12">
      <c r="A53" s="106" t="s">
        <v>13</v>
      </c>
      <c r="B53" s="109">
        <v>0.65</v>
      </c>
      <c r="C53" s="109">
        <v>0.65</v>
      </c>
      <c r="D53" s="109">
        <v>0.65</v>
      </c>
      <c r="E53" s="109">
        <v>0.65</v>
      </c>
      <c r="F53" s="109">
        <v>0.65</v>
      </c>
      <c r="G53" s="109">
        <v>0.65</v>
      </c>
      <c r="H53" s="109">
        <v>0.65</v>
      </c>
      <c r="I53" s="109">
        <v>0.65</v>
      </c>
      <c r="J53" s="109">
        <v>0.65</v>
      </c>
      <c r="K53" s="109">
        <v>0.65</v>
      </c>
      <c r="L53" s="109">
        <v>0.65</v>
      </c>
      <c r="M53" s="109">
        <v>0.65</v>
      </c>
      <c r="N53" s="108"/>
      <c r="O53" s="103"/>
      <c r="P53" s="108"/>
      <c r="Q53" s="103"/>
      <c r="R53" s="103"/>
      <c r="S53" s="103"/>
      <c r="T53" s="103"/>
      <c r="U53" s="103"/>
      <c r="V53" s="103"/>
      <c r="W53" s="103"/>
      <c r="X53" s="103"/>
      <c r="Y53" s="103"/>
      <c r="Z53" s="103"/>
    </row>
    <row r="54" spans="1:26" s="87" customFormat="1" ht="12">
      <c r="A54" s="106" t="s">
        <v>12</v>
      </c>
      <c r="B54" s="94">
        <f aca="true" t="shared" si="8" ref="B54:M54">+B53*B50</f>
        <v>3191.5</v>
      </c>
      <c r="C54" s="94">
        <f t="shared" si="8"/>
        <v>3191.5</v>
      </c>
      <c r="D54" s="94">
        <f t="shared" si="8"/>
        <v>3191.5</v>
      </c>
      <c r="E54" s="94">
        <f t="shared" si="8"/>
        <v>3191.5</v>
      </c>
      <c r="F54" s="94">
        <f t="shared" si="8"/>
        <v>3191.5</v>
      </c>
      <c r="G54" s="94">
        <f t="shared" si="8"/>
        <v>3191.5</v>
      </c>
      <c r="H54" s="94">
        <f t="shared" si="8"/>
        <v>3191.5</v>
      </c>
      <c r="I54" s="94">
        <f t="shared" si="8"/>
        <v>3189.55</v>
      </c>
      <c r="J54" s="94">
        <f t="shared" si="8"/>
        <v>3188.9000000000005</v>
      </c>
      <c r="K54" s="94">
        <f t="shared" si="8"/>
        <v>3190.2000000000003</v>
      </c>
      <c r="L54" s="94">
        <f t="shared" si="8"/>
        <v>3190.2000000000003</v>
      </c>
      <c r="M54" s="94">
        <f t="shared" si="8"/>
        <v>3190.7688851913485</v>
      </c>
      <c r="N54" s="94">
        <f>SUM(B54:M54)</f>
        <v>38290.11888519135</v>
      </c>
      <c r="O54" s="103"/>
      <c r="P54" s="94"/>
      <c r="Q54" s="103"/>
      <c r="R54" s="103"/>
      <c r="S54" s="103"/>
      <c r="T54" s="103"/>
      <c r="U54" s="103"/>
      <c r="V54" s="103"/>
      <c r="W54" s="103"/>
      <c r="X54" s="103"/>
      <c r="Y54" s="103"/>
      <c r="Z54" s="103"/>
    </row>
    <row r="55" spans="1:26" s="112" customFormat="1" ht="12.75" thickBot="1">
      <c r="A55" s="110" t="s">
        <v>23</v>
      </c>
      <c r="B55" s="111">
        <f>+ROUND(B54-B48,2)</f>
        <v>-1866.29</v>
      </c>
      <c r="C55" s="111">
        <f aca="true" t="shared" si="9" ref="C55:M55">+ROUND(C54-C48,2)</f>
        <v>-2391.54</v>
      </c>
      <c r="D55" s="111">
        <f t="shared" si="9"/>
        <v>-2108.5</v>
      </c>
      <c r="E55" s="111">
        <f t="shared" si="9"/>
        <v>-2718.92</v>
      </c>
      <c r="F55" s="111">
        <f t="shared" si="9"/>
        <v>-513.8</v>
      </c>
      <c r="G55" s="111">
        <f t="shared" si="9"/>
        <v>-1613.1</v>
      </c>
      <c r="H55" s="111">
        <f t="shared" si="9"/>
        <v>-2527.58</v>
      </c>
      <c r="I55" s="111">
        <f t="shared" si="9"/>
        <v>-2752.55</v>
      </c>
      <c r="J55" s="111">
        <f t="shared" si="9"/>
        <v>-464.9</v>
      </c>
      <c r="K55" s="111">
        <f t="shared" si="9"/>
        <v>-365.25</v>
      </c>
      <c r="L55" s="111">
        <f t="shared" si="9"/>
        <v>1852.46</v>
      </c>
      <c r="M55" s="111">
        <f t="shared" si="9"/>
        <v>360.68</v>
      </c>
      <c r="N55" s="111">
        <f>SUM(B55:M55)</f>
        <v>-15109.29</v>
      </c>
      <c r="O55" s="100"/>
      <c r="P55" s="180">
        <f>N55/12*6</f>
        <v>-7554.645</v>
      </c>
      <c r="Q55" s="100"/>
      <c r="R55" s="100"/>
      <c r="S55" s="100"/>
      <c r="T55" s="100"/>
      <c r="U55" s="100"/>
      <c r="V55" s="100"/>
      <c r="W55" s="100"/>
      <c r="X55" s="100"/>
      <c r="Y55" s="100"/>
      <c r="Z55" s="100"/>
    </row>
    <row r="56" spans="1:26" s="87" customFormat="1" ht="12">
      <c r="A56" s="106"/>
      <c r="B56" s="113"/>
      <c r="C56" s="113"/>
      <c r="D56" s="113"/>
      <c r="E56" s="113"/>
      <c r="F56" s="113"/>
      <c r="G56" s="113"/>
      <c r="H56" s="113"/>
      <c r="I56" s="113"/>
      <c r="J56" s="113"/>
      <c r="K56" s="113"/>
      <c r="N56" s="114"/>
      <c r="O56" s="115"/>
      <c r="P56" s="181"/>
      <c r="Q56" s="103"/>
      <c r="R56" s="103"/>
      <c r="S56" s="103"/>
      <c r="T56" s="103"/>
      <c r="U56" s="103"/>
      <c r="V56" s="103"/>
      <c r="W56" s="103"/>
      <c r="X56" s="103"/>
      <c r="Y56" s="103"/>
      <c r="Z56" s="103"/>
    </row>
    <row r="57" spans="1:26" s="87" customFormat="1" ht="12.75">
      <c r="A57" s="11"/>
      <c r="M57" s="61" t="s">
        <v>30</v>
      </c>
      <c r="N57" s="79">
        <f>ROUND(H117/SUM(I50:M50,B88),2)</f>
        <v>0.09</v>
      </c>
      <c r="O57" s="116"/>
      <c r="P57" s="139"/>
      <c r="Q57" s="103"/>
      <c r="R57" s="103"/>
      <c r="S57" s="103"/>
      <c r="T57" s="103"/>
      <c r="U57" s="103"/>
      <c r="V57" s="103"/>
      <c r="W57" s="103"/>
      <c r="X57" s="103"/>
      <c r="Y57" s="103"/>
      <c r="Z57" s="103"/>
    </row>
    <row r="58" spans="1:26" s="87" customFormat="1" ht="12.75">
      <c r="A58" s="11"/>
      <c r="B58" s="79"/>
      <c r="C58" s="79"/>
      <c r="D58" s="79"/>
      <c r="E58" s="79"/>
      <c r="F58" s="79"/>
      <c r="H58" s="117"/>
      <c r="I58" s="117"/>
      <c r="J58" s="117"/>
      <c r="K58" s="117"/>
      <c r="L58" s="117"/>
      <c r="M58" s="117" t="s">
        <v>11</v>
      </c>
      <c r="N58" s="118">
        <f>ROUND(-N55/N50,2)</f>
        <v>0.26</v>
      </c>
      <c r="O58" s="116"/>
      <c r="P58" s="182">
        <f>ROUND(-P55/P50,2)</f>
        <v>0.31</v>
      </c>
      <c r="Q58" s="103"/>
      <c r="R58" s="103"/>
      <c r="S58" s="103"/>
      <c r="T58" s="103"/>
      <c r="U58" s="103"/>
      <c r="V58" s="103"/>
      <c r="W58" s="103"/>
      <c r="X58" s="103"/>
      <c r="Y58" s="103"/>
      <c r="Z58" s="103"/>
    </row>
    <row r="59" spans="1:26" s="87" customFormat="1" ht="12">
      <c r="A59" s="106"/>
      <c r="H59" s="86"/>
      <c r="I59" s="86"/>
      <c r="J59" s="86"/>
      <c r="K59" s="86"/>
      <c r="L59" s="86"/>
      <c r="M59" s="86" t="s">
        <v>10</v>
      </c>
      <c r="N59" s="79">
        <f>+N57+N58</f>
        <v>0.35</v>
      </c>
      <c r="O59" s="119"/>
      <c r="P59" s="120"/>
      <c r="Q59" s="121"/>
      <c r="R59" s="121"/>
      <c r="S59" s="121"/>
      <c r="T59" s="121"/>
      <c r="U59" s="103"/>
      <c r="V59" s="103"/>
      <c r="W59" s="103"/>
      <c r="X59" s="103"/>
      <c r="Y59" s="103"/>
      <c r="Z59" s="103"/>
    </row>
    <row r="60" spans="1:26" s="87" customFormat="1" ht="12">
      <c r="A60" s="106"/>
      <c r="M60" s="86" t="s">
        <v>9</v>
      </c>
      <c r="N60" s="59">
        <v>0.53</v>
      </c>
      <c r="O60" s="121"/>
      <c r="P60" s="121"/>
      <c r="Q60" s="121"/>
      <c r="R60" s="121"/>
      <c r="S60" s="121"/>
      <c r="T60" s="121"/>
      <c r="U60" s="103"/>
      <c r="V60" s="103"/>
      <c r="W60" s="103"/>
      <c r="X60" s="103"/>
      <c r="Y60" s="103"/>
      <c r="Z60" s="103"/>
    </row>
    <row r="61" spans="1:26" s="87" customFormat="1" ht="12">
      <c r="A61" s="106"/>
      <c r="M61" s="86" t="s">
        <v>6</v>
      </c>
      <c r="N61" s="79">
        <f>+N59-N60</f>
        <v>-0.18000000000000005</v>
      </c>
      <c r="O61" s="121"/>
      <c r="P61" s="122"/>
      <c r="Q61" s="122"/>
      <c r="R61" s="122"/>
      <c r="S61" s="122"/>
      <c r="T61" s="121"/>
      <c r="U61" s="103"/>
      <c r="V61" s="103"/>
      <c r="W61" s="103"/>
      <c r="X61" s="103"/>
      <c r="Y61" s="103"/>
      <c r="Z61" s="103"/>
    </row>
    <row r="62" spans="1:26" s="87" customFormat="1" ht="12">
      <c r="A62" s="106"/>
      <c r="M62" s="86" t="s">
        <v>8</v>
      </c>
      <c r="N62" s="123">
        <f>-N61*N50</f>
        <v>10603.417537437606</v>
      </c>
      <c r="O62" s="121"/>
      <c r="P62" s="122"/>
      <c r="Q62" s="124"/>
      <c r="R62" s="122"/>
      <c r="S62" s="122"/>
      <c r="T62" s="121"/>
      <c r="U62" s="103"/>
      <c r="V62" s="103"/>
      <c r="W62" s="103"/>
      <c r="X62" s="103"/>
      <c r="Y62" s="103"/>
      <c r="Z62" s="103"/>
    </row>
    <row r="63" spans="1:26" s="87" customFormat="1" ht="12">
      <c r="A63" s="106"/>
      <c r="O63" s="121"/>
      <c r="P63" s="125"/>
      <c r="Q63" s="124"/>
      <c r="R63" s="122"/>
      <c r="S63" s="122"/>
      <c r="T63" s="121"/>
      <c r="U63" s="103"/>
      <c r="V63" s="103"/>
      <c r="W63" s="103"/>
      <c r="X63" s="103"/>
      <c r="Y63" s="103"/>
      <c r="Z63" s="103"/>
    </row>
    <row r="64" spans="1:26" s="87" customFormat="1" ht="12">
      <c r="A64" s="106"/>
      <c r="M64" s="86" t="s">
        <v>7</v>
      </c>
      <c r="N64" s="126">
        <f>+N60</f>
        <v>0.53</v>
      </c>
      <c r="O64" s="127"/>
      <c r="P64" s="122"/>
      <c r="Q64" s="122"/>
      <c r="R64" s="122"/>
      <c r="S64" s="122"/>
      <c r="T64" s="121"/>
      <c r="U64" s="103"/>
      <c r="V64" s="103"/>
      <c r="W64" s="103"/>
      <c r="X64" s="103"/>
      <c r="Y64" s="103"/>
      <c r="Z64" s="103"/>
    </row>
    <row r="65" spans="1:26" s="87" customFormat="1" ht="12">
      <c r="A65" s="106"/>
      <c r="J65" s="112"/>
      <c r="K65" s="112"/>
      <c r="L65" s="112"/>
      <c r="M65" s="128" t="s">
        <v>39</v>
      </c>
      <c r="N65" s="129">
        <f>N59</f>
        <v>0.35</v>
      </c>
      <c r="O65" s="127"/>
      <c r="P65" s="125"/>
      <c r="Q65" s="130"/>
      <c r="R65" s="125"/>
      <c r="S65" s="125"/>
      <c r="T65" s="121"/>
      <c r="U65" s="103"/>
      <c r="V65" s="103"/>
      <c r="W65" s="103"/>
      <c r="X65" s="103"/>
      <c r="Y65" s="103"/>
      <c r="Z65" s="103"/>
    </row>
    <row r="66" spans="1:26" s="87" customFormat="1" ht="12">
      <c r="A66" s="106"/>
      <c r="M66" s="131" t="s">
        <v>6</v>
      </c>
      <c r="N66" s="126">
        <f>-N64+N65</f>
        <v>-0.18000000000000005</v>
      </c>
      <c r="O66" s="132"/>
      <c r="P66" s="133"/>
      <c r="Q66" s="130"/>
      <c r="R66" s="125"/>
      <c r="S66" s="125"/>
      <c r="T66" s="121"/>
      <c r="U66" s="103"/>
      <c r="V66" s="103"/>
      <c r="W66" s="103"/>
      <c r="X66" s="103"/>
      <c r="Y66" s="103"/>
      <c r="Z66" s="103"/>
    </row>
    <row r="67" spans="1:26" s="87" customFormat="1" ht="12">
      <c r="A67" s="106"/>
      <c r="M67" s="86"/>
      <c r="O67" s="121"/>
      <c r="P67" s="122"/>
      <c r="Q67" s="122"/>
      <c r="R67" s="122"/>
      <c r="S67" s="122"/>
      <c r="T67" s="121"/>
      <c r="U67" s="103"/>
      <c r="V67" s="103"/>
      <c r="W67" s="103"/>
      <c r="X67" s="103"/>
      <c r="Y67" s="103"/>
      <c r="Z67" s="103"/>
    </row>
    <row r="68" spans="1:26" s="87" customFormat="1" ht="12">
      <c r="A68" s="106"/>
      <c r="M68" s="86" t="s">
        <v>5</v>
      </c>
      <c r="N68" s="134">
        <f>N66/N64</f>
        <v>-0.33962264150943405</v>
      </c>
      <c r="O68" s="121"/>
      <c r="P68" s="121"/>
      <c r="Q68" s="121"/>
      <c r="R68" s="121"/>
      <c r="S68" s="121"/>
      <c r="T68" s="121"/>
      <c r="U68" s="103"/>
      <c r="V68" s="103"/>
      <c r="W68" s="103"/>
      <c r="X68" s="103"/>
      <c r="Y68" s="103"/>
      <c r="Z68" s="103"/>
    </row>
    <row r="69" spans="1:26" s="87" customFormat="1" ht="12">
      <c r="A69" s="106"/>
      <c r="O69" s="121"/>
      <c r="P69" s="121"/>
      <c r="Q69" s="121"/>
      <c r="R69" s="121"/>
      <c r="S69" s="121"/>
      <c r="T69" s="121"/>
      <c r="U69" s="103"/>
      <c r="V69" s="103"/>
      <c r="W69" s="103"/>
      <c r="X69" s="103"/>
      <c r="Y69" s="103"/>
      <c r="Z69" s="103"/>
    </row>
    <row r="70" spans="1:26" s="87" customFormat="1" ht="12">
      <c r="A70" s="106"/>
      <c r="N70" s="103"/>
      <c r="O70" s="103"/>
      <c r="P70" s="103"/>
      <c r="Q70" s="103"/>
      <c r="R70" s="103"/>
      <c r="S70" s="103"/>
      <c r="T70" s="103"/>
      <c r="U70" s="103"/>
      <c r="V70" s="103"/>
      <c r="W70" s="103"/>
      <c r="X70" s="103"/>
      <c r="Y70" s="103"/>
      <c r="Z70" s="103"/>
    </row>
    <row r="71" spans="1:26" s="87" customFormat="1" ht="12">
      <c r="A71" s="135" t="s">
        <v>40</v>
      </c>
      <c r="B71" s="103"/>
      <c r="O71" s="103"/>
      <c r="P71" s="103"/>
      <c r="Q71" s="103"/>
      <c r="R71" s="103"/>
      <c r="S71" s="103"/>
      <c r="T71" s="103"/>
      <c r="U71" s="103"/>
      <c r="V71" s="103"/>
      <c r="W71" s="103"/>
      <c r="X71" s="103"/>
      <c r="Y71" s="103"/>
      <c r="Z71" s="103"/>
    </row>
    <row r="72" spans="1:26" s="87" customFormat="1" ht="12">
      <c r="A72" s="106"/>
      <c r="O72" s="103"/>
      <c r="P72" s="103"/>
      <c r="Q72" s="103"/>
      <c r="R72" s="103"/>
      <c r="S72" s="103"/>
      <c r="T72" s="103"/>
      <c r="U72" s="103"/>
      <c r="V72" s="103"/>
      <c r="W72" s="103"/>
      <c r="X72" s="103"/>
      <c r="Y72" s="103"/>
      <c r="Z72" s="103"/>
    </row>
    <row r="73" spans="1:26" s="87" customFormat="1" ht="12">
      <c r="A73" s="72"/>
      <c r="B73" s="73">
        <v>43070</v>
      </c>
      <c r="O73" s="103"/>
      <c r="P73" s="103"/>
      <c r="Q73" s="103"/>
      <c r="R73" s="103"/>
      <c r="S73" s="103"/>
      <c r="T73" s="103"/>
      <c r="U73" s="103"/>
      <c r="V73" s="103"/>
      <c r="W73" s="103"/>
      <c r="X73" s="103"/>
      <c r="Y73" s="103"/>
      <c r="Z73" s="103"/>
    </row>
    <row r="74" spans="1:26" s="87" customFormat="1" ht="12">
      <c r="A74" s="76" t="s">
        <v>19</v>
      </c>
      <c r="B74" s="77"/>
      <c r="O74" s="103"/>
      <c r="P74" s="103"/>
      <c r="Q74" s="103"/>
      <c r="R74" s="103"/>
      <c r="S74" s="103"/>
      <c r="T74" s="103"/>
      <c r="U74" s="103"/>
      <c r="V74" s="103"/>
      <c r="W74" s="103"/>
      <c r="X74" s="103"/>
      <c r="Y74" s="103"/>
      <c r="Z74" s="103"/>
    </row>
    <row r="75" spans="1:26" s="87" customFormat="1" ht="12">
      <c r="A75" s="51" t="s">
        <v>3</v>
      </c>
      <c r="B75" s="59">
        <v>20.065759999999997</v>
      </c>
      <c r="O75" s="103"/>
      <c r="P75" s="103"/>
      <c r="Q75" s="103"/>
      <c r="R75" s="103"/>
      <c r="S75" s="103"/>
      <c r="T75" s="103"/>
      <c r="U75" s="103"/>
      <c r="V75" s="103"/>
      <c r="W75" s="103"/>
      <c r="X75" s="103"/>
      <c r="Y75" s="103"/>
      <c r="Z75" s="103"/>
    </row>
    <row r="76" spans="1:26" s="87" customFormat="1" ht="12">
      <c r="A76" s="51" t="s">
        <v>2</v>
      </c>
      <c r="B76" s="59">
        <v>23.64392</v>
      </c>
      <c r="O76" s="103"/>
      <c r="P76" s="103"/>
      <c r="Q76" s="103"/>
      <c r="R76" s="103"/>
      <c r="S76" s="103"/>
      <c r="T76" s="103"/>
      <c r="U76" s="103"/>
      <c r="V76" s="103"/>
      <c r="W76" s="103"/>
      <c r="X76" s="103"/>
      <c r="Y76" s="103"/>
      <c r="Z76" s="103"/>
    </row>
    <row r="77" spans="1:26" s="87" customFormat="1" ht="12">
      <c r="A77" s="51" t="s">
        <v>4</v>
      </c>
      <c r="B77" s="59">
        <v>17.54</v>
      </c>
      <c r="O77" s="103"/>
      <c r="P77" s="103"/>
      <c r="Q77" s="103"/>
      <c r="R77" s="103"/>
      <c r="S77" s="103"/>
      <c r="T77" s="103"/>
      <c r="U77" s="103"/>
      <c r="V77" s="103"/>
      <c r="W77" s="103"/>
      <c r="X77" s="103"/>
      <c r="Y77" s="103"/>
      <c r="Z77" s="103"/>
    </row>
    <row r="78" spans="1:26" s="87" customFormat="1" ht="12">
      <c r="A78" s="52" t="s">
        <v>24</v>
      </c>
      <c r="B78" s="59">
        <v>2.5257599999999996</v>
      </c>
      <c r="O78" s="103"/>
      <c r="P78" s="103"/>
      <c r="Q78" s="103"/>
      <c r="R78" s="103"/>
      <c r="S78" s="103"/>
      <c r="T78" s="103"/>
      <c r="U78" s="103"/>
      <c r="V78" s="103"/>
      <c r="W78" s="103"/>
      <c r="X78" s="103"/>
      <c r="Y78" s="103"/>
      <c r="Z78" s="103"/>
    </row>
    <row r="79" spans="1:26" s="87" customFormat="1" ht="12">
      <c r="A79" s="52" t="s">
        <v>25</v>
      </c>
      <c r="B79" s="59">
        <v>0.6314399999999999</v>
      </c>
      <c r="O79" s="103"/>
      <c r="P79" s="103"/>
      <c r="Q79" s="103"/>
      <c r="R79" s="103"/>
      <c r="S79" s="103"/>
      <c r="T79" s="103"/>
      <c r="U79" s="103"/>
      <c r="V79" s="103"/>
      <c r="W79" s="103"/>
      <c r="X79" s="103"/>
      <c r="Y79" s="103"/>
      <c r="Z79" s="103"/>
    </row>
    <row r="80" spans="1:26" s="87" customFormat="1" ht="12">
      <c r="A80" s="52" t="s">
        <v>26</v>
      </c>
      <c r="B80" s="59">
        <v>0.98224</v>
      </c>
      <c r="O80" s="103"/>
      <c r="P80" s="103"/>
      <c r="Q80" s="103"/>
      <c r="R80" s="103"/>
      <c r="S80" s="103"/>
      <c r="T80" s="103"/>
      <c r="U80" s="103"/>
      <c r="V80" s="103"/>
      <c r="W80" s="103"/>
      <c r="X80" s="103"/>
      <c r="Y80" s="103"/>
      <c r="Z80" s="103"/>
    </row>
    <row r="81" spans="1:26" s="87" customFormat="1" ht="12">
      <c r="A81" s="52" t="s">
        <v>27</v>
      </c>
      <c r="B81" s="59">
        <v>0.3508</v>
      </c>
      <c r="O81" s="103"/>
      <c r="P81" s="103"/>
      <c r="Q81" s="103"/>
      <c r="R81" s="103"/>
      <c r="S81" s="103"/>
      <c r="T81" s="103"/>
      <c r="U81" s="103"/>
      <c r="V81" s="103"/>
      <c r="W81" s="103"/>
      <c r="X81" s="103"/>
      <c r="Y81" s="103"/>
      <c r="Z81" s="103"/>
    </row>
    <row r="82" spans="1:26" s="87" customFormat="1" ht="12">
      <c r="A82" s="51" t="s">
        <v>0</v>
      </c>
      <c r="B82" s="59">
        <v>0.9120799999999999</v>
      </c>
      <c r="O82" s="103"/>
      <c r="P82" s="103"/>
      <c r="Q82" s="103"/>
      <c r="R82" s="103"/>
      <c r="S82" s="103"/>
      <c r="T82" s="103"/>
      <c r="U82" s="103"/>
      <c r="V82" s="103"/>
      <c r="W82" s="103"/>
      <c r="X82" s="103"/>
      <c r="Y82" s="103"/>
      <c r="Z82" s="103"/>
    </row>
    <row r="83" spans="1:26" s="87" customFormat="1" ht="12">
      <c r="A83" s="51" t="s">
        <v>1</v>
      </c>
      <c r="B83" s="59">
        <v>2.1048</v>
      </c>
      <c r="O83" s="103"/>
      <c r="P83" s="103"/>
      <c r="Q83" s="103"/>
      <c r="R83" s="103"/>
      <c r="S83" s="103"/>
      <c r="T83" s="103"/>
      <c r="U83" s="103"/>
      <c r="V83" s="103"/>
      <c r="W83" s="103"/>
      <c r="X83" s="103"/>
      <c r="Y83" s="103"/>
      <c r="Z83" s="103"/>
    </row>
    <row r="84" spans="1:26" s="87" customFormat="1" ht="12">
      <c r="A84" s="51" t="s">
        <v>38</v>
      </c>
      <c r="B84" s="59">
        <v>1.4032</v>
      </c>
      <c r="O84" s="103"/>
      <c r="P84" s="103"/>
      <c r="Q84" s="103"/>
      <c r="R84" s="103"/>
      <c r="S84" s="103"/>
      <c r="T84" s="103"/>
      <c r="U84" s="103"/>
      <c r="V84" s="103"/>
      <c r="W84" s="103"/>
      <c r="X84" s="103"/>
      <c r="Y84" s="103"/>
      <c r="Z84" s="103"/>
    </row>
    <row r="85" spans="1:26" s="87" customFormat="1" ht="12">
      <c r="A85" s="81"/>
      <c r="B85" s="79"/>
      <c r="O85" s="103"/>
      <c r="P85" s="103"/>
      <c r="Q85" s="103"/>
      <c r="R85" s="103"/>
      <c r="S85" s="103"/>
      <c r="T85" s="103"/>
      <c r="U85" s="103"/>
      <c r="V85" s="103"/>
      <c r="W85" s="103"/>
      <c r="X85" s="103"/>
      <c r="Y85" s="103"/>
      <c r="Z85" s="103"/>
    </row>
    <row r="86" spans="1:26" s="87" customFormat="1" ht="12">
      <c r="A86" s="82" t="s">
        <v>15</v>
      </c>
      <c r="B86" s="83">
        <f>SUM(B74:B85)</f>
        <v>70.16000000000001</v>
      </c>
      <c r="O86" s="103"/>
      <c r="P86" s="103"/>
      <c r="Q86" s="103"/>
      <c r="R86" s="103"/>
      <c r="S86" s="103"/>
      <c r="T86" s="103"/>
      <c r="U86" s="103"/>
      <c r="V86" s="103"/>
      <c r="W86" s="103"/>
      <c r="X86" s="103"/>
      <c r="Y86" s="103"/>
      <c r="Z86" s="103"/>
    </row>
    <row r="87" spans="1:26" s="87" customFormat="1" ht="12">
      <c r="A87" s="136"/>
      <c r="B87" s="137"/>
      <c r="O87" s="103"/>
      <c r="P87" s="103"/>
      <c r="Q87" s="103"/>
      <c r="R87" s="103"/>
      <c r="S87" s="103"/>
      <c r="T87" s="103"/>
      <c r="U87" s="103"/>
      <c r="V87" s="103"/>
      <c r="W87" s="103"/>
      <c r="X87" s="103"/>
      <c r="Y87" s="103"/>
      <c r="Z87" s="103"/>
    </row>
    <row r="88" spans="1:26" s="87" customFormat="1" ht="12">
      <c r="A88" s="136" t="s">
        <v>41</v>
      </c>
      <c r="B88" s="83">
        <v>4908.000000000001</v>
      </c>
      <c r="O88" s="103"/>
      <c r="P88" s="103"/>
      <c r="Q88" s="103"/>
      <c r="R88" s="103"/>
      <c r="S88" s="103"/>
      <c r="T88" s="103"/>
      <c r="U88" s="103"/>
      <c r="V88" s="103"/>
      <c r="W88" s="103"/>
      <c r="X88" s="103"/>
      <c r="Y88" s="103"/>
      <c r="Z88" s="103"/>
    </row>
    <row r="89" spans="1:26" s="87" customFormat="1" ht="12">
      <c r="A89" s="136"/>
      <c r="B89" s="137"/>
      <c r="O89" s="103"/>
      <c r="P89" s="103"/>
      <c r="Q89" s="103"/>
      <c r="R89" s="103"/>
      <c r="S89" s="103"/>
      <c r="T89" s="103"/>
      <c r="U89" s="103"/>
      <c r="V89" s="103"/>
      <c r="W89" s="103"/>
      <c r="X89" s="103"/>
      <c r="Y89" s="103"/>
      <c r="Z89" s="103"/>
    </row>
    <row r="90" spans="1:26" s="87" customFormat="1" ht="12">
      <c r="A90" s="136"/>
      <c r="B90" s="73">
        <v>42917</v>
      </c>
      <c r="C90" s="73">
        <v>42948</v>
      </c>
      <c r="D90" s="73">
        <v>42979</v>
      </c>
      <c r="E90" s="73">
        <v>43009</v>
      </c>
      <c r="F90" s="73">
        <v>43040</v>
      </c>
      <c r="G90" s="73">
        <v>43070</v>
      </c>
      <c r="O90" s="103"/>
      <c r="P90" s="103"/>
      <c r="Q90" s="103"/>
      <c r="R90" s="103"/>
      <c r="S90" s="103"/>
      <c r="T90" s="103"/>
      <c r="U90" s="103"/>
      <c r="V90" s="103"/>
      <c r="W90" s="103"/>
      <c r="X90" s="103"/>
      <c r="Y90" s="103"/>
      <c r="Z90" s="103"/>
    </row>
    <row r="91" spans="1:26" s="87" customFormat="1" ht="12">
      <c r="A91" s="138" t="s">
        <v>28</v>
      </c>
      <c r="B91" s="65"/>
      <c r="C91" s="65"/>
      <c r="D91" s="65"/>
      <c r="E91" s="65"/>
      <c r="F91" s="65"/>
      <c r="G91" s="65"/>
      <c r="H91" s="65"/>
      <c r="I91" s="65"/>
      <c r="J91" s="65"/>
      <c r="K91" s="65"/>
      <c r="L91" s="65"/>
      <c r="M91" s="65"/>
      <c r="O91" s="103"/>
      <c r="P91" s="103"/>
      <c r="Q91" s="103"/>
      <c r="R91" s="103"/>
      <c r="S91" s="103"/>
      <c r="T91" s="103"/>
      <c r="U91" s="103"/>
      <c r="V91" s="103"/>
      <c r="W91" s="103"/>
      <c r="X91" s="103"/>
      <c r="Y91" s="103"/>
      <c r="Z91" s="103"/>
    </row>
    <row r="92" spans="1:67" s="87" customFormat="1" ht="12">
      <c r="A92" s="51" t="s">
        <v>3</v>
      </c>
      <c r="B92" s="53">
        <v>-0.6600000000000037</v>
      </c>
      <c r="C92" s="53">
        <v>-15.660000000000004</v>
      </c>
      <c r="D92" s="91">
        <v>-33.660000000000004</v>
      </c>
      <c r="E92" s="53">
        <v>-61.660000000000004</v>
      </c>
      <c r="F92" s="53">
        <v>-41.660000000000004</v>
      </c>
      <c r="G92" s="53">
        <v>-32.82999999999999</v>
      </c>
      <c r="H92" s="53"/>
      <c r="I92" s="53"/>
      <c r="J92" s="53"/>
      <c r="K92" s="53"/>
      <c r="L92" s="53"/>
      <c r="M92" s="5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row>
    <row r="93" spans="1:67" s="87" customFormat="1" ht="12">
      <c r="A93" s="51" t="s">
        <v>2</v>
      </c>
      <c r="B93" s="53">
        <v>94.33999999999997</v>
      </c>
      <c r="C93" s="53">
        <v>79.33999999999997</v>
      </c>
      <c r="D93" s="91">
        <v>49.34</v>
      </c>
      <c r="E93" s="53">
        <v>-20.660000000000004</v>
      </c>
      <c r="F93" s="53">
        <v>13.339999999999996</v>
      </c>
      <c r="G93" s="53">
        <v>22.170000000000016</v>
      </c>
      <c r="H93" s="53"/>
      <c r="I93" s="53"/>
      <c r="J93" s="53"/>
      <c r="K93" s="53"/>
      <c r="L93" s="53"/>
      <c r="M93" s="5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row>
    <row r="94" spans="1:67" s="87" customFormat="1" ht="12">
      <c r="A94" s="51" t="s">
        <v>4</v>
      </c>
      <c r="B94" s="53">
        <v>-5.660000000000004</v>
      </c>
      <c r="C94" s="53">
        <v>-20.660000000000004</v>
      </c>
      <c r="D94" s="91">
        <v>-40.660000000000004</v>
      </c>
      <c r="E94" s="53">
        <v>-65.66</v>
      </c>
      <c r="F94" s="53">
        <v>-80.66</v>
      </c>
      <c r="G94" s="53">
        <v>-112.82999999999998</v>
      </c>
      <c r="H94" s="53"/>
      <c r="I94" s="53"/>
      <c r="J94" s="53"/>
      <c r="K94" s="53"/>
      <c r="L94" s="53"/>
      <c r="M94" s="5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row>
    <row r="95" spans="1:67" s="87" customFormat="1" ht="12">
      <c r="A95" s="52" t="s">
        <v>24</v>
      </c>
      <c r="B95" s="53">
        <v>99.33999999999997</v>
      </c>
      <c r="C95" s="53">
        <v>99.33999999999997</v>
      </c>
      <c r="D95" s="91">
        <v>94.33999999999997</v>
      </c>
      <c r="E95" s="53">
        <v>39.34</v>
      </c>
      <c r="F95" s="53">
        <v>-20.660000000000004</v>
      </c>
      <c r="G95" s="53">
        <v>-27.82999999999999</v>
      </c>
      <c r="H95" s="53"/>
      <c r="I95" s="53"/>
      <c r="J95" s="53"/>
      <c r="K95" s="53"/>
      <c r="L95" s="53"/>
      <c r="M95" s="5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row>
    <row r="96" spans="1:67" s="87" customFormat="1" ht="12">
      <c r="A96" s="52" t="s">
        <v>25</v>
      </c>
      <c r="B96" s="53">
        <v>139.33999999999997</v>
      </c>
      <c r="C96" s="53">
        <v>139.33999999999997</v>
      </c>
      <c r="D96" s="91">
        <v>109.33999999999997</v>
      </c>
      <c r="E96" s="53">
        <v>139.33999999999997</v>
      </c>
      <c r="F96" s="53">
        <v>199.33999999999997</v>
      </c>
      <c r="G96" s="53">
        <v>157.17000000000002</v>
      </c>
      <c r="H96" s="53"/>
      <c r="I96" s="53"/>
      <c r="J96" s="53"/>
      <c r="K96" s="53"/>
      <c r="L96" s="53"/>
      <c r="M96" s="5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row>
    <row r="97" spans="1:67" s="87" customFormat="1" ht="12">
      <c r="A97" s="52" t="s">
        <v>26</v>
      </c>
      <c r="B97" s="53">
        <v>369.34</v>
      </c>
      <c r="C97" s="53">
        <v>339.34</v>
      </c>
      <c r="D97" s="91">
        <v>339.34</v>
      </c>
      <c r="E97" s="53">
        <v>374.34</v>
      </c>
      <c r="F97" s="53">
        <v>479.34000000000003</v>
      </c>
      <c r="G97" s="53">
        <v>487.16999999999996</v>
      </c>
      <c r="H97" s="53"/>
      <c r="I97" s="53"/>
      <c r="J97" s="53"/>
      <c r="K97" s="53"/>
      <c r="L97" s="53"/>
      <c r="M97" s="5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row>
    <row r="98" spans="1:67" s="87" customFormat="1" ht="12">
      <c r="A98" s="52" t="s">
        <v>27</v>
      </c>
      <c r="B98" s="53">
        <v>-210.66000000000003</v>
      </c>
      <c r="C98" s="53">
        <v>-210.66000000000003</v>
      </c>
      <c r="D98" s="91">
        <v>-220.66000000000003</v>
      </c>
      <c r="E98" s="53">
        <v>-220.66000000000003</v>
      </c>
      <c r="F98" s="53">
        <v>-225.66000000000003</v>
      </c>
      <c r="G98" s="53">
        <v>-202.82999999999998</v>
      </c>
      <c r="H98" s="53"/>
      <c r="I98" s="53"/>
      <c r="J98" s="53"/>
      <c r="K98" s="53"/>
      <c r="L98" s="53"/>
      <c r="M98" s="5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row>
    <row r="99" spans="1:67" s="87" customFormat="1" ht="12">
      <c r="A99" s="51" t="s">
        <v>0</v>
      </c>
      <c r="B99" s="53">
        <v>1169.3400000000001</v>
      </c>
      <c r="C99" s="53">
        <v>1139.3400000000001</v>
      </c>
      <c r="D99" s="91">
        <v>1199.3400000000001</v>
      </c>
      <c r="E99" s="53">
        <v>1244.3400000000001</v>
      </c>
      <c r="F99" s="53">
        <v>1209.3400000000001</v>
      </c>
      <c r="G99" s="53">
        <v>1237.17</v>
      </c>
      <c r="H99" s="53"/>
      <c r="I99" s="53"/>
      <c r="J99" s="53"/>
      <c r="K99" s="53"/>
      <c r="L99" s="53"/>
      <c r="M99" s="5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row>
    <row r="100" spans="1:67" s="87" customFormat="1" ht="12">
      <c r="A100" s="51" t="s">
        <v>1</v>
      </c>
      <c r="B100" s="53">
        <v>2.3399999999999963</v>
      </c>
      <c r="C100" s="53">
        <v>17.339999999999996</v>
      </c>
      <c r="D100" s="91">
        <v>39.34</v>
      </c>
      <c r="E100" s="53">
        <v>24.340000000000003</v>
      </c>
      <c r="F100" s="53">
        <v>24.340000000000003</v>
      </c>
      <c r="G100" s="53">
        <v>37.170000000000016</v>
      </c>
      <c r="H100" s="53"/>
      <c r="I100" s="53"/>
      <c r="J100" s="53"/>
      <c r="K100" s="53"/>
      <c r="L100" s="53"/>
      <c r="M100" s="5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row>
    <row r="101" spans="1:67" s="87" customFormat="1" ht="12">
      <c r="A101" s="51" t="s">
        <v>38</v>
      </c>
      <c r="B101" s="53">
        <v>-265.66</v>
      </c>
      <c r="C101" s="53">
        <v>-265.66</v>
      </c>
      <c r="D101" s="91">
        <v>-265.66</v>
      </c>
      <c r="E101" s="53">
        <v>-265.66</v>
      </c>
      <c r="F101" s="53">
        <v>-265.66</v>
      </c>
      <c r="G101" s="53">
        <v>-267.83</v>
      </c>
      <c r="H101" s="53"/>
      <c r="I101" s="53"/>
      <c r="J101" s="53"/>
      <c r="K101" s="53"/>
      <c r="L101" s="53"/>
      <c r="M101" s="5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row>
    <row r="102" spans="1:26" s="87" customFormat="1" ht="12">
      <c r="A102" s="106"/>
      <c r="B102" s="139"/>
      <c r="C102" s="139"/>
      <c r="D102" s="139"/>
      <c r="E102" s="139"/>
      <c r="F102" s="139"/>
      <c r="G102" s="139"/>
      <c r="H102" s="139"/>
      <c r="I102" s="139"/>
      <c r="J102" s="139"/>
      <c r="K102" s="139"/>
      <c r="O102" s="103"/>
      <c r="P102" s="103"/>
      <c r="Q102" s="103"/>
      <c r="R102" s="103"/>
      <c r="S102" s="103"/>
      <c r="T102" s="103"/>
      <c r="U102" s="103"/>
      <c r="V102" s="103"/>
      <c r="W102" s="103"/>
      <c r="X102" s="103"/>
      <c r="Y102" s="103"/>
      <c r="Z102" s="103"/>
    </row>
    <row r="103" spans="1:20" s="87" customFormat="1" ht="12">
      <c r="A103" s="106"/>
      <c r="B103" s="139"/>
      <c r="C103" s="139"/>
      <c r="D103" s="139"/>
      <c r="E103" s="139"/>
      <c r="F103" s="139"/>
      <c r="G103" s="139"/>
      <c r="H103" s="140" t="s">
        <v>20</v>
      </c>
      <c r="I103" s="103"/>
      <c r="J103" s="103"/>
      <c r="K103" s="103"/>
      <c r="L103" s="103"/>
      <c r="M103" s="103"/>
      <c r="N103" s="103"/>
      <c r="O103" s="103"/>
      <c r="P103" s="103"/>
      <c r="Q103" s="103"/>
      <c r="R103" s="103"/>
      <c r="S103" s="103"/>
      <c r="T103" s="103"/>
    </row>
    <row r="104" spans="1:20" s="87" customFormat="1" ht="12">
      <c r="A104" s="64" t="s">
        <v>18</v>
      </c>
      <c r="B104" s="73">
        <v>42917</v>
      </c>
      <c r="C104" s="73">
        <v>42948</v>
      </c>
      <c r="D104" s="73">
        <v>42979</v>
      </c>
      <c r="E104" s="73">
        <v>43009</v>
      </c>
      <c r="F104" s="73">
        <v>43040</v>
      </c>
      <c r="G104" s="73">
        <v>43070</v>
      </c>
      <c r="H104" s="141" t="s">
        <v>15</v>
      </c>
      <c r="I104" s="103"/>
      <c r="J104" s="103"/>
      <c r="K104" s="103"/>
      <c r="L104" s="103"/>
      <c r="M104" s="103"/>
      <c r="N104" s="103"/>
      <c r="O104" s="103"/>
      <c r="P104" s="103"/>
      <c r="Q104" s="103"/>
      <c r="R104" s="103"/>
      <c r="S104" s="103"/>
      <c r="T104" s="103"/>
    </row>
    <row r="105" spans="1:20" s="87" customFormat="1" ht="12">
      <c r="A105" s="51" t="s">
        <v>3</v>
      </c>
      <c r="B105" s="94">
        <f aca="true" t="shared" si="10" ref="B105:F113">I7*B92</f>
        <v>-11.920194000000064</v>
      </c>
      <c r="C105" s="94">
        <f t="shared" si="10"/>
        <v>-202.93261560000005</v>
      </c>
      <c r="D105" s="94">
        <f t="shared" si="10"/>
        <v>-558.1595447999999</v>
      </c>
      <c r="E105" s="94">
        <f t="shared" si="10"/>
        <v>-1053.6769100000001</v>
      </c>
      <c r="F105" s="94">
        <f t="shared" si="10"/>
        <v>-958.3041468000001</v>
      </c>
      <c r="G105" s="94">
        <f aca="true" t="shared" si="11" ref="G105:G113">+G92*B75</f>
        <v>-658.7589007999998</v>
      </c>
      <c r="H105" s="94">
        <f aca="true" t="shared" si="12" ref="H105:H113">SUM(B105:G105)</f>
        <v>-3443.7523119999996</v>
      </c>
      <c r="I105" s="103"/>
      <c r="J105" s="103"/>
      <c r="K105" s="103"/>
      <c r="L105" s="103"/>
      <c r="M105" s="103"/>
      <c r="N105" s="103"/>
      <c r="O105" s="103"/>
      <c r="P105" s="103"/>
      <c r="Q105" s="103"/>
      <c r="R105" s="103"/>
      <c r="S105" s="103"/>
      <c r="T105" s="103"/>
    </row>
    <row r="106" spans="1:20" s="87" customFormat="1" ht="12">
      <c r="A106" s="51" t="s">
        <v>2</v>
      </c>
      <c r="B106" s="94">
        <f t="shared" si="10"/>
        <v>2007.7014269999995</v>
      </c>
      <c r="C106" s="94">
        <f t="shared" si="10"/>
        <v>1211.4797497999998</v>
      </c>
      <c r="D106" s="94">
        <f t="shared" si="10"/>
        <v>964.0670884</v>
      </c>
      <c r="E106" s="94">
        <f t="shared" si="10"/>
        <v>-416.0045950000001</v>
      </c>
      <c r="F106" s="94">
        <f t="shared" si="10"/>
        <v>361.5794994</v>
      </c>
      <c r="G106" s="94">
        <f t="shared" si="11"/>
        <v>524.1857064000004</v>
      </c>
      <c r="H106" s="94">
        <f t="shared" si="12"/>
        <v>4653.008875999999</v>
      </c>
      <c r="I106" s="103"/>
      <c r="J106" s="103"/>
      <c r="K106" s="103"/>
      <c r="L106" s="103"/>
      <c r="M106" s="103"/>
      <c r="N106" s="103"/>
      <c r="O106" s="103"/>
      <c r="P106" s="103"/>
      <c r="Q106" s="103"/>
      <c r="R106" s="103"/>
      <c r="S106" s="103"/>
      <c r="T106" s="103"/>
    </row>
    <row r="107" spans="1:20" s="87" customFormat="1" ht="12">
      <c r="A107" s="51" t="s">
        <v>4</v>
      </c>
      <c r="B107" s="94">
        <f t="shared" si="10"/>
        <v>-89.35725000000005</v>
      </c>
      <c r="C107" s="94">
        <f t="shared" si="10"/>
        <v>-234.02615000000006</v>
      </c>
      <c r="D107" s="94">
        <f t="shared" si="10"/>
        <v>-589.3667</v>
      </c>
      <c r="E107" s="94">
        <f t="shared" si="10"/>
        <v>-980.79625</v>
      </c>
      <c r="F107" s="94">
        <f t="shared" si="10"/>
        <v>-1621.87095</v>
      </c>
      <c r="G107" s="94">
        <f t="shared" si="11"/>
        <v>-1979.0381999999997</v>
      </c>
      <c r="H107" s="94">
        <f t="shared" si="12"/>
        <v>-5494.4555</v>
      </c>
      <c r="I107" s="103"/>
      <c r="J107" s="103"/>
      <c r="K107" s="103"/>
      <c r="L107" s="103"/>
      <c r="M107" s="103"/>
      <c r="N107" s="103"/>
      <c r="O107" s="103"/>
      <c r="P107" s="103"/>
      <c r="Q107" s="103"/>
      <c r="R107" s="103"/>
      <c r="S107" s="103"/>
      <c r="T107" s="103"/>
    </row>
    <row r="108" spans="1:20" s="87" customFormat="1" ht="12">
      <c r="A108" s="52" t="s">
        <v>24</v>
      </c>
      <c r="B108" s="94">
        <f t="shared" si="10"/>
        <v>225.8395559999999</v>
      </c>
      <c r="C108" s="94">
        <f t="shared" si="10"/>
        <v>162.03943439999995</v>
      </c>
      <c r="D108" s="94">
        <f t="shared" si="10"/>
        <v>196.91399519999993</v>
      </c>
      <c r="E108" s="94">
        <f t="shared" si="10"/>
        <v>84.62034</v>
      </c>
      <c r="F108" s="94">
        <f t="shared" si="10"/>
        <v>-59.82061680000001</v>
      </c>
      <c r="G108" s="94">
        <f t="shared" si="11"/>
        <v>-70.29190079999996</v>
      </c>
      <c r="H108" s="94">
        <f t="shared" si="12"/>
        <v>539.3008079999997</v>
      </c>
      <c r="I108" s="103"/>
      <c r="J108" s="103"/>
      <c r="K108" s="103"/>
      <c r="L108" s="103"/>
      <c r="M108" s="103"/>
      <c r="N108" s="103"/>
      <c r="O108" s="103"/>
      <c r="P108" s="103"/>
      <c r="Q108" s="103"/>
      <c r="R108" s="103"/>
      <c r="S108" s="103"/>
      <c r="T108" s="103"/>
    </row>
    <row r="109" spans="1:20" s="87" customFormat="1" ht="12">
      <c r="A109" s="52" t="s">
        <v>25</v>
      </c>
      <c r="B109" s="94">
        <f t="shared" si="10"/>
        <v>79.19388899999997</v>
      </c>
      <c r="C109" s="94">
        <f t="shared" si="10"/>
        <v>56.821458599999985</v>
      </c>
      <c r="D109" s="94">
        <f t="shared" si="10"/>
        <v>57.055798799999984</v>
      </c>
      <c r="E109" s="94">
        <f t="shared" si="10"/>
        <v>74.93008499999998</v>
      </c>
      <c r="F109" s="94">
        <f t="shared" si="10"/>
        <v>144.29624579999998</v>
      </c>
      <c r="G109" s="94">
        <f t="shared" si="11"/>
        <v>99.2434248</v>
      </c>
      <c r="H109" s="94">
        <f t="shared" si="12"/>
        <v>511.5409019999999</v>
      </c>
      <c r="I109" s="103"/>
      <c r="J109" s="103"/>
      <c r="K109" s="103"/>
      <c r="L109" s="103"/>
      <c r="M109" s="103"/>
      <c r="N109" s="103"/>
      <c r="O109" s="103"/>
      <c r="P109" s="103"/>
      <c r="Q109" s="103"/>
      <c r="R109" s="103"/>
      <c r="S109" s="103"/>
      <c r="T109" s="103"/>
    </row>
    <row r="110" spans="1:20" ht="12">
      <c r="A110" s="52" t="s">
        <v>26</v>
      </c>
      <c r="B110" s="94">
        <f t="shared" si="10"/>
        <v>326.53349399999996</v>
      </c>
      <c r="C110" s="94">
        <f t="shared" si="10"/>
        <v>215.2569356</v>
      </c>
      <c r="D110" s="94">
        <f t="shared" si="10"/>
        <v>275.4490648</v>
      </c>
      <c r="E110" s="94">
        <f t="shared" si="10"/>
        <v>313.13541</v>
      </c>
      <c r="F110" s="94">
        <f t="shared" si="10"/>
        <v>539.7464268</v>
      </c>
      <c r="G110" s="94">
        <f t="shared" si="11"/>
        <v>478.51786079999994</v>
      </c>
      <c r="H110" s="94">
        <f t="shared" si="12"/>
        <v>2148.639192</v>
      </c>
      <c r="I110" s="66"/>
      <c r="J110" s="66"/>
      <c r="K110" s="66"/>
      <c r="L110" s="66"/>
      <c r="M110" s="66"/>
      <c r="N110" s="66"/>
      <c r="O110" s="66"/>
      <c r="P110" s="66"/>
      <c r="Q110" s="66"/>
      <c r="R110" s="66"/>
      <c r="S110" s="66"/>
      <c r="T110" s="66"/>
    </row>
    <row r="111" spans="1:20" ht="12">
      <c r="A111" s="52" t="s">
        <v>27</v>
      </c>
      <c r="B111" s="94">
        <f t="shared" si="10"/>
        <v>-66.515895</v>
      </c>
      <c r="C111" s="94">
        <f t="shared" si="10"/>
        <v>-47.725023000000014</v>
      </c>
      <c r="D111" s="94">
        <f t="shared" si="10"/>
        <v>-63.969334</v>
      </c>
      <c r="E111" s="94">
        <f t="shared" si="10"/>
        <v>-65.92217500000001</v>
      </c>
      <c r="F111" s="94">
        <f t="shared" si="10"/>
        <v>-90.74916900000002</v>
      </c>
      <c r="G111" s="94">
        <f t="shared" si="11"/>
        <v>-71.15276399999999</v>
      </c>
      <c r="H111" s="94">
        <f t="shared" si="12"/>
        <v>-406.03436000000005</v>
      </c>
      <c r="I111" s="66"/>
      <c r="J111" s="66"/>
      <c r="K111" s="66"/>
      <c r="L111" s="66"/>
      <c r="M111" s="66"/>
      <c r="N111" s="66"/>
      <c r="O111" s="66"/>
      <c r="P111" s="66"/>
      <c r="Q111" s="66"/>
      <c r="R111" s="66"/>
      <c r="S111" s="66"/>
      <c r="T111" s="66"/>
    </row>
    <row r="112" spans="1:8" ht="12">
      <c r="A112" s="51" t="s">
        <v>0</v>
      </c>
      <c r="B112" s="94">
        <f t="shared" si="10"/>
        <v>959.9696730000001</v>
      </c>
      <c r="C112" s="94">
        <f t="shared" si="10"/>
        <v>671.1054402000002</v>
      </c>
      <c r="D112" s="94">
        <f t="shared" si="10"/>
        <v>903.9905316</v>
      </c>
      <c r="E112" s="94">
        <f t="shared" si="10"/>
        <v>966.541095</v>
      </c>
      <c r="F112" s="94">
        <f t="shared" si="10"/>
        <v>1264.4738106000002</v>
      </c>
      <c r="G112" s="94">
        <f t="shared" si="11"/>
        <v>1128.3980136</v>
      </c>
      <c r="H112" s="94">
        <f t="shared" si="12"/>
        <v>5894.478564000001</v>
      </c>
    </row>
    <row r="113" spans="1:8" ht="12">
      <c r="A113" s="51" t="s">
        <v>1</v>
      </c>
      <c r="B113" s="94">
        <f t="shared" si="10"/>
        <v>4.433129999999992</v>
      </c>
      <c r="C113" s="94">
        <f t="shared" si="10"/>
        <v>23.570261999999992</v>
      </c>
      <c r="D113" s="94">
        <f t="shared" si="10"/>
        <v>68.427996</v>
      </c>
      <c r="E113" s="94">
        <f t="shared" si="10"/>
        <v>43.629450000000006</v>
      </c>
      <c r="F113" s="94">
        <f t="shared" si="10"/>
        <v>58.72998600000001</v>
      </c>
      <c r="G113" s="94">
        <f t="shared" si="11"/>
        <v>78.23541600000003</v>
      </c>
      <c r="H113" s="94">
        <f t="shared" si="12"/>
        <v>277.02624000000003</v>
      </c>
    </row>
    <row r="114" spans="1:8" ht="12">
      <c r="A114" s="95" t="s">
        <v>17</v>
      </c>
      <c r="B114" s="96">
        <f aca="true" t="shared" si="13" ref="B114:H114">SUM(B105:B113)</f>
        <v>3435.8778299999994</v>
      </c>
      <c r="C114" s="96">
        <f t="shared" si="13"/>
        <v>1855.5894919999998</v>
      </c>
      <c r="D114" s="96">
        <f t="shared" si="13"/>
        <v>1254.408896</v>
      </c>
      <c r="E114" s="96">
        <f t="shared" si="13"/>
        <v>-1033.5435500000006</v>
      </c>
      <c r="F114" s="96">
        <f t="shared" si="13"/>
        <v>-361.9189139999997</v>
      </c>
      <c r="G114" s="96">
        <f t="shared" si="13"/>
        <v>-470.6613439999989</v>
      </c>
      <c r="H114" s="96">
        <f t="shared" si="13"/>
        <v>4679.75241</v>
      </c>
    </row>
    <row r="115" spans="1:8" ht="12">
      <c r="A115" s="51" t="s">
        <v>16</v>
      </c>
      <c r="B115" s="94">
        <f>I16*B101</f>
        <v>-335.52858000000003</v>
      </c>
      <c r="C115" s="94">
        <f>J16*C101</f>
        <v>-240.74109200000007</v>
      </c>
      <c r="D115" s="94">
        <f>K16*D101</f>
        <v>-308.05933600000003</v>
      </c>
      <c r="E115" s="94">
        <f>L16*E101</f>
        <v>-317.4637000000001</v>
      </c>
      <c r="F115" s="94">
        <f>M16*F101</f>
        <v>-427.3406760000001</v>
      </c>
      <c r="G115" s="94">
        <f>+G101*B84</f>
        <v>-375.819056</v>
      </c>
      <c r="H115" s="94">
        <f>SUM(B115:G115)</f>
        <v>-2004.9524400000003</v>
      </c>
    </row>
    <row r="116" spans="1:8" ht="12">
      <c r="A116" s="98"/>
      <c r="B116" s="87"/>
      <c r="C116" s="87"/>
      <c r="D116" s="87"/>
      <c r="E116" s="87"/>
      <c r="F116" s="87"/>
      <c r="G116" s="87"/>
      <c r="H116" s="87"/>
    </row>
    <row r="117" spans="1:8" ht="12">
      <c r="A117" s="82" t="s">
        <v>15</v>
      </c>
      <c r="B117" s="99">
        <f aca="true" t="shared" si="14" ref="B117:H117">SUM(B114:B116)</f>
        <v>3100.3492499999993</v>
      </c>
      <c r="C117" s="99">
        <f t="shared" si="14"/>
        <v>1614.8483999999999</v>
      </c>
      <c r="D117" s="99">
        <f t="shared" si="14"/>
        <v>946.3495599999999</v>
      </c>
      <c r="E117" s="99">
        <f t="shared" si="14"/>
        <v>-1351.0072500000006</v>
      </c>
      <c r="F117" s="99">
        <f t="shared" si="14"/>
        <v>-789.2595899999998</v>
      </c>
      <c r="G117" s="99">
        <f t="shared" si="14"/>
        <v>-846.4803999999989</v>
      </c>
      <c r="H117" s="99">
        <f t="shared" si="14"/>
        <v>2674.79997</v>
      </c>
    </row>
    <row r="119" spans="2:7" ht="12">
      <c r="B119" s="139"/>
      <c r="C119" s="139"/>
      <c r="D119" s="139"/>
      <c r="E119" s="139"/>
      <c r="F119" s="139"/>
      <c r="G119" s="139"/>
    </row>
  </sheetData>
  <sheetProtection/>
  <printOptions/>
  <pageMargins left="0.5" right="0.5" top="0.5" bottom="0.5" header="0.5" footer="0.5"/>
  <pageSetup fitToHeight="1" fitToWidth="1" horizontalDpi="600" verticalDpi="600" orientation="landscape" scale="65" r:id="rId3"/>
  <rowBreaks count="4" manualBreakCount="4">
    <brk id="59" max="255" man="1"/>
    <brk id="63" max="255" man="1"/>
    <brk id="68" max="255" man="1"/>
    <brk id="95" max="255" man="1"/>
  </rowBreaks>
  <colBreaks count="2" manualBreakCount="2">
    <brk id="6" max="65535" man="1"/>
    <brk id="9" max="65535" man="1"/>
  </colBreaks>
  <legacyDrawing r:id="rId2"/>
</worksheet>
</file>

<file path=xl/worksheets/sheet2.xml><?xml version="1.0" encoding="utf-8"?>
<worksheet xmlns="http://schemas.openxmlformats.org/spreadsheetml/2006/main" xmlns:r="http://schemas.openxmlformats.org/officeDocument/2006/relationships">
  <dimension ref="A1:AA130"/>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O12" sqref="O12"/>
    </sheetView>
  </sheetViews>
  <sheetFormatPr defaultColWidth="9.140625" defaultRowHeight="12.75"/>
  <cols>
    <col min="1" max="1" width="33.421875" style="2" bestFit="1" customWidth="1"/>
    <col min="2" max="2" width="10.00390625" style="2" bestFit="1" customWidth="1"/>
    <col min="3" max="3" width="10.00390625" style="1" bestFit="1" customWidth="1"/>
    <col min="4" max="7" width="11.00390625" style="1" bestFit="1" customWidth="1"/>
    <col min="8" max="8" width="10.421875" style="1" customWidth="1"/>
    <col min="9" max="9" width="12.57421875" style="1" customWidth="1"/>
    <col min="10" max="10" width="10.57421875" style="1" bestFit="1" customWidth="1"/>
    <col min="11" max="11" width="19.421875" style="1" customWidth="1"/>
    <col min="12" max="12" width="10.57421875" style="1" bestFit="1" customWidth="1"/>
    <col min="13" max="13" width="10.00390625" style="1" bestFit="1" customWidth="1"/>
    <col min="14" max="14" width="9.8515625" style="1" customWidth="1"/>
    <col min="15" max="15" width="11.7109375" style="1" bestFit="1" customWidth="1"/>
    <col min="16" max="16" width="1.57421875" style="1" customWidth="1"/>
    <col min="17" max="17" width="11.8515625" style="1" bestFit="1" customWidth="1"/>
    <col min="18" max="18" width="10.140625" style="1" customWidth="1"/>
    <col min="19" max="16384" width="9.140625" style="1" customWidth="1"/>
  </cols>
  <sheetData>
    <row r="1" spans="1:11" ht="12">
      <c r="A1" s="19" t="s">
        <v>22</v>
      </c>
      <c r="B1" s="19"/>
      <c r="E1" s="3"/>
      <c r="F1" s="3"/>
      <c r="G1" s="3"/>
      <c r="H1" s="3"/>
      <c r="I1" s="3"/>
      <c r="J1" s="3"/>
      <c r="K1" s="3"/>
    </row>
    <row r="2" spans="1:2" ht="12">
      <c r="A2" s="19" t="s">
        <v>21</v>
      </c>
      <c r="B2" s="19"/>
    </row>
    <row r="3" spans="1:16" s="34" customFormat="1" ht="12">
      <c r="A3" s="38" t="s">
        <v>52</v>
      </c>
      <c r="B3" s="38"/>
      <c r="C3" s="36"/>
      <c r="D3" s="36"/>
      <c r="E3" s="36"/>
      <c r="F3" s="36"/>
      <c r="G3" s="36"/>
      <c r="H3" s="36"/>
      <c r="I3" s="36"/>
      <c r="J3" s="36"/>
      <c r="K3" s="36"/>
      <c r="L3" s="36"/>
      <c r="M3" s="36"/>
      <c r="O3" s="35"/>
      <c r="P3" s="35"/>
    </row>
    <row r="4" spans="1:11" s="34" customFormat="1" ht="12">
      <c r="A4" s="37"/>
      <c r="B4" s="37"/>
      <c r="C4" s="36"/>
      <c r="D4" s="36"/>
      <c r="E4" s="36"/>
      <c r="F4" s="36"/>
      <c r="G4" s="36"/>
      <c r="H4" s="36"/>
      <c r="I4" s="36" t="s">
        <v>20</v>
      </c>
      <c r="J4" s="35"/>
      <c r="K4" s="35"/>
    </row>
    <row r="5" spans="1:11" s="30" customFormat="1" ht="12">
      <c r="A5" s="33"/>
      <c r="B5" s="32">
        <v>43070</v>
      </c>
      <c r="C5" s="32">
        <v>43101</v>
      </c>
      <c r="D5" s="32">
        <v>43132</v>
      </c>
      <c r="E5" s="32">
        <v>43160</v>
      </c>
      <c r="F5" s="32">
        <v>43191</v>
      </c>
      <c r="G5" s="32">
        <v>43221</v>
      </c>
      <c r="H5" s="32">
        <v>43252</v>
      </c>
      <c r="I5" s="32" t="s">
        <v>15</v>
      </c>
      <c r="J5" s="31"/>
      <c r="K5" s="31"/>
    </row>
    <row r="6" spans="1:10" s="27" customFormat="1" ht="12">
      <c r="A6" s="29" t="s">
        <v>19</v>
      </c>
      <c r="B6" s="29"/>
      <c r="C6" s="28"/>
      <c r="D6" s="28"/>
      <c r="E6" s="28"/>
      <c r="F6" s="28"/>
      <c r="G6" s="28"/>
      <c r="H6" s="28"/>
      <c r="I6" s="28"/>
      <c r="J6" s="28"/>
    </row>
    <row r="7" spans="1:11" ht="12">
      <c r="A7" s="51" t="s">
        <v>3</v>
      </c>
      <c r="B7" s="144">
        <f>'Commodity Credit 3-1-2018'!B75</f>
        <v>20.065759999999997</v>
      </c>
      <c r="C7" s="145">
        <f>'[1]Raw Data'!B164</f>
        <v>33.786172</v>
      </c>
      <c r="D7" s="145">
        <f>'[1]Raw Data'!C164</f>
        <v>25.747927999999998</v>
      </c>
      <c r="E7" s="145">
        <f>'[1]Raw Data'!D164</f>
        <v>28.562682</v>
      </c>
      <c r="F7" s="145">
        <f>'[1]Raw Data'!E164</f>
        <v>0</v>
      </c>
      <c r="G7" s="145">
        <f>'[1]Raw Data'!F164</f>
        <v>0</v>
      </c>
      <c r="H7" s="145">
        <f>'[1]Raw Data'!G164</f>
        <v>0</v>
      </c>
      <c r="I7" s="15">
        <f>SUM(B7:H7)</f>
        <v>108.16254199999999</v>
      </c>
      <c r="J7" s="8"/>
      <c r="K7" s="60"/>
    </row>
    <row r="8" spans="1:11" ht="12">
      <c r="A8" s="51" t="s">
        <v>2</v>
      </c>
      <c r="B8" s="144">
        <f>'Commodity Credit 3-1-2018'!B76</f>
        <v>23.64392</v>
      </c>
      <c r="C8" s="145">
        <f>'[1]Raw Data'!B165</f>
        <v>21.29225</v>
      </c>
      <c r="D8" s="145">
        <f>'[1]Raw Data'!C165</f>
        <v>16.226499999999998</v>
      </c>
      <c r="E8" s="145">
        <f>'[1]Raw Data'!D165</f>
        <v>18.000375</v>
      </c>
      <c r="F8" s="145">
        <f>'[1]Raw Data'!E165</f>
        <v>13.845412</v>
      </c>
      <c r="G8" s="145">
        <f>'[1]Raw Data'!F165</f>
        <v>15.508318</v>
      </c>
      <c r="H8" s="145">
        <f>'[1]Raw Data'!G165</f>
        <v>13.372029999999999</v>
      </c>
      <c r="I8" s="15">
        <f aca="true" t="shared" si="0" ref="I8:I22">SUM(B8:H8)</f>
        <v>121.888805</v>
      </c>
      <c r="J8" s="8"/>
      <c r="K8" s="60"/>
    </row>
    <row r="9" spans="1:11" ht="12">
      <c r="A9" s="51" t="s">
        <v>4</v>
      </c>
      <c r="B9" s="144">
        <f>'Commodity Credit 3-1-2018'!B77</f>
        <v>17.54</v>
      </c>
      <c r="C9" s="145">
        <f>'[1]Raw Data'!B166</f>
        <v>2.636536</v>
      </c>
      <c r="D9" s="145">
        <f>'[1]Raw Data'!C166</f>
        <v>2.009264</v>
      </c>
      <c r="E9" s="145">
        <f>'[1]Raw Data'!D166</f>
        <v>2.228916</v>
      </c>
      <c r="F9" s="145">
        <f>'[1]Raw Data'!E166</f>
        <v>37.16292</v>
      </c>
      <c r="G9" s="145">
        <f>'[1]Raw Data'!F166</f>
        <v>41.626380000000005</v>
      </c>
      <c r="H9" s="145">
        <f>'[1]Raw Data'!G166</f>
        <v>35.8923</v>
      </c>
      <c r="I9" s="15">
        <f t="shared" si="0"/>
        <v>139.096316</v>
      </c>
      <c r="J9" s="8"/>
      <c r="K9" s="60"/>
    </row>
    <row r="10" spans="1:11" s="8" customFormat="1" ht="12">
      <c r="A10" s="52" t="s">
        <v>24</v>
      </c>
      <c r="B10" s="144">
        <f>'Commodity Credit 3-1-2018'!B78</f>
        <v>2.5257599999999996</v>
      </c>
      <c r="C10" s="145">
        <f>'[1]Raw Data'!B167</f>
        <v>1.947778</v>
      </c>
      <c r="D10" s="145">
        <f>'[1]Raw Data'!C167</f>
        <v>1.484372</v>
      </c>
      <c r="E10" s="145">
        <f>'[1]Raw Data'!D167</f>
        <v>1.646643</v>
      </c>
      <c r="F10" s="145">
        <f>'[1]Raw Data'!E167</f>
        <v>1.868412</v>
      </c>
      <c r="G10" s="145">
        <f>'[1]Raw Data'!F167</f>
        <v>2.092818</v>
      </c>
      <c r="H10" s="145">
        <f>'[1]Raw Data'!G167</f>
        <v>1.80453</v>
      </c>
      <c r="I10" s="15">
        <f t="shared" si="0"/>
        <v>13.370313</v>
      </c>
      <c r="K10" s="60"/>
    </row>
    <row r="11" spans="1:11" ht="12">
      <c r="A11" s="52" t="s">
        <v>25</v>
      </c>
      <c r="B11" s="144">
        <f>'Commodity Credit 3-1-2018'!B79</f>
        <v>0.6314399999999999</v>
      </c>
      <c r="C11" s="145">
        <f>'[1]Raw Data'!B168</f>
        <v>0.792442</v>
      </c>
      <c r="D11" s="145">
        <f>'[1]Raw Data'!C168</f>
        <v>0.6039079999999999</v>
      </c>
      <c r="E11" s="145">
        <f>'[1]Raw Data'!D168</f>
        <v>0.6699269999999999</v>
      </c>
      <c r="F11" s="145">
        <f>'[1]Raw Data'!E168</f>
        <v>0.732308</v>
      </c>
      <c r="G11" s="145">
        <f>'[1]Raw Data'!F168</f>
        <v>0.8202619999999999</v>
      </c>
      <c r="H11" s="145">
        <f>'[1]Raw Data'!G168</f>
        <v>0.70727</v>
      </c>
      <c r="I11" s="15">
        <f t="shared" si="0"/>
        <v>4.9575569999999995</v>
      </c>
      <c r="J11" s="8"/>
      <c r="K11" s="60"/>
    </row>
    <row r="12" spans="1:11" ht="12">
      <c r="A12" s="52" t="s">
        <v>26</v>
      </c>
      <c r="B12" s="144">
        <f>'Commodity Credit 3-1-2018'!B80</f>
        <v>0.98224</v>
      </c>
      <c r="C12" s="145">
        <f>'[1]Raw Data'!B169</f>
        <v>0.792442</v>
      </c>
      <c r="D12" s="145">
        <f>'[1]Raw Data'!C169</f>
        <v>0.6039079999999999</v>
      </c>
      <c r="E12" s="145">
        <f>'[1]Raw Data'!D169</f>
        <v>0.6699269999999999</v>
      </c>
      <c r="F12" s="145">
        <f>'[1]Raw Data'!E169</f>
        <v>0.732308</v>
      </c>
      <c r="G12" s="145">
        <f>'[1]Raw Data'!F169</f>
        <v>0.8202619999999999</v>
      </c>
      <c r="H12" s="145">
        <f>'[1]Raw Data'!G169</f>
        <v>0.70727</v>
      </c>
      <c r="I12" s="15">
        <f t="shared" si="0"/>
        <v>5.308357</v>
      </c>
      <c r="J12" s="8"/>
      <c r="K12" s="60"/>
    </row>
    <row r="13" spans="1:11" ht="12">
      <c r="A13" s="52" t="s">
        <v>27</v>
      </c>
      <c r="B13" s="144">
        <f>'Commodity Credit 3-1-2018'!B81</f>
        <v>0.3508</v>
      </c>
      <c r="C13" s="145">
        <f>'[1]Raw Data'!B170</f>
        <v>0</v>
      </c>
      <c r="D13" s="145">
        <f>'[1]Raw Data'!C170</f>
        <v>0</v>
      </c>
      <c r="E13" s="145">
        <f>'[1]Raw Data'!D170</f>
        <v>0</v>
      </c>
      <c r="F13" s="145">
        <f>'[1]Raw Data'!E170</f>
        <v>0.335356</v>
      </c>
      <c r="G13" s="145">
        <f>'[1]Raw Data'!F170</f>
        <v>0.37563399999999997</v>
      </c>
      <c r="H13" s="145">
        <f>'[1]Raw Data'!G170</f>
        <v>0.32388999999999996</v>
      </c>
      <c r="I13" s="15">
        <f t="shared" si="0"/>
        <v>1.38568</v>
      </c>
      <c r="J13" s="8"/>
      <c r="K13" s="60"/>
    </row>
    <row r="14" spans="1:11" ht="12">
      <c r="A14" s="52" t="s">
        <v>31</v>
      </c>
      <c r="B14" s="144">
        <v>0</v>
      </c>
      <c r="C14" s="145">
        <f>'[1]Raw Data'!B171</f>
        <v>0.18515</v>
      </c>
      <c r="D14" s="145">
        <f>'[1]Raw Data'!C171</f>
        <v>0.1411</v>
      </c>
      <c r="E14" s="145">
        <f>'[1]Raw Data'!D171</f>
        <v>0.156525</v>
      </c>
      <c r="F14" s="145">
        <f>'[1]Raw Data'!E171</f>
        <v>0.27376</v>
      </c>
      <c r="G14" s="145">
        <f>'[1]Raw Data'!F171</f>
        <v>0.30663999999999997</v>
      </c>
      <c r="H14" s="145">
        <f>'[1]Raw Data'!G171</f>
        <v>0.26439999999999997</v>
      </c>
      <c r="I14" s="15">
        <f t="shared" si="0"/>
        <v>1.327575</v>
      </c>
      <c r="J14" s="8"/>
      <c r="K14" s="60"/>
    </row>
    <row r="15" spans="1:11" ht="12">
      <c r="A15" s="52" t="s">
        <v>32</v>
      </c>
      <c r="B15" s="144">
        <v>0</v>
      </c>
      <c r="C15" s="145">
        <v>0</v>
      </c>
      <c r="D15" s="145">
        <v>1</v>
      </c>
      <c r="E15" s="145">
        <v>2</v>
      </c>
      <c r="F15" s="145">
        <v>3</v>
      </c>
      <c r="G15" s="145">
        <v>4</v>
      </c>
      <c r="H15" s="145">
        <v>5</v>
      </c>
      <c r="I15" s="15">
        <f t="shared" si="0"/>
        <v>15</v>
      </c>
      <c r="J15" s="8"/>
      <c r="K15" s="60"/>
    </row>
    <row r="16" spans="1:11" ht="12">
      <c r="A16" s="52" t="s">
        <v>33</v>
      </c>
      <c r="B16" s="144">
        <v>0</v>
      </c>
      <c r="C16" s="145">
        <f>'[1]Raw Data'!B$172</f>
        <v>6.065514</v>
      </c>
      <c r="D16" s="145">
        <f>'[1]Raw Data'!C$172</f>
        <v>4.6224359999999995</v>
      </c>
      <c r="E16" s="145">
        <f>'[1]Raw Data'!D$172</f>
        <v>5.127759</v>
      </c>
      <c r="F16" s="145">
        <f>'[1]Raw Data'!E$172</f>
        <v>5.605236</v>
      </c>
      <c r="G16" s="145">
        <f>'[1]Raw Data'!F$172</f>
        <v>6.278454</v>
      </c>
      <c r="H16" s="145">
        <f>'[1]Raw Data'!G$172</f>
        <v>5.413589999999999</v>
      </c>
      <c r="I16" s="15">
        <f t="shared" si="0"/>
        <v>33.112989</v>
      </c>
      <c r="J16" s="8"/>
      <c r="K16" s="60"/>
    </row>
    <row r="17" spans="1:11" ht="12">
      <c r="A17" s="52" t="s">
        <v>34</v>
      </c>
      <c r="B17" s="144">
        <v>0</v>
      </c>
      <c r="C17" s="145">
        <f>'[1]Raw Data'!B$175</f>
        <v>0.22218000000000002</v>
      </c>
      <c r="D17" s="145">
        <f>'[1]Raw Data'!C$175</f>
        <v>0.16932</v>
      </c>
      <c r="E17" s="145">
        <f>'[1]Raw Data'!D$175</f>
        <v>0.18783</v>
      </c>
      <c r="F17" s="145">
        <f>'[1]Raw Data'!E$175</f>
        <v>0.20532</v>
      </c>
      <c r="G17" s="145">
        <f>'[1]Raw Data'!F$175</f>
        <v>0.22998</v>
      </c>
      <c r="H17" s="145">
        <f>'[1]Raw Data'!G$175</f>
        <v>0.19829999999999998</v>
      </c>
      <c r="I17" s="15">
        <f t="shared" si="0"/>
        <v>1.21293</v>
      </c>
      <c r="J17" s="8"/>
      <c r="K17" s="60"/>
    </row>
    <row r="18" spans="1:11" ht="12">
      <c r="A18" s="51" t="s">
        <v>0</v>
      </c>
      <c r="B18" s="144">
        <f>'Commodity Credit 3-1-2018'!B82</f>
        <v>0.9120799999999999</v>
      </c>
      <c r="C18" s="145">
        <f>'[1]Raw Data'!B$173</f>
        <v>0.7554120000000001</v>
      </c>
      <c r="D18" s="145">
        <f>'[1]Raw Data'!C$173</f>
        <v>0.575688</v>
      </c>
      <c r="E18" s="145">
        <f>'[1]Raw Data'!D$173</f>
        <v>0.638622</v>
      </c>
      <c r="F18" s="145">
        <f>'[1]Raw Data'!E$173</f>
        <v>0.698088</v>
      </c>
      <c r="G18" s="145">
        <f>'[1]Raw Data'!F$173</f>
        <v>0.7819320000000001</v>
      </c>
      <c r="H18" s="145">
        <f>'[1]Raw Data'!G$173</f>
        <v>0.67422</v>
      </c>
      <c r="I18" s="15">
        <f t="shared" si="0"/>
        <v>5.036042</v>
      </c>
      <c r="J18" s="8"/>
      <c r="K18" s="60"/>
    </row>
    <row r="19" spans="1:11" ht="12">
      <c r="A19" s="51" t="s">
        <v>1</v>
      </c>
      <c r="B19" s="144">
        <f>'Commodity Credit 3-1-2018'!B83</f>
        <v>2.1048</v>
      </c>
      <c r="C19" s="145">
        <f>'[1]Raw Data'!B$174</f>
        <v>1.6441320000000001</v>
      </c>
      <c r="D19" s="145">
        <f>'[1]Raw Data'!C$174</f>
        <v>1.252968</v>
      </c>
      <c r="E19" s="145">
        <f>'[1]Raw Data'!D$174</f>
        <v>1.389942</v>
      </c>
      <c r="F19" s="145">
        <f>'[1]Raw Data'!E$174</f>
        <v>1.519368</v>
      </c>
      <c r="G19" s="145">
        <f>'[1]Raw Data'!F$174</f>
        <v>1.701852</v>
      </c>
      <c r="H19" s="145">
        <f>'[1]Raw Data'!G$174</f>
        <v>1.46742</v>
      </c>
      <c r="I19" s="15">
        <f t="shared" si="0"/>
        <v>11.080482000000002</v>
      </c>
      <c r="J19" s="8"/>
      <c r="K19" s="60"/>
    </row>
    <row r="20" spans="1:11" ht="12">
      <c r="A20" s="51" t="s">
        <v>35</v>
      </c>
      <c r="B20" s="144">
        <v>0</v>
      </c>
      <c r="C20" s="145">
        <f>'[1]Raw Data'!B$176</f>
        <v>3.77706</v>
      </c>
      <c r="D20" s="145">
        <f>'[1]Raw Data'!C$176</f>
        <v>2.87844</v>
      </c>
      <c r="E20" s="145">
        <f>'[1]Raw Data'!D$176</f>
        <v>3.19311</v>
      </c>
      <c r="F20" s="145">
        <f>'[1]Raw Data'!E$176</f>
        <v>5.283568</v>
      </c>
      <c r="G20" s="145">
        <f>'[1]Raw Data'!F$176</f>
        <v>5.918152</v>
      </c>
      <c r="H20" s="145">
        <f>'[1]Raw Data'!G$176</f>
        <v>5.10292</v>
      </c>
      <c r="I20" s="15">
        <f t="shared" si="0"/>
        <v>26.15325</v>
      </c>
      <c r="J20" s="8"/>
      <c r="K20" s="60"/>
    </row>
    <row r="21" spans="1:11" ht="12">
      <c r="A21" s="51" t="s">
        <v>36</v>
      </c>
      <c r="B21" s="144">
        <v>0</v>
      </c>
      <c r="C21" s="145">
        <f>'[1]Raw Data'!B$177</f>
        <v>0.192556</v>
      </c>
      <c r="D21" s="145">
        <f>'[1]Raw Data'!C$177</f>
        <v>0.14674399999999999</v>
      </c>
      <c r="E21" s="145">
        <f>'[1]Raw Data'!D$177</f>
        <v>0.162786</v>
      </c>
      <c r="F21" s="145">
        <f>'[1]Raw Data'!E$177</f>
        <v>0.177944</v>
      </c>
      <c r="G21" s="145">
        <f>'[1]Raw Data'!F$177</f>
        <v>0.199316</v>
      </c>
      <c r="H21" s="145">
        <f>'[1]Raw Data'!G$177</f>
        <v>0.17185999999999998</v>
      </c>
      <c r="I21" s="15">
        <f t="shared" si="0"/>
        <v>1.0512059999999999</v>
      </c>
      <c r="J21" s="8"/>
      <c r="K21" s="60"/>
    </row>
    <row r="22" spans="1:11" ht="12">
      <c r="A22" s="51" t="s">
        <v>16</v>
      </c>
      <c r="B22" s="144">
        <f>'Commodity Credit 3-1-2018'!B84</f>
        <v>1.4032</v>
      </c>
      <c r="C22" s="145">
        <v>0</v>
      </c>
      <c r="D22" s="145">
        <v>0</v>
      </c>
      <c r="E22" s="145">
        <v>0</v>
      </c>
      <c r="F22" s="145">
        <v>0</v>
      </c>
      <c r="G22" s="145">
        <v>0</v>
      </c>
      <c r="H22" s="145">
        <v>0</v>
      </c>
      <c r="I22" s="15">
        <f t="shared" si="0"/>
        <v>1.4032</v>
      </c>
      <c r="J22" s="8"/>
      <c r="K22" s="60"/>
    </row>
    <row r="23" spans="1:11" ht="12">
      <c r="A23" s="26"/>
      <c r="B23" s="146"/>
      <c r="C23" s="15"/>
      <c r="D23" s="15"/>
      <c r="E23" s="15"/>
      <c r="F23" s="15"/>
      <c r="G23" s="15"/>
      <c r="H23" s="15"/>
      <c r="I23" s="15"/>
      <c r="J23" s="8"/>
      <c r="K23" s="8"/>
    </row>
    <row r="24" spans="1:11" s="16" customFormat="1" ht="12">
      <c r="A24" s="54" t="s">
        <v>15</v>
      </c>
      <c r="B24" s="147">
        <f aca="true" t="shared" si="1" ref="B24:I24">SUM(B6:B23)</f>
        <v>70.16000000000001</v>
      </c>
      <c r="C24" s="147">
        <f t="shared" si="1"/>
        <v>74.08962400000001</v>
      </c>
      <c r="D24" s="147">
        <f t="shared" si="1"/>
        <v>57.46257599999999</v>
      </c>
      <c r="E24" s="147">
        <f t="shared" si="1"/>
        <v>64.635044</v>
      </c>
      <c r="F24" s="147">
        <f t="shared" si="1"/>
        <v>71.44</v>
      </c>
      <c r="G24" s="147">
        <f t="shared" si="1"/>
        <v>80.66</v>
      </c>
      <c r="H24" s="147">
        <f t="shared" si="1"/>
        <v>71.10000000000001</v>
      </c>
      <c r="I24" s="147">
        <f t="shared" si="1"/>
        <v>489.5472440000001</v>
      </c>
      <c r="J24" s="25"/>
      <c r="K24" s="25"/>
    </row>
    <row r="25" spans="1:9" ht="12">
      <c r="A25" s="19"/>
      <c r="B25" s="148"/>
      <c r="C25" s="15"/>
      <c r="D25" s="15"/>
      <c r="E25" s="15"/>
      <c r="F25" s="15"/>
      <c r="G25" s="15"/>
      <c r="H25" s="149"/>
      <c r="I25" s="15"/>
    </row>
    <row r="26" spans="1:9" ht="12">
      <c r="A26" s="19"/>
      <c r="B26" s="148"/>
      <c r="C26" s="15"/>
      <c r="D26" s="15"/>
      <c r="E26" s="15"/>
      <c r="F26" s="15"/>
      <c r="G26" s="15"/>
      <c r="H26" s="15"/>
      <c r="I26" s="5"/>
    </row>
    <row r="27" spans="2:9" ht="12">
      <c r="B27" s="150"/>
      <c r="C27" s="15"/>
      <c r="D27" s="15"/>
      <c r="E27" s="15"/>
      <c r="F27" s="15"/>
      <c r="G27" s="15"/>
      <c r="H27" s="15"/>
      <c r="I27" s="3"/>
    </row>
    <row r="28" spans="1:9" ht="12">
      <c r="A28" s="24" t="s">
        <v>28</v>
      </c>
      <c r="B28" s="151"/>
      <c r="C28" s="3"/>
      <c r="D28" s="3"/>
      <c r="E28" s="3"/>
      <c r="F28" s="3"/>
      <c r="G28" s="3"/>
      <c r="H28" s="3"/>
      <c r="I28" s="152"/>
    </row>
    <row r="29" spans="1:15" ht="12">
      <c r="A29" s="51" t="s">
        <v>3</v>
      </c>
      <c r="B29" s="53">
        <f>'[3]Commodity Credit 9-1-2018'!B29</f>
        <v>12.170000000000009</v>
      </c>
      <c r="C29" s="53">
        <f>'[3]Commodity Credit 9-1-2018'!C29</f>
        <v>-89.78</v>
      </c>
      <c r="D29" s="53">
        <f>'[3]Commodity Credit 9-1-2018'!D29</f>
        <v>-89.78</v>
      </c>
      <c r="E29" s="53">
        <f>'[3]Commodity Credit 9-1-2018'!E29</f>
        <v>-142.78</v>
      </c>
      <c r="F29" s="53">
        <f>'[3]Commodity Credit 9-1-2018'!F29</f>
        <v>-147.78</v>
      </c>
      <c r="G29" s="53">
        <f>'[3]Commodity Credit 9-1-2018'!G29</f>
        <v>-144.78</v>
      </c>
      <c r="H29" s="53">
        <f>'[3]Commodity Credit 9-1-2018'!H29</f>
        <v>-134.78</v>
      </c>
      <c r="I29" s="62"/>
      <c r="J29" s="53"/>
      <c r="K29" s="53"/>
      <c r="L29" s="53"/>
      <c r="M29" s="53"/>
      <c r="N29" s="53"/>
      <c r="O29" s="53"/>
    </row>
    <row r="30" spans="1:15" ht="12">
      <c r="A30" s="51" t="s">
        <v>2</v>
      </c>
      <c r="B30" s="53">
        <f>'[3]Commodity Credit 9-1-2018'!B30</f>
        <v>67.17000000000002</v>
      </c>
      <c r="C30" s="53">
        <f>'[3]Commodity Credit 9-1-2018'!C30</f>
        <v>65.22</v>
      </c>
      <c r="D30" s="53">
        <f>'[3]Commodity Credit 9-1-2018'!D30</f>
        <v>10.220000000000006</v>
      </c>
      <c r="E30" s="53">
        <f>'[3]Commodity Credit 9-1-2018'!E30</f>
        <v>-46.779999999999994</v>
      </c>
      <c r="F30" s="53">
        <f>'[3]Commodity Credit 9-1-2018'!F30</f>
        <v>-54.779999999999994</v>
      </c>
      <c r="G30" s="53">
        <f>'[3]Commodity Credit 9-1-2018'!G30</f>
        <v>-54.779999999999994</v>
      </c>
      <c r="H30" s="53">
        <f>'[3]Commodity Credit 9-1-2018'!H30</f>
        <v>-47.779999999999994</v>
      </c>
      <c r="I30" s="62"/>
      <c r="J30" s="53"/>
      <c r="K30" s="53"/>
      <c r="L30" s="53"/>
      <c r="M30" s="53"/>
      <c r="N30" s="53"/>
      <c r="O30" s="53"/>
    </row>
    <row r="31" spans="1:15" ht="12">
      <c r="A31" s="51" t="s">
        <v>4</v>
      </c>
      <c r="B31" s="53">
        <f>'[3]Commodity Credit 9-1-2018'!B31</f>
        <v>-67.82999999999998</v>
      </c>
      <c r="C31" s="53">
        <f>'[3]Commodity Credit 9-1-2018'!C31</f>
        <v>-89.78</v>
      </c>
      <c r="D31" s="53">
        <f>'[3]Commodity Credit 9-1-2018'!D31</f>
        <v>-89.78</v>
      </c>
      <c r="E31" s="53">
        <f>'[3]Commodity Credit 9-1-2018'!E31</f>
        <v>-142.78</v>
      </c>
      <c r="F31" s="53">
        <f>'[3]Commodity Credit 9-1-2018'!F31</f>
        <v>-147.78</v>
      </c>
      <c r="G31" s="53">
        <f>'[3]Commodity Credit 9-1-2018'!G31</f>
        <v>-144.78</v>
      </c>
      <c r="H31" s="53">
        <f>'[3]Commodity Credit 9-1-2018'!H31</f>
        <v>-134.78</v>
      </c>
      <c r="I31" s="62"/>
      <c r="J31" s="53"/>
      <c r="K31" s="53"/>
      <c r="L31" s="53"/>
      <c r="M31" s="53"/>
      <c r="N31" s="53"/>
      <c r="O31" s="53"/>
    </row>
    <row r="32" spans="1:15" ht="12">
      <c r="A32" s="52" t="s">
        <v>24</v>
      </c>
      <c r="B32" s="53">
        <f>'[3]Commodity Credit 9-1-2018'!B32</f>
        <v>17.17000000000001</v>
      </c>
      <c r="C32" s="53">
        <f>'[3]Commodity Credit 9-1-2018'!C32</f>
        <v>15.220000000000006</v>
      </c>
      <c r="D32" s="53">
        <f>'[3]Commodity Credit 9-1-2018'!D32</f>
        <v>25.220000000000006</v>
      </c>
      <c r="E32" s="53">
        <f>'[3]Commodity Credit 9-1-2018'!E32</f>
        <v>35.220000000000006</v>
      </c>
      <c r="F32" s="53">
        <f>'[3]Commodity Credit 9-1-2018'!F32</f>
        <v>45.220000000000006</v>
      </c>
      <c r="G32" s="53">
        <f>'[3]Commodity Credit 9-1-2018'!G32</f>
        <v>55.220000000000006</v>
      </c>
      <c r="H32" s="53">
        <f>'[3]Commodity Credit 9-1-2018'!H32</f>
        <v>95.22</v>
      </c>
      <c r="I32" s="62"/>
      <c r="J32" s="53"/>
      <c r="K32" s="53"/>
      <c r="L32" s="53"/>
      <c r="M32" s="53"/>
      <c r="N32" s="53"/>
      <c r="O32" s="53"/>
    </row>
    <row r="33" spans="1:15" ht="12">
      <c r="A33" s="52" t="s">
        <v>25</v>
      </c>
      <c r="B33" s="53">
        <f>'[3]Commodity Credit 9-1-2018'!B33</f>
        <v>202.17000000000002</v>
      </c>
      <c r="C33" s="53">
        <f>'[3]Commodity Credit 9-1-2018'!C33</f>
        <v>190.22</v>
      </c>
      <c r="D33" s="53">
        <f>'[3]Commodity Credit 9-1-2018'!D33</f>
        <v>240.22</v>
      </c>
      <c r="E33" s="53">
        <f>'[3]Commodity Credit 9-1-2018'!E33</f>
        <v>215.22</v>
      </c>
      <c r="F33" s="53">
        <f>'[3]Commodity Credit 9-1-2018'!F33</f>
        <v>245.22000000000003</v>
      </c>
      <c r="G33" s="53">
        <f>'[3]Commodity Credit 9-1-2018'!G33</f>
        <v>175.22</v>
      </c>
      <c r="H33" s="53">
        <f>'[3]Commodity Credit 9-1-2018'!H33</f>
        <v>205.22</v>
      </c>
      <c r="I33" s="62"/>
      <c r="J33" s="53"/>
      <c r="K33" s="53"/>
      <c r="L33" s="53"/>
      <c r="M33" s="53"/>
      <c r="N33" s="53"/>
      <c r="O33" s="53"/>
    </row>
    <row r="34" spans="1:15" ht="12">
      <c r="A34" s="52" t="s">
        <v>26</v>
      </c>
      <c r="B34" s="53">
        <f>'[3]Commodity Credit 9-1-2018'!B34</f>
        <v>532.17</v>
      </c>
      <c r="C34" s="53">
        <f>'[3]Commodity Credit 9-1-2018'!C34</f>
        <v>560.22</v>
      </c>
      <c r="D34" s="53">
        <f>'[3]Commodity Credit 9-1-2018'!D34</f>
        <v>540.22</v>
      </c>
      <c r="E34" s="53">
        <f>'[3]Commodity Credit 9-1-2018'!E34</f>
        <v>535.22</v>
      </c>
      <c r="F34" s="53">
        <f>'[3]Commodity Credit 9-1-2018'!F34</f>
        <v>555.22</v>
      </c>
      <c r="G34" s="53">
        <f>'[3]Commodity Credit 9-1-2018'!G34</f>
        <v>545.22</v>
      </c>
      <c r="H34" s="53">
        <f>'[3]Commodity Credit 9-1-2018'!H34</f>
        <v>605.22</v>
      </c>
      <c r="I34" s="62"/>
      <c r="J34" s="53"/>
      <c r="K34" s="53"/>
      <c r="L34" s="53"/>
      <c r="M34" s="53"/>
      <c r="N34" s="53"/>
      <c r="O34" s="53"/>
    </row>
    <row r="35" spans="1:15" ht="12">
      <c r="A35" s="52" t="s">
        <v>27</v>
      </c>
      <c r="B35" s="53">
        <f>'[3]Commodity Credit 9-1-2018'!B35</f>
        <v>-157.82999999999998</v>
      </c>
      <c r="C35" s="53">
        <f>'[3]Commodity Credit 9-1-2018'!C35</f>
        <v>-159.78</v>
      </c>
      <c r="D35" s="53">
        <f>'[3]Commodity Credit 9-1-2018'!D35</f>
        <v>-159.78</v>
      </c>
      <c r="E35" s="53">
        <f>'[3]Commodity Credit 9-1-2018'!E35</f>
        <v>-204.78</v>
      </c>
      <c r="F35" s="53">
        <f>'[3]Commodity Credit 9-1-2018'!F35</f>
        <v>-204.78</v>
      </c>
      <c r="G35" s="53">
        <f>'[3]Commodity Credit 9-1-2018'!G35</f>
        <v>-174.78</v>
      </c>
      <c r="H35" s="53">
        <f>'[3]Commodity Credit 9-1-2018'!H35</f>
        <v>-174.78</v>
      </c>
      <c r="I35" s="62"/>
      <c r="J35" s="53"/>
      <c r="K35" s="53"/>
      <c r="L35" s="53"/>
      <c r="M35" s="53"/>
      <c r="N35" s="53"/>
      <c r="O35" s="53"/>
    </row>
    <row r="36" spans="1:15" ht="12">
      <c r="A36" s="52" t="s">
        <v>31</v>
      </c>
      <c r="B36" s="53">
        <f>'[3]Commodity Credit 9-1-2018'!B36</f>
        <v>0</v>
      </c>
      <c r="C36" s="53">
        <f>'[3]Commodity Credit 9-1-2018'!C36</f>
        <v>-19.78</v>
      </c>
      <c r="D36" s="53">
        <f>'[3]Commodity Credit 9-1-2018'!D36</f>
        <v>-19.78</v>
      </c>
      <c r="E36" s="53">
        <f>'[3]Commodity Credit 9-1-2018'!E36</f>
        <v>-64.78</v>
      </c>
      <c r="F36" s="53">
        <f>'[3]Commodity Credit 9-1-2018'!F36</f>
        <v>0</v>
      </c>
      <c r="G36" s="53">
        <f>'[3]Commodity Credit 9-1-2018'!G36</f>
        <v>0</v>
      </c>
      <c r="H36" s="53">
        <f>'[3]Commodity Credit 9-1-2018'!H36</f>
        <v>0</v>
      </c>
      <c r="I36" s="62"/>
      <c r="J36" s="53"/>
      <c r="K36" s="53"/>
      <c r="L36" s="53"/>
      <c r="M36" s="53"/>
      <c r="N36" s="53"/>
      <c r="O36" s="53"/>
    </row>
    <row r="37" spans="1:15" ht="12">
      <c r="A37" s="52" t="s">
        <v>32</v>
      </c>
      <c r="B37" s="53">
        <f>'[3]Commodity Credit 9-1-2018'!B37</f>
        <v>0</v>
      </c>
      <c r="C37" s="53">
        <f>'[3]Commodity Credit 9-1-2018'!C37</f>
        <v>0</v>
      </c>
      <c r="D37" s="53">
        <f>'[3]Commodity Credit 9-1-2018'!D37</f>
        <v>0</v>
      </c>
      <c r="E37" s="53">
        <f>'[3]Commodity Credit 9-1-2018'!E37</f>
        <v>0</v>
      </c>
      <c r="F37" s="53">
        <f>'[3]Commodity Credit 9-1-2018'!F37</f>
        <v>-44.779999999999994</v>
      </c>
      <c r="G37" s="53">
        <f>'[3]Commodity Credit 9-1-2018'!G37</f>
        <v>-34.779999999999994</v>
      </c>
      <c r="H37" s="53">
        <f>'[3]Commodity Credit 9-1-2018'!H37</f>
        <v>-4.779999999999994</v>
      </c>
      <c r="I37" s="62"/>
      <c r="J37" s="53"/>
      <c r="K37" s="53"/>
      <c r="L37" s="53"/>
      <c r="M37" s="53"/>
      <c r="N37" s="53"/>
      <c r="O37" s="53"/>
    </row>
    <row r="38" spans="1:15" ht="12">
      <c r="A38" s="52" t="s">
        <v>33</v>
      </c>
      <c r="B38" s="53">
        <f>'[3]Commodity Credit 9-1-2018'!B38</f>
        <v>0</v>
      </c>
      <c r="C38" s="53">
        <f>'[3]Commodity Credit 9-1-2018'!C38</f>
        <v>-120.78</v>
      </c>
      <c r="D38" s="53">
        <f>'[3]Commodity Credit 9-1-2018'!D38</f>
        <v>-120.78</v>
      </c>
      <c r="E38" s="53">
        <f>'[3]Commodity Credit 9-1-2018'!E38</f>
        <v>-165.78</v>
      </c>
      <c r="F38" s="53">
        <f>'[3]Commodity Credit 9-1-2018'!F38</f>
        <v>-169.88</v>
      </c>
      <c r="G38" s="53">
        <f>'[3]Commodity Credit 9-1-2018'!G38</f>
        <v>-169.88</v>
      </c>
      <c r="H38" s="53">
        <f>'[3]Commodity Credit 9-1-2018'!H38</f>
        <v>-169.88</v>
      </c>
      <c r="I38" s="62"/>
      <c r="J38" s="53"/>
      <c r="K38" s="53"/>
      <c r="L38" s="53"/>
      <c r="M38" s="53"/>
      <c r="N38" s="53"/>
      <c r="O38" s="53"/>
    </row>
    <row r="39" spans="1:15" ht="12">
      <c r="A39" s="52" t="s">
        <v>34</v>
      </c>
      <c r="B39" s="53">
        <f>'[3]Commodity Credit 9-1-2018'!B39</f>
        <v>0</v>
      </c>
      <c r="C39" s="53">
        <f>'[3]Commodity Credit 9-1-2018'!C39</f>
        <v>0.22000000000000597</v>
      </c>
      <c r="D39" s="53">
        <f>'[3]Commodity Credit 9-1-2018'!D39</f>
        <v>0.22000000000000597</v>
      </c>
      <c r="E39" s="53">
        <f>'[3]Commodity Credit 9-1-2018'!E39</f>
        <v>-44.779999999999994</v>
      </c>
      <c r="F39" s="53">
        <f>'[3]Commodity Credit 9-1-2018'!F39</f>
        <v>-44.779999999999994</v>
      </c>
      <c r="G39" s="53">
        <f>'[3]Commodity Credit 9-1-2018'!G39</f>
        <v>-44.779999999999994</v>
      </c>
      <c r="H39" s="53">
        <f>'[3]Commodity Credit 9-1-2018'!H39</f>
        <v>-24.779999999999994</v>
      </c>
      <c r="I39" s="62"/>
      <c r="J39" s="53"/>
      <c r="K39" s="53"/>
      <c r="L39" s="53"/>
      <c r="M39" s="53"/>
      <c r="N39" s="53"/>
      <c r="O39" s="53"/>
    </row>
    <row r="40" spans="1:15" ht="12">
      <c r="A40" s="51" t="s">
        <v>0</v>
      </c>
      <c r="B40" s="53">
        <f>'[3]Commodity Credit 9-1-2018'!B40</f>
        <v>1282.17</v>
      </c>
      <c r="C40" s="53">
        <f>'[3]Commodity Credit 9-1-2018'!C40</f>
        <v>1320.22</v>
      </c>
      <c r="D40" s="53">
        <f>'[3]Commodity Credit 9-1-2018'!D40</f>
        <v>1320.22</v>
      </c>
      <c r="E40" s="53">
        <f>'[3]Commodity Credit 9-1-2018'!E40</f>
        <v>1305.22</v>
      </c>
      <c r="F40" s="53">
        <f>'[3]Commodity Credit 9-1-2018'!F40</f>
        <v>1305.22</v>
      </c>
      <c r="G40" s="53">
        <f>'[3]Commodity Credit 9-1-2018'!G40</f>
        <v>1340.22</v>
      </c>
      <c r="H40" s="53">
        <f>'[3]Commodity Credit 9-1-2018'!H40</f>
        <v>1475.22</v>
      </c>
      <c r="I40" s="62"/>
      <c r="J40" s="53"/>
      <c r="K40" s="53"/>
      <c r="L40" s="53"/>
      <c r="M40" s="53"/>
      <c r="N40" s="53"/>
      <c r="O40" s="53"/>
    </row>
    <row r="41" spans="1:15" ht="12">
      <c r="A41" s="51" t="s">
        <v>1</v>
      </c>
      <c r="B41" s="53">
        <f>'[3]Commodity Credit 9-1-2018'!B41</f>
        <v>82.17000000000002</v>
      </c>
      <c r="C41" s="53">
        <f>'[3]Commodity Credit 9-1-2018'!C41</f>
        <v>102.22</v>
      </c>
      <c r="D41" s="53">
        <f>'[3]Commodity Credit 9-1-2018'!D41</f>
        <v>97.22</v>
      </c>
      <c r="E41" s="53">
        <f>'[3]Commodity Credit 9-1-2018'!E41</f>
        <v>62.220000000000006</v>
      </c>
      <c r="F41" s="53">
        <f>'[3]Commodity Credit 9-1-2018'!F41</f>
        <v>72.22</v>
      </c>
      <c r="G41" s="53">
        <f>'[3]Commodity Credit 9-1-2018'!G41</f>
        <v>62.220000000000006</v>
      </c>
      <c r="H41" s="53">
        <f>'[3]Commodity Credit 9-1-2018'!H41</f>
        <v>57.220000000000006</v>
      </c>
      <c r="I41" s="62"/>
      <c r="J41" s="53"/>
      <c r="K41" s="53"/>
      <c r="L41" s="53"/>
      <c r="M41" s="53"/>
      <c r="N41" s="53"/>
      <c r="O41" s="53"/>
    </row>
    <row r="42" spans="1:15" ht="12">
      <c r="A42" s="51" t="s">
        <v>35</v>
      </c>
      <c r="B42" s="53">
        <f>'[3]Commodity Credit 9-1-2018'!B42</f>
        <v>0</v>
      </c>
      <c r="C42" s="53">
        <f>'[3]Commodity Credit 9-1-2018'!C42</f>
        <v>0</v>
      </c>
      <c r="D42" s="53">
        <f>'[3]Commodity Credit 9-1-2018'!D42</f>
        <v>-125.4</v>
      </c>
      <c r="E42" s="53">
        <f>'[3]Commodity Credit 9-1-2018'!E42</f>
        <v>-170.4</v>
      </c>
      <c r="F42" s="53">
        <f>'[3]Commodity Credit 9-1-2018'!F42</f>
        <v>-170.4</v>
      </c>
      <c r="G42" s="53">
        <f>'[3]Commodity Credit 9-1-2018'!G42</f>
        <v>-170.4</v>
      </c>
      <c r="H42" s="53">
        <f>'[3]Commodity Credit 9-1-2018'!H42</f>
        <v>-170.4</v>
      </c>
      <c r="I42" s="62"/>
      <c r="J42" s="53"/>
      <c r="K42" s="53"/>
      <c r="L42" s="53"/>
      <c r="M42" s="53"/>
      <c r="N42" s="53"/>
      <c r="O42" s="53"/>
    </row>
    <row r="43" spans="1:15" ht="12">
      <c r="A43" s="51" t="s">
        <v>36</v>
      </c>
      <c r="B43" s="53">
        <f>'[3]Commodity Credit 9-1-2018'!B43</f>
        <v>0</v>
      </c>
      <c r="C43" s="53">
        <f>'[3]Commodity Credit 9-1-2018'!C43</f>
        <v>0</v>
      </c>
      <c r="D43" s="53">
        <f>'[3]Commodity Credit 9-1-2018'!D43</f>
        <v>-237.15999999999997</v>
      </c>
      <c r="E43" s="53">
        <f>'[3]Commodity Credit 9-1-2018'!E43</f>
        <v>-282.15999999999997</v>
      </c>
      <c r="F43" s="53">
        <f>'[3]Commodity Credit 9-1-2018'!F43</f>
        <v>-282.15999999999997</v>
      </c>
      <c r="G43" s="53">
        <f>'[3]Commodity Credit 9-1-2018'!G43</f>
        <v>-282.15999999999997</v>
      </c>
      <c r="H43" s="53">
        <f>'[3]Commodity Credit 9-1-2018'!H43</f>
        <v>-282.15999999999997</v>
      </c>
      <c r="I43" s="62"/>
      <c r="J43" s="53"/>
      <c r="K43" s="53"/>
      <c r="L43" s="53"/>
      <c r="M43" s="53"/>
      <c r="N43" s="53"/>
      <c r="O43" s="53"/>
    </row>
    <row r="44" spans="1:15" ht="12">
      <c r="A44" s="51" t="s">
        <v>16</v>
      </c>
      <c r="B44" s="53">
        <f>'[3]Commodity Credit 9-1-2018'!B44</f>
        <v>-222.82999999999998</v>
      </c>
      <c r="C44" s="53">
        <f>'[3]Commodity Credit 9-1-2018'!C44</f>
        <v>-237.15999999999997</v>
      </c>
      <c r="D44" s="53">
        <f>'[3]Commodity Credit 9-1-2018'!D44</f>
        <v>0</v>
      </c>
      <c r="E44" s="53">
        <f>'[3]Commodity Credit 9-1-2018'!E44</f>
        <v>0</v>
      </c>
      <c r="F44" s="53">
        <f>'[3]Commodity Credit 9-1-2018'!F44</f>
        <v>0</v>
      </c>
      <c r="G44" s="53">
        <f>'[3]Commodity Credit 9-1-2018'!G44</f>
        <v>0</v>
      </c>
      <c r="H44" s="53">
        <f>'[3]Commodity Credit 9-1-2018'!H44</f>
        <v>0</v>
      </c>
      <c r="I44" s="62"/>
      <c r="J44" s="53"/>
      <c r="K44" s="53"/>
      <c r="L44" s="53"/>
      <c r="M44" s="53"/>
      <c r="N44" s="53"/>
      <c r="O44" s="53"/>
    </row>
    <row r="45" spans="2:9" ht="12">
      <c r="B45" s="150"/>
      <c r="C45" s="153"/>
      <c r="D45" s="153"/>
      <c r="E45" s="153"/>
      <c r="F45" s="153"/>
      <c r="G45" s="153"/>
      <c r="H45" s="153"/>
      <c r="I45" s="153"/>
    </row>
    <row r="46" spans="2:9" ht="12">
      <c r="B46" s="150"/>
      <c r="C46" s="3"/>
      <c r="D46" s="3"/>
      <c r="E46" s="3"/>
      <c r="F46" s="3"/>
      <c r="G46" s="3"/>
      <c r="H46" s="3"/>
      <c r="I46" s="152"/>
    </row>
    <row r="47" spans="1:9" ht="12">
      <c r="A47" s="19" t="s">
        <v>18</v>
      </c>
      <c r="B47" s="148"/>
      <c r="C47" s="5"/>
      <c r="D47" s="5"/>
      <c r="E47" s="5"/>
      <c r="F47" s="5"/>
      <c r="G47" s="5"/>
      <c r="H47" s="5"/>
      <c r="I47" s="152"/>
    </row>
    <row r="48" spans="1:11" ht="12">
      <c r="A48" s="51" t="s">
        <v>3</v>
      </c>
      <c r="B48" s="63">
        <f aca="true" t="shared" si="2" ref="B48:B61">B7*B29</f>
        <v>244.20029920000013</v>
      </c>
      <c r="C48" s="63">
        <f aca="true" t="shared" si="3" ref="C48:G61">C7*C29</f>
        <v>-3033.32252216</v>
      </c>
      <c r="D48" s="63">
        <f t="shared" si="3"/>
        <v>-2311.64897584</v>
      </c>
      <c r="E48" s="63">
        <f t="shared" si="3"/>
        <v>-4078.17973596</v>
      </c>
      <c r="F48" s="63">
        <f t="shared" si="3"/>
        <v>0</v>
      </c>
      <c r="G48" s="63">
        <f t="shared" si="3"/>
        <v>0</v>
      </c>
      <c r="H48" s="63"/>
      <c r="I48" s="63">
        <f>SUM(B48:H48)</f>
        <v>-9178.95093476</v>
      </c>
      <c r="J48" s="4"/>
      <c r="K48" s="8"/>
    </row>
    <row r="49" spans="1:11" ht="12">
      <c r="A49" s="51" t="s">
        <v>3</v>
      </c>
      <c r="B49" s="63">
        <f t="shared" si="2"/>
        <v>1588.1621064000005</v>
      </c>
      <c r="C49" s="63">
        <f t="shared" si="3"/>
        <v>1388.680545</v>
      </c>
      <c r="D49" s="63">
        <f t="shared" si="3"/>
        <v>165.83483000000007</v>
      </c>
      <c r="E49" s="63">
        <f t="shared" si="3"/>
        <v>-842.0575424999998</v>
      </c>
      <c r="F49" s="63">
        <f t="shared" si="3"/>
        <v>-758.4516693599999</v>
      </c>
      <c r="G49" s="63">
        <f t="shared" si="3"/>
        <v>-849.5456600399999</v>
      </c>
      <c r="H49" s="63"/>
      <c r="I49" s="63">
        <f aca="true" t="shared" si="4" ref="I49:I65">SUM(B49:H49)</f>
        <v>692.622609500001</v>
      </c>
      <c r="J49" s="4"/>
      <c r="K49" s="8"/>
    </row>
    <row r="50" spans="1:11" ht="12">
      <c r="A50" s="51" t="s">
        <v>2</v>
      </c>
      <c r="B50" s="63">
        <f t="shared" si="2"/>
        <v>-1189.7381999999996</v>
      </c>
      <c r="C50" s="63">
        <f t="shared" si="3"/>
        <v>-236.70820208</v>
      </c>
      <c r="D50" s="63">
        <f t="shared" si="3"/>
        <v>-180.39172192</v>
      </c>
      <c r="E50" s="63">
        <f t="shared" si="3"/>
        <v>-318.24462647999997</v>
      </c>
      <c r="F50" s="63">
        <f t="shared" si="3"/>
        <v>-5491.9363176</v>
      </c>
      <c r="G50" s="63">
        <f t="shared" si="3"/>
        <v>-6026.667296400001</v>
      </c>
      <c r="H50" s="63"/>
      <c r="I50" s="63">
        <f t="shared" si="4"/>
        <v>-13443.68636448</v>
      </c>
      <c r="J50" s="4"/>
      <c r="K50" s="8"/>
    </row>
    <row r="51" spans="1:11" ht="12">
      <c r="A51" s="51" t="s">
        <v>4</v>
      </c>
      <c r="B51" s="63">
        <f t="shared" si="2"/>
        <v>43.36729920000001</v>
      </c>
      <c r="C51" s="63">
        <f t="shared" si="3"/>
        <v>29.64518116000001</v>
      </c>
      <c r="D51" s="63">
        <f t="shared" si="3"/>
        <v>37.43586184000001</v>
      </c>
      <c r="E51" s="63">
        <f t="shared" si="3"/>
        <v>57.994766460000015</v>
      </c>
      <c r="F51" s="63">
        <f t="shared" si="3"/>
        <v>84.48959064</v>
      </c>
      <c r="G51" s="63">
        <f t="shared" si="3"/>
        <v>115.56540996000001</v>
      </c>
      <c r="H51" s="63"/>
      <c r="I51" s="63">
        <f t="shared" si="4"/>
        <v>368.4981092600001</v>
      </c>
      <c r="J51" s="4"/>
      <c r="K51" s="8"/>
    </row>
    <row r="52" spans="1:11" ht="12">
      <c r="A52" s="52" t="s">
        <v>24</v>
      </c>
      <c r="B52" s="63">
        <f t="shared" si="2"/>
        <v>127.65822479999999</v>
      </c>
      <c r="C52" s="63">
        <f t="shared" si="3"/>
        <v>150.73831724</v>
      </c>
      <c r="D52" s="63">
        <f t="shared" si="3"/>
        <v>145.07077975999997</v>
      </c>
      <c r="E52" s="63">
        <f t="shared" si="3"/>
        <v>144.18168894</v>
      </c>
      <c r="F52" s="63">
        <f t="shared" si="3"/>
        <v>179.57656776000002</v>
      </c>
      <c r="G52" s="63">
        <f t="shared" si="3"/>
        <v>143.72630764</v>
      </c>
      <c r="H52" s="63"/>
      <c r="I52" s="63">
        <f t="shared" si="4"/>
        <v>890.9518861399998</v>
      </c>
      <c r="J52" s="4"/>
      <c r="K52" s="8"/>
    </row>
    <row r="53" spans="1:11" ht="12">
      <c r="A53" s="52" t="s">
        <v>25</v>
      </c>
      <c r="B53" s="63">
        <f t="shared" si="2"/>
        <v>522.7186608</v>
      </c>
      <c r="C53" s="63">
        <f t="shared" si="3"/>
        <v>443.94185724</v>
      </c>
      <c r="D53" s="63">
        <f t="shared" si="3"/>
        <v>326.24317976</v>
      </c>
      <c r="E53" s="63">
        <f t="shared" si="3"/>
        <v>358.55832893999997</v>
      </c>
      <c r="F53" s="63">
        <f t="shared" si="3"/>
        <v>406.59204776</v>
      </c>
      <c r="G53" s="63">
        <f t="shared" si="3"/>
        <v>447.22324764</v>
      </c>
      <c r="H53" s="63"/>
      <c r="I53" s="63">
        <f t="shared" si="4"/>
        <v>2505.27732214</v>
      </c>
      <c r="J53" s="4"/>
      <c r="K53" s="8"/>
    </row>
    <row r="54" spans="1:11" ht="12">
      <c r="A54" s="52" t="s">
        <v>26</v>
      </c>
      <c r="B54" s="63">
        <f t="shared" si="2"/>
        <v>-55.366763999999996</v>
      </c>
      <c r="C54" s="63">
        <f t="shared" si="3"/>
        <v>0</v>
      </c>
      <c r="D54" s="63">
        <f t="shared" si="3"/>
        <v>0</v>
      </c>
      <c r="E54" s="63">
        <f t="shared" si="3"/>
        <v>0</v>
      </c>
      <c r="F54" s="63">
        <f t="shared" si="3"/>
        <v>-68.67420168</v>
      </c>
      <c r="G54" s="63">
        <f t="shared" si="3"/>
        <v>-65.65331051999999</v>
      </c>
      <c r="H54" s="63"/>
      <c r="I54" s="63">
        <f t="shared" si="4"/>
        <v>-189.6942762</v>
      </c>
      <c r="J54" s="4"/>
      <c r="K54" s="8"/>
    </row>
    <row r="55" spans="1:11" ht="12">
      <c r="A55" s="52" t="s">
        <v>27</v>
      </c>
      <c r="B55" s="63">
        <f t="shared" si="2"/>
        <v>0</v>
      </c>
      <c r="C55" s="63">
        <f t="shared" si="3"/>
        <v>-3.6622670000000004</v>
      </c>
      <c r="D55" s="63">
        <f t="shared" si="3"/>
        <v>-2.7909580000000003</v>
      </c>
      <c r="E55" s="63">
        <f t="shared" si="3"/>
        <v>-10.1396895</v>
      </c>
      <c r="F55" s="63">
        <f t="shared" si="3"/>
        <v>0</v>
      </c>
      <c r="G55" s="63">
        <f t="shared" si="3"/>
        <v>0</v>
      </c>
      <c r="H55" s="63"/>
      <c r="I55" s="63">
        <f t="shared" si="4"/>
        <v>-16.5929145</v>
      </c>
      <c r="J55" s="4"/>
      <c r="K55" s="8"/>
    </row>
    <row r="56" spans="1:11" ht="12">
      <c r="A56" s="52" t="s">
        <v>31</v>
      </c>
      <c r="B56" s="63">
        <f t="shared" si="2"/>
        <v>0</v>
      </c>
      <c r="C56" s="63">
        <f t="shared" si="3"/>
        <v>0</v>
      </c>
      <c r="D56" s="63">
        <f t="shared" si="3"/>
        <v>0</v>
      </c>
      <c r="E56" s="63">
        <f t="shared" si="3"/>
        <v>0</v>
      </c>
      <c r="F56" s="63">
        <f t="shared" si="3"/>
        <v>-134.33999999999997</v>
      </c>
      <c r="G56" s="63">
        <f t="shared" si="3"/>
        <v>-139.11999999999998</v>
      </c>
      <c r="H56" s="63"/>
      <c r="I56" s="63">
        <f t="shared" si="4"/>
        <v>-273.4599999999999</v>
      </c>
      <c r="J56" s="4"/>
      <c r="K56" s="8"/>
    </row>
    <row r="57" spans="1:11" ht="12">
      <c r="A57" s="52" t="s">
        <v>32</v>
      </c>
      <c r="B57" s="63">
        <f t="shared" si="2"/>
        <v>0</v>
      </c>
      <c r="C57" s="63">
        <f t="shared" si="3"/>
        <v>-732.59278092</v>
      </c>
      <c r="D57" s="63">
        <f t="shared" si="3"/>
        <v>-558.29782008</v>
      </c>
      <c r="E57" s="63">
        <f t="shared" si="3"/>
        <v>-850.07988702</v>
      </c>
      <c r="F57" s="63">
        <f t="shared" si="3"/>
        <v>-952.21749168</v>
      </c>
      <c r="G57" s="63">
        <f t="shared" si="3"/>
        <v>-1066.58376552</v>
      </c>
      <c r="H57" s="63"/>
      <c r="I57" s="63">
        <f t="shared" si="4"/>
        <v>-4159.77174522</v>
      </c>
      <c r="J57" s="4"/>
      <c r="K57" s="8"/>
    </row>
    <row r="58" spans="1:11" ht="12">
      <c r="A58" s="52" t="s">
        <v>33</v>
      </c>
      <c r="B58" s="63">
        <f t="shared" si="2"/>
        <v>0</v>
      </c>
      <c r="C58" s="63">
        <f t="shared" si="3"/>
        <v>0.04887960000000133</v>
      </c>
      <c r="D58" s="63">
        <f t="shared" si="3"/>
        <v>0.03725040000000101</v>
      </c>
      <c r="E58" s="63">
        <f t="shared" si="3"/>
        <v>-8.411027399999998</v>
      </c>
      <c r="F58" s="63">
        <f t="shared" si="3"/>
        <v>-9.194229599999998</v>
      </c>
      <c r="G58" s="63">
        <f t="shared" si="3"/>
        <v>-10.298504399999999</v>
      </c>
      <c r="H58" s="63"/>
      <c r="I58" s="63">
        <f t="shared" si="4"/>
        <v>-27.817631399999993</v>
      </c>
      <c r="J58" s="4"/>
      <c r="K58" s="8"/>
    </row>
    <row r="59" spans="1:11" ht="12">
      <c r="A59" s="52" t="s">
        <v>34</v>
      </c>
      <c r="B59" s="63">
        <f t="shared" si="2"/>
        <v>1169.4416136</v>
      </c>
      <c r="C59" s="63">
        <f t="shared" si="3"/>
        <v>997.3100306400002</v>
      </c>
      <c r="D59" s="63">
        <f t="shared" si="3"/>
        <v>760.0348113599999</v>
      </c>
      <c r="E59" s="63">
        <f t="shared" si="3"/>
        <v>833.5422068400001</v>
      </c>
      <c r="F59" s="63">
        <f t="shared" si="3"/>
        <v>911.15841936</v>
      </c>
      <c r="G59" s="63">
        <f t="shared" si="3"/>
        <v>1047.9609050400002</v>
      </c>
      <c r="H59" s="63"/>
      <c r="I59" s="63">
        <f t="shared" si="4"/>
        <v>5719.44798684</v>
      </c>
      <c r="J59" s="4"/>
      <c r="K59" s="8"/>
    </row>
    <row r="60" spans="1:11" ht="12">
      <c r="A60" s="51" t="s">
        <v>0</v>
      </c>
      <c r="B60" s="63">
        <f t="shared" si="2"/>
        <v>172.95141600000002</v>
      </c>
      <c r="C60" s="63">
        <f t="shared" si="3"/>
        <v>168.06317304</v>
      </c>
      <c r="D60" s="63">
        <f t="shared" si="3"/>
        <v>121.81354896</v>
      </c>
      <c r="E60" s="63">
        <f t="shared" si="3"/>
        <v>86.48219124</v>
      </c>
      <c r="F60" s="63">
        <f t="shared" si="3"/>
        <v>109.72875696</v>
      </c>
      <c r="G60" s="63">
        <f t="shared" si="3"/>
        <v>105.88923144</v>
      </c>
      <c r="H60" s="63"/>
      <c r="I60" s="63">
        <f t="shared" si="4"/>
        <v>764.9283176399999</v>
      </c>
      <c r="J60" s="4"/>
      <c r="K60" s="8"/>
    </row>
    <row r="61" spans="1:11" ht="12">
      <c r="A61" s="51" t="s">
        <v>1</v>
      </c>
      <c r="B61" s="63">
        <f t="shared" si="2"/>
        <v>0</v>
      </c>
      <c r="C61" s="63">
        <f t="shared" si="3"/>
        <v>0</v>
      </c>
      <c r="D61" s="63">
        <f t="shared" si="3"/>
        <v>-360.956376</v>
      </c>
      <c r="E61" s="63">
        <f t="shared" si="3"/>
        <v>-544.105944</v>
      </c>
      <c r="F61" s="63">
        <f t="shared" si="3"/>
        <v>-900.3199872</v>
      </c>
      <c r="G61" s="63">
        <f t="shared" si="3"/>
        <v>-1008.4531008</v>
      </c>
      <c r="H61" s="63"/>
      <c r="I61" s="63">
        <f t="shared" si="4"/>
        <v>-2813.835408</v>
      </c>
      <c r="J61" s="4"/>
      <c r="K61" s="8"/>
    </row>
    <row r="62" spans="1:11" s="16" customFormat="1" ht="12">
      <c r="A62" s="23" t="s">
        <v>17</v>
      </c>
      <c r="B62" s="154">
        <f>+SUM(B48:B61)</f>
        <v>2623.3946560000013</v>
      </c>
      <c r="C62" s="154">
        <f aca="true" t="shared" si="5" ref="C62:I62">+SUM(C48:C61)</f>
        <v>-827.85778824</v>
      </c>
      <c r="D62" s="154">
        <f t="shared" si="5"/>
        <v>-1857.6155897600001</v>
      </c>
      <c r="E62" s="154">
        <f t="shared" si="5"/>
        <v>-5170.459270439999</v>
      </c>
      <c r="F62" s="154">
        <f t="shared" si="5"/>
        <v>-6623.58851464</v>
      </c>
      <c r="G62" s="154">
        <f t="shared" si="5"/>
        <v>-7305.95653596</v>
      </c>
      <c r="H62" s="154"/>
      <c r="I62" s="154">
        <f t="shared" si="5"/>
        <v>-19162.083043040002</v>
      </c>
      <c r="J62" s="21"/>
      <c r="K62" s="21"/>
    </row>
    <row r="63" spans="1:11" ht="12">
      <c r="A63" s="51" t="s">
        <v>35</v>
      </c>
      <c r="B63" s="63">
        <f aca="true" t="shared" si="6" ref="B63:G64">B20*B42</f>
        <v>0</v>
      </c>
      <c r="C63" s="63">
        <f t="shared" si="6"/>
        <v>0</v>
      </c>
      <c r="D63" s="63">
        <f t="shared" si="6"/>
        <v>-360.956376</v>
      </c>
      <c r="E63" s="63">
        <f t="shared" si="6"/>
        <v>-544.105944</v>
      </c>
      <c r="F63" s="63">
        <f t="shared" si="6"/>
        <v>-900.3199872</v>
      </c>
      <c r="G63" s="63">
        <f t="shared" si="6"/>
        <v>-1008.4531008</v>
      </c>
      <c r="H63" s="63"/>
      <c r="I63" s="63">
        <f t="shared" si="4"/>
        <v>-2813.835408</v>
      </c>
      <c r="J63" s="4"/>
      <c r="K63" s="8"/>
    </row>
    <row r="64" spans="1:11" ht="12">
      <c r="A64" s="51" t="s">
        <v>36</v>
      </c>
      <c r="B64" s="63">
        <f t="shared" si="6"/>
        <v>0</v>
      </c>
      <c r="C64" s="63">
        <f t="shared" si="6"/>
        <v>0</v>
      </c>
      <c r="D64" s="63">
        <f t="shared" si="6"/>
        <v>-34.80180703999999</v>
      </c>
      <c r="E64" s="63">
        <f t="shared" si="6"/>
        <v>-45.93169775999999</v>
      </c>
      <c r="F64" s="63">
        <f t="shared" si="6"/>
        <v>-50.20867903999999</v>
      </c>
      <c r="G64" s="63">
        <f t="shared" si="6"/>
        <v>-56.23900255999999</v>
      </c>
      <c r="H64" s="63"/>
      <c r="I64" s="63">
        <f t="shared" si="4"/>
        <v>-187.18118639999997</v>
      </c>
      <c r="J64" s="4"/>
      <c r="K64" s="8"/>
    </row>
    <row r="65" spans="1:11" ht="12">
      <c r="A65" s="22" t="s">
        <v>16</v>
      </c>
      <c r="B65" s="63">
        <f>+SUM(B20:B22)*B44</f>
        <v>-312.675056</v>
      </c>
      <c r="C65" s="63">
        <f>+SUM(C20:C22)*C44</f>
        <v>-941.43413056</v>
      </c>
      <c r="D65" s="63">
        <f>D22*D44</f>
        <v>0</v>
      </c>
      <c r="E65" s="63">
        <f>E22*E44</f>
        <v>0</v>
      </c>
      <c r="F65" s="63">
        <f>F22*F44</f>
        <v>0</v>
      </c>
      <c r="G65" s="63">
        <f>G22*G44</f>
        <v>0</v>
      </c>
      <c r="H65" s="63"/>
      <c r="I65" s="63">
        <f t="shared" si="4"/>
        <v>-1254.10918656</v>
      </c>
      <c r="J65" s="21"/>
      <c r="K65" s="8"/>
    </row>
    <row r="66" spans="1:11" ht="12">
      <c r="A66" s="20"/>
      <c r="B66" s="155"/>
      <c r="C66" s="5"/>
      <c r="D66" s="5"/>
      <c r="E66" s="5"/>
      <c r="F66" s="5"/>
      <c r="G66" s="5"/>
      <c r="H66" s="5"/>
      <c r="I66" s="5"/>
      <c r="J66" s="179"/>
      <c r="K66" s="8"/>
    </row>
    <row r="67" spans="1:21" s="16" customFormat="1" ht="12">
      <c r="A67" s="54" t="s">
        <v>15</v>
      </c>
      <c r="B67" s="156">
        <f aca="true" t="shared" si="7" ref="B67:I67">SUM(B62:B66)</f>
        <v>2310.7196000000013</v>
      </c>
      <c r="C67" s="156">
        <f t="shared" si="7"/>
        <v>-1769.2919188</v>
      </c>
      <c r="D67" s="156">
        <f t="shared" si="7"/>
        <v>-2253.3737728</v>
      </c>
      <c r="E67" s="156">
        <f t="shared" si="7"/>
        <v>-5760.496912199999</v>
      </c>
      <c r="F67" s="156">
        <f t="shared" si="7"/>
        <v>-7574.11718088</v>
      </c>
      <c r="G67" s="156">
        <f t="shared" si="7"/>
        <v>-8370.64863932</v>
      </c>
      <c r="H67" s="156">
        <f t="shared" si="7"/>
        <v>0</v>
      </c>
      <c r="I67" s="156">
        <f t="shared" si="7"/>
        <v>-23417.208824</v>
      </c>
      <c r="J67" s="180"/>
      <c r="K67" s="18"/>
      <c r="L67" s="17"/>
      <c r="M67" s="17"/>
      <c r="N67" s="17"/>
      <c r="O67" s="17"/>
      <c r="P67" s="17"/>
      <c r="Q67" s="17"/>
      <c r="R67" s="17"/>
      <c r="S67" s="17"/>
      <c r="T67" s="17"/>
      <c r="U67" s="17"/>
    </row>
    <row r="68" spans="2:21" ht="12">
      <c r="B68" s="150"/>
      <c r="C68" s="5"/>
      <c r="D68" s="5"/>
      <c r="E68" s="5"/>
      <c r="F68" s="5"/>
      <c r="G68" s="5"/>
      <c r="H68" s="5"/>
      <c r="I68" s="152"/>
      <c r="J68" s="65"/>
      <c r="K68" s="15"/>
      <c r="L68" s="3"/>
      <c r="M68" s="3"/>
      <c r="N68" s="3"/>
      <c r="O68" s="3"/>
      <c r="P68" s="3"/>
      <c r="Q68" s="3"/>
      <c r="R68" s="3"/>
      <c r="S68" s="3"/>
      <c r="T68" s="3"/>
      <c r="U68" s="3"/>
    </row>
    <row r="69" spans="1:21" s="4" customFormat="1" ht="12">
      <c r="A69" s="58" t="s">
        <v>29</v>
      </c>
      <c r="B69" s="157">
        <f>'Commodity Credit 3-1-2018'!B88</f>
        <v>4908.000000000001</v>
      </c>
      <c r="C69" s="157">
        <f>+'[2]2180 (EQR) - Price Out'!X92</f>
        <v>4909.000000000001</v>
      </c>
      <c r="D69" s="157">
        <f>+'[2]2180 (EQR) - Price Out'!Y92</f>
        <v>4910.750415973378</v>
      </c>
      <c r="E69" s="157">
        <f>+'[2]2180 (EQR) - Price Out'!Z92</f>
        <v>4907.5</v>
      </c>
      <c r="F69" s="157">
        <f>+'[2]2180 (EQR) - Price Out'!AA92</f>
        <v>4907.5</v>
      </c>
      <c r="G69" s="157">
        <f>+'[2]2180 (EQR) - Price Out'!AB92</f>
        <v>4908</v>
      </c>
      <c r="H69" s="157">
        <f>+'[2]2180 (EQR) - Price Out'!AC92</f>
        <v>4908.250493096647</v>
      </c>
      <c r="I69" s="157"/>
      <c r="J69" s="108"/>
      <c r="K69" s="15"/>
      <c r="L69" s="5"/>
      <c r="M69" s="5"/>
      <c r="N69" s="5"/>
      <c r="O69" s="5"/>
      <c r="P69" s="5"/>
      <c r="Q69" s="5"/>
      <c r="R69" s="5"/>
      <c r="S69" s="5"/>
      <c r="T69" s="5"/>
      <c r="U69" s="5"/>
    </row>
    <row r="70" spans="1:21" s="4" customFormat="1" ht="12">
      <c r="A70" s="6"/>
      <c r="B70" s="158"/>
      <c r="C70" s="3"/>
      <c r="D70" s="3"/>
      <c r="E70" s="3"/>
      <c r="F70" s="3"/>
      <c r="G70" s="3"/>
      <c r="H70" s="3"/>
      <c r="I70" s="3"/>
      <c r="J70" s="108"/>
      <c r="K70" s="5"/>
      <c r="L70" s="5"/>
      <c r="M70" s="5"/>
      <c r="N70" s="5"/>
      <c r="O70" s="5"/>
      <c r="P70" s="5"/>
      <c r="Q70" s="5"/>
      <c r="R70" s="5"/>
      <c r="S70" s="5"/>
      <c r="T70" s="5"/>
      <c r="U70" s="5"/>
    </row>
    <row r="71" spans="1:21" s="4" customFormat="1" ht="12">
      <c r="A71" s="6" t="s">
        <v>14</v>
      </c>
      <c r="B71" s="39">
        <f aca="true" t="shared" si="8" ref="B71:G71">+_xlfn.IFERROR(B67/B69,0)</f>
        <v>0.47080676446617786</v>
      </c>
      <c r="C71" s="39">
        <f t="shared" si="8"/>
        <v>-0.360417991199837</v>
      </c>
      <c r="D71" s="39">
        <f t="shared" si="8"/>
        <v>-0.45886546493390673</v>
      </c>
      <c r="E71" s="39">
        <f t="shared" si="8"/>
        <v>-1.173814959184921</v>
      </c>
      <c r="F71" s="39">
        <f t="shared" si="8"/>
        <v>-1.5433758901436576</v>
      </c>
      <c r="G71" s="39">
        <f t="shared" si="8"/>
        <v>-1.7055111327057864</v>
      </c>
      <c r="H71" s="39"/>
      <c r="I71" s="39"/>
      <c r="J71" s="94"/>
      <c r="K71" s="5"/>
      <c r="L71" s="5"/>
      <c r="M71" s="5"/>
      <c r="N71" s="5"/>
      <c r="O71" s="5"/>
      <c r="P71" s="5"/>
      <c r="Q71" s="5"/>
      <c r="R71" s="5"/>
      <c r="S71" s="5"/>
      <c r="T71" s="5"/>
      <c r="U71" s="5"/>
    </row>
    <row r="72" spans="1:21" s="4" customFormat="1" ht="12">
      <c r="A72" s="6" t="s">
        <v>13</v>
      </c>
      <c r="B72" s="39">
        <f>'Commodity Credit 3-1-2018'!$M$53</f>
        <v>0.65</v>
      </c>
      <c r="C72" s="39">
        <f>'Commodity Credit 3-1-2018'!$M$53</f>
        <v>0.65</v>
      </c>
      <c r="D72" s="39">
        <f>'Commodity Credit 3-1-2018'!$M$53</f>
        <v>0.65</v>
      </c>
      <c r="E72" s="39">
        <f>'Commodity Credit 3-1-2018'!$N$57</f>
        <v>0.09</v>
      </c>
      <c r="F72" s="39">
        <f>'Commodity Credit 3-1-2018'!$N$57</f>
        <v>0.09</v>
      </c>
      <c r="G72" s="39">
        <f>'Commodity Credit 3-1-2018'!$N$57</f>
        <v>0.09</v>
      </c>
      <c r="H72" s="39"/>
      <c r="I72" s="39"/>
      <c r="K72" s="5"/>
      <c r="L72" s="5"/>
      <c r="M72" s="5"/>
      <c r="N72" s="5"/>
      <c r="O72" s="5"/>
      <c r="P72" s="5"/>
      <c r="Q72" s="5"/>
      <c r="R72" s="5"/>
      <c r="S72" s="5"/>
      <c r="T72" s="5"/>
      <c r="U72" s="5"/>
    </row>
    <row r="73" spans="1:21" s="4" customFormat="1" ht="12">
      <c r="A73" s="6" t="s">
        <v>12</v>
      </c>
      <c r="B73" s="63">
        <f aca="true" t="shared" si="9" ref="B73:G73">+B72*B69</f>
        <v>3190.2000000000007</v>
      </c>
      <c r="C73" s="63">
        <f t="shared" si="9"/>
        <v>3190.850000000001</v>
      </c>
      <c r="D73" s="63">
        <f t="shared" si="9"/>
        <v>3191.987770382696</v>
      </c>
      <c r="E73" s="63">
        <f t="shared" si="9"/>
        <v>441.675</v>
      </c>
      <c r="F73" s="63">
        <f t="shared" si="9"/>
        <v>441.675</v>
      </c>
      <c r="G73" s="63">
        <f t="shared" si="9"/>
        <v>441.71999999999997</v>
      </c>
      <c r="H73" s="63"/>
      <c r="I73" s="63">
        <f>SUM(C73:H73)</f>
        <v>7707.907770382698</v>
      </c>
      <c r="J73" s="181"/>
      <c r="K73" s="5"/>
      <c r="L73" s="5"/>
      <c r="M73" s="5"/>
      <c r="N73" s="5"/>
      <c r="O73" s="5"/>
      <c r="P73" s="5"/>
      <c r="Q73" s="5"/>
      <c r="R73" s="5"/>
      <c r="S73" s="5"/>
      <c r="T73" s="5"/>
      <c r="U73" s="5"/>
    </row>
    <row r="74" spans="1:21" s="13" customFormat="1" ht="12.75" thickBot="1">
      <c r="A74" s="57" t="s">
        <v>23</v>
      </c>
      <c r="B74" s="56">
        <f>+ROUND(B73-B67,2)</f>
        <v>879.48</v>
      </c>
      <c r="C74" s="56">
        <f aca="true" t="shared" si="10" ref="C74:H74">+ROUND(C73-C67,2)</f>
        <v>4960.14</v>
      </c>
      <c r="D74" s="56">
        <f t="shared" si="10"/>
        <v>5445.36</v>
      </c>
      <c r="E74" s="56">
        <f t="shared" si="10"/>
        <v>6202.17</v>
      </c>
      <c r="F74" s="56">
        <f t="shared" si="10"/>
        <v>8015.79</v>
      </c>
      <c r="G74" s="56">
        <f t="shared" si="10"/>
        <v>8812.37</v>
      </c>
      <c r="H74" s="56">
        <f t="shared" si="10"/>
        <v>0</v>
      </c>
      <c r="I74" s="55">
        <f>SUM(B74:H74)</f>
        <v>34315.310000000005</v>
      </c>
      <c r="J74" s="180"/>
      <c r="K74" s="49"/>
      <c r="L74" s="14"/>
      <c r="M74" s="14"/>
      <c r="N74" s="14"/>
      <c r="O74" s="14"/>
      <c r="P74" s="14"/>
      <c r="Q74" s="14"/>
      <c r="R74" s="14"/>
      <c r="S74" s="14"/>
      <c r="T74" s="14"/>
      <c r="U74" s="14"/>
    </row>
    <row r="75" spans="1:21" s="4" customFormat="1" ht="12">
      <c r="A75" s="6"/>
      <c r="B75" s="158"/>
      <c r="C75" s="10"/>
      <c r="D75" s="10"/>
      <c r="E75" s="10"/>
      <c r="F75" s="10"/>
      <c r="G75" s="5"/>
      <c r="H75" s="5"/>
      <c r="I75" s="9"/>
      <c r="J75" s="182"/>
      <c r="K75" s="12"/>
      <c r="L75" s="5"/>
      <c r="M75" s="5"/>
      <c r="N75" s="5"/>
      <c r="O75" s="5"/>
      <c r="P75" s="5"/>
      <c r="Q75" s="5"/>
      <c r="R75" s="5"/>
      <c r="S75" s="5"/>
      <c r="T75" s="5"/>
      <c r="U75" s="5"/>
    </row>
    <row r="76" spans="1:21" s="4" customFormat="1" ht="12.75">
      <c r="A76" s="11"/>
      <c r="B76" s="159"/>
      <c r="C76" s="5"/>
      <c r="D76" s="5"/>
      <c r="E76" s="5"/>
      <c r="F76" s="5"/>
      <c r="G76" s="5"/>
      <c r="H76" s="160" t="s">
        <v>30</v>
      </c>
      <c r="I76" s="185">
        <f>I130/SUM(D69:H69)</f>
        <v>-1.1992481812174811</v>
      </c>
      <c r="J76" s="177" t="s">
        <v>44</v>
      </c>
      <c r="K76" s="190" t="s">
        <v>49</v>
      </c>
      <c r="L76" s="188">
        <v>8294.78</v>
      </c>
      <c r="M76" s="189"/>
      <c r="N76" s="5"/>
      <c r="O76" s="5"/>
      <c r="P76" s="5"/>
      <c r="Q76" s="5"/>
      <c r="R76" s="5"/>
      <c r="S76" s="5"/>
      <c r="T76" s="5"/>
      <c r="U76" s="5"/>
    </row>
    <row r="77" spans="1:21" s="4" customFormat="1" ht="12.75">
      <c r="A77" s="11"/>
      <c r="B77" s="159"/>
      <c r="C77" s="161"/>
      <c r="D77" s="161"/>
      <c r="E77" s="161"/>
      <c r="F77" s="161"/>
      <c r="G77" s="161"/>
      <c r="H77" s="161" t="s">
        <v>11</v>
      </c>
      <c r="I77" s="183">
        <f>-I74/SUM(D69:H69)</f>
        <v>-1.3982278839912372</v>
      </c>
      <c r="J77" s="178" t="s">
        <v>44</v>
      </c>
      <c r="K77" s="190" t="s">
        <v>50</v>
      </c>
      <c r="L77" s="189">
        <f>'[4]Commodity Credit 10-1-2018'!$H$68</f>
        <v>51508.45770719746</v>
      </c>
      <c r="M77" s="188">
        <f>$L$76*(L77/($L$77+$L$78))</f>
        <v>7573.13459877264</v>
      </c>
      <c r="N77" s="5"/>
      <c r="O77" s="5"/>
      <c r="P77" s="5"/>
      <c r="Q77" s="5"/>
      <c r="R77" s="5"/>
      <c r="S77" s="5"/>
      <c r="T77" s="5"/>
      <c r="U77" s="5"/>
    </row>
    <row r="78" spans="1:21" s="4" customFormat="1" ht="12.75">
      <c r="A78" s="11"/>
      <c r="B78" s="159"/>
      <c r="C78" s="161"/>
      <c r="D78" s="161"/>
      <c r="E78" s="161"/>
      <c r="F78" s="161"/>
      <c r="G78" s="162"/>
      <c r="H78" s="162" t="s">
        <v>42</v>
      </c>
      <c r="I78" s="184">
        <f>'Commodity Credit 3-1-2018'!P58</f>
        <v>0.31</v>
      </c>
      <c r="J78" s="178" t="s">
        <v>45</v>
      </c>
      <c r="K78" s="191" t="s">
        <v>51</v>
      </c>
      <c r="L78" s="189">
        <f>'Commodity Credit 10-1-18'!$H$69</f>
        <v>4908.250493096647</v>
      </c>
      <c r="M78" s="188">
        <f>$L$76*(L78/($L$77+$L$78))</f>
        <v>721.6454012273614</v>
      </c>
      <c r="N78" s="5"/>
      <c r="O78" s="5"/>
      <c r="P78" s="5"/>
      <c r="Q78" s="5"/>
      <c r="R78" s="5"/>
      <c r="S78" s="5"/>
      <c r="T78" s="5"/>
      <c r="U78" s="5"/>
    </row>
    <row r="79" spans="1:21" s="4" customFormat="1" ht="12.75">
      <c r="A79" s="11"/>
      <c r="B79" s="159"/>
      <c r="C79" s="161"/>
      <c r="D79" s="161"/>
      <c r="E79" s="161"/>
      <c r="F79" s="161"/>
      <c r="G79" s="162"/>
      <c r="H79" s="186" t="s">
        <v>48</v>
      </c>
      <c r="I79" s="187">
        <f>-M78/SUM(D69:H69)</f>
        <v>-0.02940450552100916</v>
      </c>
      <c r="J79" s="178" t="s">
        <v>44</v>
      </c>
      <c r="K79" s="189"/>
      <c r="L79" s="189"/>
      <c r="M79" s="188">
        <f>SUM(M77:M78)</f>
        <v>8294.78</v>
      </c>
      <c r="N79" s="5"/>
      <c r="O79" s="5"/>
      <c r="P79" s="5"/>
      <c r="Q79" s="5"/>
      <c r="R79" s="5"/>
      <c r="S79" s="5"/>
      <c r="T79" s="5"/>
      <c r="U79" s="5"/>
    </row>
    <row r="80" spans="1:21" s="4" customFormat="1" ht="12">
      <c r="A80" s="6"/>
      <c r="B80" s="158"/>
      <c r="C80" s="149"/>
      <c r="D80" s="149"/>
      <c r="E80" s="149"/>
      <c r="F80" s="149"/>
      <c r="G80" s="149"/>
      <c r="H80" s="164" t="s">
        <v>46</v>
      </c>
      <c r="I80" s="18">
        <f>I76+I77+I78+I79</f>
        <v>-2.3168805707297273</v>
      </c>
      <c r="J80" s="177" t="s">
        <v>44</v>
      </c>
      <c r="K80" s="44"/>
      <c r="L80" s="45"/>
      <c r="M80" s="45"/>
      <c r="N80" s="45"/>
      <c r="O80" s="45"/>
      <c r="P80" s="5"/>
      <c r="Q80" s="5"/>
      <c r="R80" s="5"/>
      <c r="S80" s="5"/>
      <c r="T80" s="5"/>
      <c r="U80" s="5"/>
    </row>
    <row r="81" spans="1:21" s="4" customFormat="1" ht="12">
      <c r="A81" s="6"/>
      <c r="B81" s="158"/>
      <c r="C81" s="5"/>
      <c r="D81" s="5"/>
      <c r="E81" s="5"/>
      <c r="F81" s="5"/>
      <c r="G81" s="5"/>
      <c r="H81" s="149" t="s">
        <v>9</v>
      </c>
      <c r="I81" s="15">
        <f>'Commodity Credit 3-1-2018'!N59</f>
        <v>0.35</v>
      </c>
      <c r="J81" s="45"/>
      <c r="K81" s="45"/>
      <c r="L81" s="45"/>
      <c r="M81" s="45"/>
      <c r="N81" s="45"/>
      <c r="O81" s="45"/>
      <c r="P81" s="5"/>
      <c r="Q81" s="5"/>
      <c r="R81" s="5"/>
      <c r="S81" s="5"/>
      <c r="T81" s="5"/>
      <c r="U81" s="5"/>
    </row>
    <row r="82" spans="1:21" s="4" customFormat="1" ht="12">
      <c r="A82" s="6"/>
      <c r="B82" s="158"/>
      <c r="C82" s="5"/>
      <c r="D82" s="5"/>
      <c r="E82" s="5"/>
      <c r="F82" s="5"/>
      <c r="G82" s="5"/>
      <c r="H82" s="149" t="s">
        <v>6</v>
      </c>
      <c r="I82" s="15">
        <f>+I80-I81</f>
        <v>-2.6668805707297274</v>
      </c>
      <c r="J82" s="45"/>
      <c r="K82" s="41"/>
      <c r="L82" s="41"/>
      <c r="M82" s="41"/>
      <c r="N82" s="41"/>
      <c r="O82" s="45"/>
      <c r="P82" s="5"/>
      <c r="Q82" s="5"/>
      <c r="R82" s="5"/>
      <c r="S82" s="5"/>
      <c r="T82" s="5"/>
      <c r="U82" s="5"/>
    </row>
    <row r="83" spans="1:21" s="4" customFormat="1" ht="12">
      <c r="A83" s="6"/>
      <c r="B83" s="158"/>
      <c r="C83" s="5"/>
      <c r="D83" s="5"/>
      <c r="E83" s="5"/>
      <c r="F83" s="5"/>
      <c r="G83" s="5"/>
      <c r="H83" s="149" t="s">
        <v>8</v>
      </c>
      <c r="I83" s="163">
        <f>-I82*SUM(C69:H69)</f>
        <v>78542.30211294239</v>
      </c>
      <c r="J83" s="45"/>
      <c r="K83" s="41"/>
      <c r="L83" s="40"/>
      <c r="M83" s="41"/>
      <c r="N83" s="41"/>
      <c r="O83" s="45"/>
      <c r="P83" s="5"/>
      <c r="Q83" s="5"/>
      <c r="R83" s="5"/>
      <c r="S83" s="5"/>
      <c r="T83" s="5"/>
      <c r="U83" s="5"/>
    </row>
    <row r="84" spans="1:21" s="4" customFormat="1" ht="12">
      <c r="A84" s="6"/>
      <c r="B84" s="158"/>
      <c r="C84" s="5"/>
      <c r="D84" s="5"/>
      <c r="E84" s="5"/>
      <c r="F84" s="5"/>
      <c r="G84" s="5"/>
      <c r="H84" s="5"/>
      <c r="I84" s="5"/>
      <c r="J84" s="45"/>
      <c r="K84" s="43"/>
      <c r="L84" s="40"/>
      <c r="M84" s="41"/>
      <c r="N84" s="41"/>
      <c r="O84" s="45"/>
      <c r="P84" s="5"/>
      <c r="Q84" s="5"/>
      <c r="R84" s="5"/>
      <c r="S84" s="5"/>
      <c r="T84" s="5"/>
      <c r="U84" s="5"/>
    </row>
    <row r="85" spans="1:21" s="4" customFormat="1" ht="12">
      <c r="A85" s="6"/>
      <c r="B85" s="158"/>
      <c r="C85" s="5"/>
      <c r="D85" s="5"/>
      <c r="E85" s="5"/>
      <c r="F85" s="5"/>
      <c r="G85" s="5"/>
      <c r="H85" s="149" t="s">
        <v>7</v>
      </c>
      <c r="I85" s="7">
        <f>+I81</f>
        <v>0.35</v>
      </c>
      <c r="J85" s="46"/>
      <c r="K85" s="41"/>
      <c r="L85" s="41"/>
      <c r="M85" s="41"/>
      <c r="N85" s="41"/>
      <c r="O85" s="45"/>
      <c r="P85" s="5"/>
      <c r="Q85" s="5"/>
      <c r="R85" s="5"/>
      <c r="S85" s="5"/>
      <c r="T85" s="5"/>
      <c r="U85" s="5"/>
    </row>
    <row r="86" spans="1:21" s="4" customFormat="1" ht="12">
      <c r="A86" s="6"/>
      <c r="B86" s="158"/>
      <c r="C86" s="5"/>
      <c r="D86" s="5"/>
      <c r="E86" s="14"/>
      <c r="F86" s="14"/>
      <c r="G86" s="14"/>
      <c r="H86" s="164" t="s">
        <v>53</v>
      </c>
      <c r="I86" s="50">
        <f>I80</f>
        <v>-2.3168805707297273</v>
      </c>
      <c r="J86" s="46"/>
      <c r="K86" s="43"/>
      <c r="L86" s="42"/>
      <c r="M86" s="43"/>
      <c r="N86" s="43"/>
      <c r="O86" s="45"/>
      <c r="P86" s="5"/>
      <c r="Q86" s="5"/>
      <c r="R86" s="5"/>
      <c r="S86" s="5"/>
      <c r="T86" s="5"/>
      <c r="U86" s="5"/>
    </row>
    <row r="87" spans="1:21" s="4" customFormat="1" ht="12">
      <c r="A87" s="6"/>
      <c r="B87" s="158"/>
      <c r="C87" s="5"/>
      <c r="D87" s="5"/>
      <c r="E87" s="5"/>
      <c r="F87" s="5"/>
      <c r="G87" s="5"/>
      <c r="H87" s="165" t="s">
        <v>6</v>
      </c>
      <c r="I87" s="7">
        <f>-I85+I86</f>
        <v>-2.6668805707297274</v>
      </c>
      <c r="J87" s="47"/>
      <c r="K87" s="48"/>
      <c r="L87" s="42"/>
      <c r="M87" s="43"/>
      <c r="N87" s="43"/>
      <c r="O87" s="45"/>
      <c r="P87" s="5"/>
      <c r="Q87" s="5"/>
      <c r="R87" s="5"/>
      <c r="S87" s="5"/>
      <c r="T87" s="5"/>
      <c r="U87" s="5"/>
    </row>
    <row r="88" spans="1:21" s="4" customFormat="1" ht="12">
      <c r="A88" s="6"/>
      <c r="B88" s="158"/>
      <c r="C88" s="5"/>
      <c r="D88" s="5"/>
      <c r="E88" s="5"/>
      <c r="F88" s="5"/>
      <c r="G88" s="5"/>
      <c r="H88" s="149"/>
      <c r="I88" s="5"/>
      <c r="J88" s="45"/>
      <c r="K88" s="41"/>
      <c r="L88" s="41"/>
      <c r="M88" s="41"/>
      <c r="N88" s="41"/>
      <c r="O88" s="45"/>
      <c r="P88" s="5"/>
      <c r="Q88" s="5"/>
      <c r="R88" s="5"/>
      <c r="S88" s="5"/>
      <c r="T88" s="5"/>
      <c r="U88" s="5"/>
    </row>
    <row r="89" spans="1:21" s="4" customFormat="1" ht="12">
      <c r="A89" s="6"/>
      <c r="B89" s="158"/>
      <c r="C89" s="5"/>
      <c r="D89" s="5"/>
      <c r="E89" s="5"/>
      <c r="F89" s="5"/>
      <c r="G89" s="5"/>
      <c r="H89" s="149" t="s">
        <v>5</v>
      </c>
      <c r="I89" s="166">
        <f>I87/I85</f>
        <v>-7.619658773513508</v>
      </c>
      <c r="J89" s="45"/>
      <c r="K89" s="45"/>
      <c r="L89" s="45"/>
      <c r="M89" s="45"/>
      <c r="N89" s="45"/>
      <c r="O89" s="45"/>
      <c r="P89" s="5"/>
      <c r="Q89" s="5"/>
      <c r="R89" s="5"/>
      <c r="S89" s="5"/>
      <c r="T89" s="5"/>
      <c r="U89" s="5"/>
    </row>
    <row r="90" spans="1:27" s="4" customFormat="1" ht="12">
      <c r="A90" s="6"/>
      <c r="B90" s="158"/>
      <c r="C90" s="5"/>
      <c r="D90" s="5"/>
      <c r="E90" s="5"/>
      <c r="F90" s="5"/>
      <c r="G90" s="5"/>
      <c r="H90" s="5"/>
      <c r="I90" s="5"/>
      <c r="P90" s="45"/>
      <c r="Q90" s="45"/>
      <c r="R90" s="45"/>
      <c r="S90" s="45"/>
      <c r="T90" s="45"/>
      <c r="U90" s="45"/>
      <c r="V90" s="5"/>
      <c r="W90" s="5"/>
      <c r="X90" s="5"/>
      <c r="Y90" s="5"/>
      <c r="Z90" s="5"/>
      <c r="AA90" s="5"/>
    </row>
    <row r="91" spans="2:9" ht="12">
      <c r="B91" s="150"/>
      <c r="C91" s="3"/>
      <c r="D91" s="3"/>
      <c r="E91" s="3"/>
      <c r="F91" s="3"/>
      <c r="G91" s="3"/>
      <c r="H91" s="3"/>
      <c r="I91" s="3"/>
    </row>
    <row r="92" spans="1:9" ht="12">
      <c r="A92" s="89" t="s">
        <v>43</v>
      </c>
      <c r="B92" s="167"/>
      <c r="C92" s="66"/>
      <c r="D92" s="66"/>
      <c r="E92" s="66"/>
      <c r="F92" s="66"/>
      <c r="G92" s="66"/>
      <c r="H92" s="66"/>
      <c r="I92" s="66"/>
    </row>
    <row r="93" spans="1:9" ht="12">
      <c r="A93" s="51" t="s">
        <v>3</v>
      </c>
      <c r="B93" s="51"/>
      <c r="C93" s="168">
        <f>'[3]Commodity Credit 9-1-2018'!C91</f>
        <v>-134.78</v>
      </c>
      <c r="D93" s="168">
        <f>'[3]Commodity Credit 9-1-2018'!D91</f>
        <v>-134.78</v>
      </c>
      <c r="E93" s="168">
        <f>'[3]Commodity Credit 9-1-2018'!E91</f>
        <v>-142.78</v>
      </c>
      <c r="F93" s="168">
        <f>'[3]Commodity Credit 9-1-2018'!F91</f>
        <v>-147.78</v>
      </c>
      <c r="G93" s="168">
        <f>'[3]Commodity Credit 9-1-2018'!G91</f>
        <v>-144.78</v>
      </c>
      <c r="H93" s="168">
        <f>'[3]Commodity Credit 9-1-2018'!H91</f>
        <v>-134.78</v>
      </c>
      <c r="I93" s="66"/>
    </row>
    <row r="94" spans="1:9" ht="12">
      <c r="A94" s="51" t="s">
        <v>2</v>
      </c>
      <c r="B94" s="51"/>
      <c r="C94" s="168">
        <f>'[3]Commodity Credit 9-1-2018'!C92</f>
        <v>20.220000000000006</v>
      </c>
      <c r="D94" s="168">
        <f>'[3]Commodity Credit 9-1-2018'!D92</f>
        <v>-34.779999999999994</v>
      </c>
      <c r="E94" s="168">
        <f>'[3]Commodity Credit 9-1-2018'!E92</f>
        <v>-46.779999999999994</v>
      </c>
      <c r="F94" s="168">
        <f>'[3]Commodity Credit 9-1-2018'!F92</f>
        <v>-54.779999999999994</v>
      </c>
      <c r="G94" s="168">
        <f>'[3]Commodity Credit 9-1-2018'!G92</f>
        <v>-54.779999999999994</v>
      </c>
      <c r="H94" s="168">
        <f>'[3]Commodity Credit 9-1-2018'!H92</f>
        <v>-47.779999999999994</v>
      </c>
      <c r="I94" s="66"/>
    </row>
    <row r="95" spans="1:9" ht="12">
      <c r="A95" s="51" t="s">
        <v>4</v>
      </c>
      <c r="B95" s="51"/>
      <c r="C95" s="168">
        <f>'[3]Commodity Credit 9-1-2018'!C93</f>
        <v>-134.78</v>
      </c>
      <c r="D95" s="168">
        <f>'[3]Commodity Credit 9-1-2018'!D93</f>
        <v>-134.78</v>
      </c>
      <c r="E95" s="168">
        <f>'[3]Commodity Credit 9-1-2018'!E93</f>
        <v>-142.78</v>
      </c>
      <c r="F95" s="168">
        <f>'[3]Commodity Credit 9-1-2018'!F93</f>
        <v>-147.78</v>
      </c>
      <c r="G95" s="168">
        <f>'[3]Commodity Credit 9-1-2018'!G93</f>
        <v>-144.78</v>
      </c>
      <c r="H95" s="168">
        <f>'[3]Commodity Credit 9-1-2018'!H93</f>
        <v>-134.78</v>
      </c>
      <c r="I95" s="66"/>
    </row>
    <row r="96" spans="1:9" ht="12">
      <c r="A96" s="51" t="s">
        <v>24</v>
      </c>
      <c r="B96" s="51"/>
      <c r="C96" s="168">
        <f>'[3]Commodity Credit 9-1-2018'!C94</f>
        <v>-29.779999999999994</v>
      </c>
      <c r="D96" s="168">
        <f>'[3]Commodity Credit 9-1-2018'!D94</f>
        <v>-19.779999999999994</v>
      </c>
      <c r="E96" s="168">
        <f>'[3]Commodity Credit 9-1-2018'!E94</f>
        <v>35.220000000000006</v>
      </c>
      <c r="F96" s="168">
        <f>'[3]Commodity Credit 9-1-2018'!F94</f>
        <v>45.220000000000006</v>
      </c>
      <c r="G96" s="168">
        <f>'[3]Commodity Credit 9-1-2018'!G94</f>
        <v>55.220000000000006</v>
      </c>
      <c r="H96" s="168">
        <f>'[3]Commodity Credit 9-1-2018'!H94</f>
        <v>95.22</v>
      </c>
      <c r="I96" s="66"/>
    </row>
    <row r="97" spans="1:9" ht="12">
      <c r="A97" s="51" t="s">
        <v>25</v>
      </c>
      <c r="B97" s="51"/>
      <c r="C97" s="168">
        <f>'[3]Commodity Credit 9-1-2018'!C95</f>
        <v>145.22</v>
      </c>
      <c r="D97" s="168">
        <f>'[3]Commodity Credit 9-1-2018'!D95</f>
        <v>195.22</v>
      </c>
      <c r="E97" s="168">
        <f>'[3]Commodity Credit 9-1-2018'!E95</f>
        <v>215.22</v>
      </c>
      <c r="F97" s="168">
        <f>'[3]Commodity Credit 9-1-2018'!F95</f>
        <v>245.22000000000003</v>
      </c>
      <c r="G97" s="168">
        <f>'[3]Commodity Credit 9-1-2018'!G95</f>
        <v>175.22</v>
      </c>
      <c r="H97" s="168">
        <f>'[3]Commodity Credit 9-1-2018'!H95</f>
        <v>205.22</v>
      </c>
      <c r="I97" s="66"/>
    </row>
    <row r="98" spans="1:9" ht="12">
      <c r="A98" s="51" t="s">
        <v>26</v>
      </c>
      <c r="B98" s="51"/>
      <c r="C98" s="168">
        <f>'[3]Commodity Credit 9-1-2018'!C96</f>
        <v>515.22</v>
      </c>
      <c r="D98" s="168">
        <f>'[3]Commodity Credit 9-1-2018'!D96</f>
        <v>495.22</v>
      </c>
      <c r="E98" s="168">
        <f>'[3]Commodity Credit 9-1-2018'!E96</f>
        <v>535.22</v>
      </c>
      <c r="F98" s="168">
        <f>'[3]Commodity Credit 9-1-2018'!F96</f>
        <v>555.22</v>
      </c>
      <c r="G98" s="168">
        <f>'[3]Commodity Credit 9-1-2018'!G96</f>
        <v>545.22</v>
      </c>
      <c r="H98" s="168">
        <f>'[3]Commodity Credit 9-1-2018'!H96</f>
        <v>605.22</v>
      </c>
      <c r="I98" s="66"/>
    </row>
    <row r="99" spans="1:9" ht="12">
      <c r="A99" s="51" t="s">
        <v>27</v>
      </c>
      <c r="B99" s="51"/>
      <c r="C99" s="168">
        <f>'[3]Commodity Credit 9-1-2018'!C97</f>
        <v>-204.78</v>
      </c>
      <c r="D99" s="168">
        <f>'[3]Commodity Credit 9-1-2018'!D97</f>
        <v>-204.78</v>
      </c>
      <c r="E99" s="168">
        <f>'[3]Commodity Credit 9-1-2018'!E97</f>
        <v>-204.78</v>
      </c>
      <c r="F99" s="168">
        <f>'[3]Commodity Credit 9-1-2018'!F97</f>
        <v>-204.78</v>
      </c>
      <c r="G99" s="168">
        <f>'[3]Commodity Credit 9-1-2018'!G97</f>
        <v>-174.78</v>
      </c>
      <c r="H99" s="168">
        <f>'[3]Commodity Credit 9-1-2018'!H97</f>
        <v>-174.78</v>
      </c>
      <c r="I99" s="66"/>
    </row>
    <row r="100" spans="1:9" ht="12">
      <c r="A100" s="51" t="s">
        <v>31</v>
      </c>
      <c r="B100" s="51"/>
      <c r="C100" s="168">
        <f>'[3]Commodity Credit 9-1-2018'!C98</f>
        <v>-64.78</v>
      </c>
      <c r="D100" s="168">
        <f>'[3]Commodity Credit 9-1-2018'!D98</f>
        <v>-64.78</v>
      </c>
      <c r="E100" s="168">
        <f>'[3]Commodity Credit 9-1-2018'!E98</f>
        <v>-64.78</v>
      </c>
      <c r="F100" s="168">
        <f>'[3]Commodity Credit 9-1-2018'!F98</f>
        <v>0</v>
      </c>
      <c r="G100" s="168">
        <f>'[3]Commodity Credit 9-1-2018'!G98</f>
        <v>0</v>
      </c>
      <c r="H100" s="168">
        <f>'[3]Commodity Credit 9-1-2018'!H98</f>
        <v>0</v>
      </c>
      <c r="I100" s="66"/>
    </row>
    <row r="101" spans="1:9" ht="12">
      <c r="A101" s="51" t="s">
        <v>32</v>
      </c>
      <c r="B101" s="51"/>
      <c r="C101" s="168">
        <f>'[3]Commodity Credit 9-1-2018'!C99</f>
        <v>0</v>
      </c>
      <c r="D101" s="168">
        <f>'[3]Commodity Credit 9-1-2018'!D99</f>
        <v>0</v>
      </c>
      <c r="E101" s="168">
        <f>'[3]Commodity Credit 9-1-2018'!E99</f>
        <v>0</v>
      </c>
      <c r="F101" s="168">
        <f>'[3]Commodity Credit 9-1-2018'!F99</f>
        <v>-44.779999999999994</v>
      </c>
      <c r="G101" s="168">
        <f>'[3]Commodity Credit 9-1-2018'!G99</f>
        <v>-34.779999999999994</v>
      </c>
      <c r="H101" s="168">
        <f>'[3]Commodity Credit 9-1-2018'!H99</f>
        <v>-4.779999999999994</v>
      </c>
      <c r="I101" s="66"/>
    </row>
    <row r="102" spans="1:9" ht="12">
      <c r="A102" s="51" t="s">
        <v>33</v>
      </c>
      <c r="B102" s="51"/>
      <c r="C102" s="168">
        <f>'[3]Commodity Credit 9-1-2018'!C100</f>
        <v>-165.78</v>
      </c>
      <c r="D102" s="168">
        <f>'[3]Commodity Credit 9-1-2018'!D100</f>
        <v>-165.78</v>
      </c>
      <c r="E102" s="168">
        <f>'[3]Commodity Credit 9-1-2018'!E100</f>
        <v>-165.78</v>
      </c>
      <c r="F102" s="168">
        <f>'[3]Commodity Credit 9-1-2018'!F100</f>
        <v>-169.88</v>
      </c>
      <c r="G102" s="168">
        <f>'[3]Commodity Credit 9-1-2018'!G100</f>
        <v>-169.88</v>
      </c>
      <c r="H102" s="168">
        <f>'[3]Commodity Credit 9-1-2018'!H100</f>
        <v>-169.88</v>
      </c>
      <c r="I102" s="66"/>
    </row>
    <row r="103" spans="1:9" ht="12">
      <c r="A103" s="51" t="s">
        <v>34</v>
      </c>
      <c r="B103" s="51"/>
      <c r="C103" s="168">
        <f>'[3]Commodity Credit 9-1-2018'!C101</f>
        <v>-44.779999999999994</v>
      </c>
      <c r="D103" s="168">
        <f>'[3]Commodity Credit 9-1-2018'!D101</f>
        <v>-44.779999999999994</v>
      </c>
      <c r="E103" s="168">
        <f>'[3]Commodity Credit 9-1-2018'!E101</f>
        <v>-44.779999999999994</v>
      </c>
      <c r="F103" s="168">
        <f>'[3]Commodity Credit 9-1-2018'!F101</f>
        <v>-44.779999999999994</v>
      </c>
      <c r="G103" s="168">
        <f>'[3]Commodity Credit 9-1-2018'!G101</f>
        <v>-44.779999999999994</v>
      </c>
      <c r="H103" s="168">
        <f>'[3]Commodity Credit 9-1-2018'!H101</f>
        <v>-24.779999999999994</v>
      </c>
      <c r="I103" s="66"/>
    </row>
    <row r="104" spans="1:9" ht="12">
      <c r="A104" s="51" t="s">
        <v>0</v>
      </c>
      <c r="B104" s="51"/>
      <c r="C104" s="168">
        <f>'[3]Commodity Credit 9-1-2018'!C102</f>
        <v>1275.22</v>
      </c>
      <c r="D104" s="168">
        <f>'[3]Commodity Credit 9-1-2018'!D102</f>
        <v>1275.22</v>
      </c>
      <c r="E104" s="168">
        <f>'[3]Commodity Credit 9-1-2018'!E102</f>
        <v>1305.22</v>
      </c>
      <c r="F104" s="168">
        <f>'[3]Commodity Credit 9-1-2018'!F102</f>
        <v>1305.22</v>
      </c>
      <c r="G104" s="168">
        <f>'[3]Commodity Credit 9-1-2018'!G102</f>
        <v>1340.22</v>
      </c>
      <c r="H104" s="168">
        <f>'[3]Commodity Credit 9-1-2018'!H102</f>
        <v>1475.22</v>
      </c>
      <c r="I104" s="66"/>
    </row>
    <row r="105" spans="1:9" ht="12">
      <c r="A105" s="51" t="s">
        <v>1</v>
      </c>
      <c r="B105" s="51"/>
      <c r="C105" s="168">
        <f>'[3]Commodity Credit 9-1-2018'!C103</f>
        <v>57.220000000000006</v>
      </c>
      <c r="D105" s="168">
        <f>'[3]Commodity Credit 9-1-2018'!D103</f>
        <v>52.220000000000006</v>
      </c>
      <c r="E105" s="168">
        <f>'[3]Commodity Credit 9-1-2018'!E103</f>
        <v>62.220000000000006</v>
      </c>
      <c r="F105" s="168">
        <f>'[3]Commodity Credit 9-1-2018'!F103</f>
        <v>72.22</v>
      </c>
      <c r="G105" s="168">
        <f>'[3]Commodity Credit 9-1-2018'!G103</f>
        <v>62.220000000000006</v>
      </c>
      <c r="H105" s="168">
        <f>'[3]Commodity Credit 9-1-2018'!H103</f>
        <v>57.220000000000006</v>
      </c>
      <c r="I105" s="66"/>
    </row>
    <row r="106" spans="1:9" ht="12">
      <c r="A106" s="51" t="s">
        <v>35</v>
      </c>
      <c r="B106" s="51"/>
      <c r="C106" s="168">
        <f>'[3]Commodity Credit 9-1-2018'!C104</f>
        <v>0</v>
      </c>
      <c r="D106" s="168">
        <f>'[3]Commodity Credit 9-1-2018'!D104</f>
        <v>-170.4</v>
      </c>
      <c r="E106" s="168">
        <f>'[3]Commodity Credit 9-1-2018'!E104</f>
        <v>-170.4</v>
      </c>
      <c r="F106" s="168">
        <f>'[3]Commodity Credit 9-1-2018'!F104</f>
        <v>-170.4</v>
      </c>
      <c r="G106" s="168">
        <f>'[3]Commodity Credit 9-1-2018'!G104</f>
        <v>-170.4</v>
      </c>
      <c r="H106" s="168">
        <f>'[3]Commodity Credit 9-1-2018'!H104</f>
        <v>-170.4</v>
      </c>
      <c r="I106" s="66"/>
    </row>
    <row r="107" spans="1:9" ht="12">
      <c r="A107" s="51" t="s">
        <v>36</v>
      </c>
      <c r="B107" s="51"/>
      <c r="C107" s="168">
        <f>'[3]Commodity Credit 9-1-2018'!C105</f>
        <v>0</v>
      </c>
      <c r="D107" s="168">
        <f>'[3]Commodity Credit 9-1-2018'!D105</f>
        <v>-282.15999999999997</v>
      </c>
      <c r="E107" s="168">
        <f>'[3]Commodity Credit 9-1-2018'!E105</f>
        <v>-282.15999999999997</v>
      </c>
      <c r="F107" s="168">
        <f>'[3]Commodity Credit 9-1-2018'!F105</f>
        <v>-282.15999999999997</v>
      </c>
      <c r="G107" s="168">
        <f>'[3]Commodity Credit 9-1-2018'!G105</f>
        <v>-282.15999999999997</v>
      </c>
      <c r="H107" s="168">
        <f>'[3]Commodity Credit 9-1-2018'!H105</f>
        <v>-282.15999999999997</v>
      </c>
      <c r="I107" s="66"/>
    </row>
    <row r="108" spans="1:9" ht="12">
      <c r="A108" s="51" t="s">
        <v>16</v>
      </c>
      <c r="B108" s="51"/>
      <c r="C108" s="168">
        <f>'[3]Commodity Credit 9-1-2018'!C106</f>
        <v>-282.15999999999997</v>
      </c>
      <c r="D108" s="168">
        <f>'[3]Commodity Credit 9-1-2018'!D106</f>
        <v>0</v>
      </c>
      <c r="E108" s="168">
        <f>'[3]Commodity Credit 9-1-2018'!E106</f>
        <v>0</v>
      </c>
      <c r="F108" s="168">
        <f>'[3]Commodity Credit 9-1-2018'!F106</f>
        <v>0</v>
      </c>
      <c r="G108" s="168">
        <f>'[3]Commodity Credit 9-1-2018'!G106</f>
        <v>0</v>
      </c>
      <c r="H108" s="168">
        <f>'[3]Commodity Credit 9-1-2018'!H106</f>
        <v>0</v>
      </c>
      <c r="I108" s="66"/>
    </row>
    <row r="109" spans="1:9" ht="12">
      <c r="A109" s="88"/>
      <c r="B109" s="169"/>
      <c r="C109" s="66"/>
      <c r="D109" s="66"/>
      <c r="E109" s="66"/>
      <c r="F109" s="66"/>
      <c r="G109" s="66"/>
      <c r="H109" s="66"/>
      <c r="I109" s="66"/>
    </row>
    <row r="110" spans="1:9" ht="12">
      <c r="A110" s="88"/>
      <c r="B110" s="169"/>
      <c r="C110" s="66"/>
      <c r="D110" s="66"/>
      <c r="E110" s="66"/>
      <c r="F110" s="66"/>
      <c r="G110" s="66"/>
      <c r="H110" s="66"/>
      <c r="I110" s="66"/>
    </row>
    <row r="111" spans="1:9" ht="12">
      <c r="A111" s="89" t="s">
        <v>18</v>
      </c>
      <c r="B111" s="167"/>
      <c r="C111" s="170"/>
      <c r="D111" s="170"/>
      <c r="E111" s="170"/>
      <c r="F111" s="170"/>
      <c r="G111" s="170"/>
      <c r="H111" s="170"/>
      <c r="I111" s="171"/>
    </row>
    <row r="112" spans="1:9" ht="12">
      <c r="A112" s="51" t="s">
        <v>3</v>
      </c>
      <c r="B112" s="51"/>
      <c r="C112" s="172">
        <f aca="true" t="shared" si="11" ref="C112:H112">C7*C93</f>
        <v>-4553.70026216</v>
      </c>
      <c r="D112" s="172">
        <f t="shared" si="11"/>
        <v>-3470.3057358399997</v>
      </c>
      <c r="E112" s="172">
        <f t="shared" si="11"/>
        <v>-4078.17973596</v>
      </c>
      <c r="F112" s="172">
        <f t="shared" si="11"/>
        <v>0</v>
      </c>
      <c r="G112" s="172">
        <f t="shared" si="11"/>
        <v>0</v>
      </c>
      <c r="H112" s="172">
        <f t="shared" si="11"/>
        <v>0</v>
      </c>
      <c r="I112" s="172">
        <f>SUM(C112:H112)</f>
        <v>-12102.185733960001</v>
      </c>
    </row>
    <row r="113" spans="1:9" ht="12">
      <c r="A113" s="51" t="s">
        <v>2</v>
      </c>
      <c r="B113" s="51"/>
      <c r="C113" s="172">
        <f aca="true" t="shared" si="12" ref="C113:H113">C8*C94</f>
        <v>430.5292950000001</v>
      </c>
      <c r="D113" s="172">
        <f t="shared" si="12"/>
        <v>-564.3576699999999</v>
      </c>
      <c r="E113" s="172">
        <f t="shared" si="12"/>
        <v>-842.0575424999998</v>
      </c>
      <c r="F113" s="172">
        <f t="shared" si="12"/>
        <v>-758.4516693599999</v>
      </c>
      <c r="G113" s="172">
        <f t="shared" si="12"/>
        <v>-849.5456600399999</v>
      </c>
      <c r="H113" s="172">
        <f t="shared" si="12"/>
        <v>-638.9155933999998</v>
      </c>
      <c r="I113" s="172">
        <f aca="true" t="shared" si="13" ref="I113:I124">SUM(C113:H113)</f>
        <v>-3222.798840299999</v>
      </c>
    </row>
    <row r="114" spans="1:9" ht="12">
      <c r="A114" s="51" t="s">
        <v>4</v>
      </c>
      <c r="B114" s="51"/>
      <c r="C114" s="172">
        <f aca="true" t="shared" si="14" ref="C114:H114">C9*C95</f>
        <v>-355.35232208</v>
      </c>
      <c r="D114" s="172">
        <f t="shared" si="14"/>
        <v>-270.80860192</v>
      </c>
      <c r="E114" s="172">
        <f t="shared" si="14"/>
        <v>-318.24462647999997</v>
      </c>
      <c r="F114" s="172">
        <f t="shared" si="14"/>
        <v>-5491.9363176</v>
      </c>
      <c r="G114" s="172">
        <f t="shared" si="14"/>
        <v>-6026.667296400001</v>
      </c>
      <c r="H114" s="172">
        <f t="shared" si="14"/>
        <v>-4837.564194</v>
      </c>
      <c r="I114" s="172">
        <f t="shared" si="13"/>
        <v>-17300.57335848</v>
      </c>
    </row>
    <row r="115" spans="1:9" ht="12">
      <c r="A115" s="51" t="s">
        <v>24</v>
      </c>
      <c r="B115" s="51"/>
      <c r="C115" s="172">
        <f aca="true" t="shared" si="15" ref="C115:H115">C10*C96</f>
        <v>-58.00482883999999</v>
      </c>
      <c r="D115" s="172">
        <f t="shared" si="15"/>
        <v>-29.36087815999999</v>
      </c>
      <c r="E115" s="172">
        <f t="shared" si="15"/>
        <v>57.994766460000015</v>
      </c>
      <c r="F115" s="172">
        <f t="shared" si="15"/>
        <v>84.48959064</v>
      </c>
      <c r="G115" s="172">
        <f t="shared" si="15"/>
        <v>115.56540996000001</v>
      </c>
      <c r="H115" s="172">
        <f t="shared" si="15"/>
        <v>171.8273466</v>
      </c>
      <c r="I115" s="172">
        <f t="shared" si="13"/>
        <v>342.51140666000003</v>
      </c>
    </row>
    <row r="116" spans="1:9" ht="12">
      <c r="A116" s="51" t="s">
        <v>25</v>
      </c>
      <c r="B116" s="51"/>
      <c r="C116" s="172">
        <f aca="true" t="shared" si="16" ref="C116:H116">C11*C97</f>
        <v>115.07842724</v>
      </c>
      <c r="D116" s="172">
        <f t="shared" si="16"/>
        <v>117.89491975999998</v>
      </c>
      <c r="E116" s="172">
        <f t="shared" si="16"/>
        <v>144.18168894</v>
      </c>
      <c r="F116" s="172">
        <f t="shared" si="16"/>
        <v>179.57656776000002</v>
      </c>
      <c r="G116" s="172">
        <f t="shared" si="16"/>
        <v>143.72630764</v>
      </c>
      <c r="H116" s="172">
        <f t="shared" si="16"/>
        <v>145.14594939999998</v>
      </c>
      <c r="I116" s="172">
        <f t="shared" si="13"/>
        <v>845.6038607399998</v>
      </c>
    </row>
    <row r="117" spans="1:9" ht="12">
      <c r="A117" s="51" t="s">
        <v>26</v>
      </c>
      <c r="B117" s="51"/>
      <c r="C117" s="172">
        <f aca="true" t="shared" si="17" ref="C117:H117">C12*C98</f>
        <v>408.28196724000003</v>
      </c>
      <c r="D117" s="172">
        <f t="shared" si="17"/>
        <v>299.06731976</v>
      </c>
      <c r="E117" s="172">
        <f t="shared" si="17"/>
        <v>358.55832893999997</v>
      </c>
      <c r="F117" s="172">
        <f t="shared" si="17"/>
        <v>406.59204776</v>
      </c>
      <c r="G117" s="172">
        <f t="shared" si="17"/>
        <v>447.22324764</v>
      </c>
      <c r="H117" s="172">
        <f t="shared" si="17"/>
        <v>428.05394939999996</v>
      </c>
      <c r="I117" s="172">
        <f t="shared" si="13"/>
        <v>2347.77686074</v>
      </c>
    </row>
    <row r="118" spans="1:9" ht="12">
      <c r="A118" s="51" t="s">
        <v>27</v>
      </c>
      <c r="B118" s="51"/>
      <c r="C118" s="172">
        <f aca="true" t="shared" si="18" ref="C118:H118">C13*C99</f>
        <v>0</v>
      </c>
      <c r="D118" s="172">
        <f t="shared" si="18"/>
        <v>0</v>
      </c>
      <c r="E118" s="172">
        <f t="shared" si="18"/>
        <v>0</v>
      </c>
      <c r="F118" s="172">
        <f t="shared" si="18"/>
        <v>-68.67420168</v>
      </c>
      <c r="G118" s="172">
        <f t="shared" si="18"/>
        <v>-65.65331051999999</v>
      </c>
      <c r="H118" s="172">
        <f t="shared" si="18"/>
        <v>-56.60949419999999</v>
      </c>
      <c r="I118" s="172">
        <f t="shared" si="13"/>
        <v>-190.9370064</v>
      </c>
    </row>
    <row r="119" spans="1:9" ht="12">
      <c r="A119" s="51" t="s">
        <v>31</v>
      </c>
      <c r="B119" s="51"/>
      <c r="C119" s="172">
        <f aca="true" t="shared" si="19" ref="C119:H119">C14*C100</f>
        <v>-11.994017000000001</v>
      </c>
      <c r="D119" s="172">
        <f t="shared" si="19"/>
        <v>-9.140458</v>
      </c>
      <c r="E119" s="172">
        <f t="shared" si="19"/>
        <v>-10.1396895</v>
      </c>
      <c r="F119" s="172">
        <f t="shared" si="19"/>
        <v>0</v>
      </c>
      <c r="G119" s="172">
        <f t="shared" si="19"/>
        <v>0</v>
      </c>
      <c r="H119" s="172">
        <f t="shared" si="19"/>
        <v>0</v>
      </c>
      <c r="I119" s="172">
        <f t="shared" si="13"/>
        <v>-31.2741645</v>
      </c>
    </row>
    <row r="120" spans="1:9" ht="12">
      <c r="A120" s="51" t="s">
        <v>32</v>
      </c>
      <c r="B120" s="51"/>
      <c r="C120" s="172">
        <f aca="true" t="shared" si="20" ref="C120:H120">C15*C101</f>
        <v>0</v>
      </c>
      <c r="D120" s="172">
        <f t="shared" si="20"/>
        <v>0</v>
      </c>
      <c r="E120" s="172">
        <f t="shared" si="20"/>
        <v>0</v>
      </c>
      <c r="F120" s="172">
        <f t="shared" si="20"/>
        <v>-134.33999999999997</v>
      </c>
      <c r="G120" s="172">
        <f t="shared" si="20"/>
        <v>-139.11999999999998</v>
      </c>
      <c r="H120" s="172">
        <f t="shared" si="20"/>
        <v>-23.89999999999997</v>
      </c>
      <c r="I120" s="172">
        <f t="shared" si="13"/>
        <v>-297.3599999999999</v>
      </c>
    </row>
    <row r="121" spans="1:9" ht="12">
      <c r="A121" s="51" t="s">
        <v>33</v>
      </c>
      <c r="B121" s="51"/>
      <c r="C121" s="172">
        <f aca="true" t="shared" si="21" ref="C121:H121">C16*C102</f>
        <v>-1005.5409109200001</v>
      </c>
      <c r="D121" s="172">
        <f t="shared" si="21"/>
        <v>-766.3074400799999</v>
      </c>
      <c r="E121" s="172">
        <f t="shared" si="21"/>
        <v>-850.07988702</v>
      </c>
      <c r="F121" s="172">
        <f t="shared" si="21"/>
        <v>-952.21749168</v>
      </c>
      <c r="G121" s="172">
        <f t="shared" si="21"/>
        <v>-1066.58376552</v>
      </c>
      <c r="H121" s="172">
        <f t="shared" si="21"/>
        <v>-919.6606691999998</v>
      </c>
      <c r="I121" s="172">
        <f t="shared" si="13"/>
        <v>-5560.39016442</v>
      </c>
    </row>
    <row r="122" spans="1:9" ht="12">
      <c r="A122" s="51" t="s">
        <v>34</v>
      </c>
      <c r="B122" s="51"/>
      <c r="C122" s="172">
        <f aca="true" t="shared" si="22" ref="C122:H122">C17*C103</f>
        <v>-9.9492204</v>
      </c>
      <c r="D122" s="172">
        <f t="shared" si="22"/>
        <v>-7.582149599999999</v>
      </c>
      <c r="E122" s="172">
        <f t="shared" si="22"/>
        <v>-8.411027399999998</v>
      </c>
      <c r="F122" s="172">
        <f t="shared" si="22"/>
        <v>-9.194229599999998</v>
      </c>
      <c r="G122" s="172">
        <f t="shared" si="22"/>
        <v>-10.298504399999999</v>
      </c>
      <c r="H122" s="172">
        <f t="shared" si="22"/>
        <v>-4.913873999999998</v>
      </c>
      <c r="I122" s="172">
        <f t="shared" si="13"/>
        <v>-50.349005399999996</v>
      </c>
    </row>
    <row r="123" spans="1:9" ht="12">
      <c r="A123" s="51" t="s">
        <v>0</v>
      </c>
      <c r="B123" s="51"/>
      <c r="C123" s="172">
        <f aca="true" t="shared" si="23" ref="C123:H123">C18*C104</f>
        <v>963.3164906400001</v>
      </c>
      <c r="D123" s="172">
        <f t="shared" si="23"/>
        <v>734.12885136</v>
      </c>
      <c r="E123" s="172">
        <f t="shared" si="23"/>
        <v>833.5422068400001</v>
      </c>
      <c r="F123" s="172">
        <f t="shared" si="23"/>
        <v>911.15841936</v>
      </c>
      <c r="G123" s="172">
        <f t="shared" si="23"/>
        <v>1047.9609050400002</v>
      </c>
      <c r="H123" s="172">
        <f t="shared" si="23"/>
        <v>994.6228284000001</v>
      </c>
      <c r="I123" s="172">
        <f t="shared" si="13"/>
        <v>5484.729701640001</v>
      </c>
    </row>
    <row r="124" spans="1:9" ht="12">
      <c r="A124" s="51" t="s">
        <v>1</v>
      </c>
      <c r="B124" s="51"/>
      <c r="C124" s="172">
        <f aca="true" t="shared" si="24" ref="C124:H124">C19*C105</f>
        <v>94.07723304000002</v>
      </c>
      <c r="D124" s="172">
        <f t="shared" si="24"/>
        <v>65.42998896000002</v>
      </c>
      <c r="E124" s="172">
        <f t="shared" si="24"/>
        <v>86.48219124</v>
      </c>
      <c r="F124" s="172">
        <f t="shared" si="24"/>
        <v>109.72875696</v>
      </c>
      <c r="G124" s="172">
        <f t="shared" si="24"/>
        <v>105.88923144</v>
      </c>
      <c r="H124" s="172">
        <f t="shared" si="24"/>
        <v>83.9657724</v>
      </c>
      <c r="I124" s="172">
        <f t="shared" si="13"/>
        <v>545.57317404</v>
      </c>
    </row>
    <row r="125" spans="1:9" ht="12">
      <c r="A125" s="142" t="s">
        <v>17</v>
      </c>
      <c r="B125" s="142"/>
      <c r="C125" s="173">
        <f aca="true" t="shared" si="25" ref="C125:I125">SUM(C112:C124)</f>
        <v>-3983.25814824</v>
      </c>
      <c r="D125" s="173">
        <f t="shared" si="25"/>
        <v>-3901.3418537599987</v>
      </c>
      <c r="E125" s="173">
        <f t="shared" si="25"/>
        <v>-4626.353326439999</v>
      </c>
      <c r="F125" s="173">
        <f t="shared" si="25"/>
        <v>-5723.268527439999</v>
      </c>
      <c r="G125" s="173">
        <f t="shared" si="25"/>
        <v>-6297.50343516</v>
      </c>
      <c r="H125" s="173">
        <f t="shared" si="25"/>
        <v>-4657.947978599998</v>
      </c>
      <c r="I125" s="173">
        <f t="shared" si="25"/>
        <v>-29189.673269639996</v>
      </c>
    </row>
    <row r="126" spans="1:9" ht="12">
      <c r="A126" s="51" t="s">
        <v>35</v>
      </c>
      <c r="B126" s="51"/>
      <c r="C126" s="172">
        <f aca="true" t="shared" si="26" ref="C126:H126">C21*C107</f>
        <v>0</v>
      </c>
      <c r="D126" s="172">
        <f t="shared" si="26"/>
        <v>-41.40528703999999</v>
      </c>
      <c r="E126" s="172">
        <f t="shared" si="26"/>
        <v>-45.93169775999999</v>
      </c>
      <c r="F126" s="172">
        <f t="shared" si="26"/>
        <v>-50.20867903999999</v>
      </c>
      <c r="G126" s="172">
        <f t="shared" si="26"/>
        <v>-56.23900255999999</v>
      </c>
      <c r="H126" s="172">
        <f t="shared" si="26"/>
        <v>-48.49201759999999</v>
      </c>
      <c r="I126" s="172">
        <f>SUM(C126:H126)</f>
        <v>-242.27668399999996</v>
      </c>
    </row>
    <row r="127" spans="1:9" ht="12">
      <c r="A127" s="51" t="s">
        <v>36</v>
      </c>
      <c r="B127" s="51"/>
      <c r="C127" s="172">
        <f aca="true" t="shared" si="27" ref="C127:H127">C22*C108</f>
        <v>0</v>
      </c>
      <c r="D127" s="172">
        <f t="shared" si="27"/>
        <v>0</v>
      </c>
      <c r="E127" s="172">
        <f t="shared" si="27"/>
        <v>0</v>
      </c>
      <c r="F127" s="172">
        <f t="shared" si="27"/>
        <v>0</v>
      </c>
      <c r="G127" s="172">
        <f t="shared" si="27"/>
        <v>0</v>
      </c>
      <c r="H127" s="172">
        <f t="shared" si="27"/>
        <v>0</v>
      </c>
      <c r="I127" s="172">
        <f>SUM(C127:H127)</f>
        <v>0</v>
      </c>
    </row>
    <row r="128" spans="1:9" ht="12">
      <c r="A128" s="51" t="s">
        <v>16</v>
      </c>
      <c r="B128" s="51"/>
      <c r="C128" s="172">
        <f aca="true" t="shared" si="28" ref="C128:H128">C23*C109</f>
        <v>0</v>
      </c>
      <c r="D128" s="172">
        <f t="shared" si="28"/>
        <v>0</v>
      </c>
      <c r="E128" s="172">
        <f t="shared" si="28"/>
        <v>0</v>
      </c>
      <c r="F128" s="172">
        <f t="shared" si="28"/>
        <v>0</v>
      </c>
      <c r="G128" s="172">
        <f t="shared" si="28"/>
        <v>0</v>
      </c>
      <c r="H128" s="172">
        <f t="shared" si="28"/>
        <v>0</v>
      </c>
      <c r="I128" s="172">
        <f>SUM(C128:H128)</f>
        <v>0</v>
      </c>
    </row>
    <row r="129" spans="1:9" ht="12">
      <c r="A129" s="143"/>
      <c r="B129" s="174"/>
      <c r="C129" s="170"/>
      <c r="D129" s="170"/>
      <c r="E129" s="170"/>
      <c r="F129" s="170"/>
      <c r="G129" s="170"/>
      <c r="H129" s="170"/>
      <c r="I129" s="170"/>
    </row>
    <row r="130" spans="1:9" ht="12">
      <c r="A130" s="82" t="s">
        <v>15</v>
      </c>
      <c r="B130" s="175"/>
      <c r="C130" s="176">
        <f aca="true" t="shared" si="29" ref="C130:I130">SUM(C125:C129)</f>
        <v>-3983.25814824</v>
      </c>
      <c r="D130" s="176">
        <f t="shared" si="29"/>
        <v>-3942.7471407999988</v>
      </c>
      <c r="E130" s="176">
        <f t="shared" si="29"/>
        <v>-4672.2850241999995</v>
      </c>
      <c r="F130" s="176">
        <f t="shared" si="29"/>
        <v>-5773.477206479999</v>
      </c>
      <c r="G130" s="176">
        <f t="shared" si="29"/>
        <v>-6353.7424377199995</v>
      </c>
      <c r="H130" s="176">
        <f t="shared" si="29"/>
        <v>-4706.439996199998</v>
      </c>
      <c r="I130" s="176">
        <f t="shared" si="29"/>
        <v>-29431.949953639996</v>
      </c>
    </row>
  </sheetData>
  <sheetProtection/>
  <printOptions/>
  <pageMargins left="0.5" right="0.5" top="0.5" bottom="0.5" header="0.5" footer="0.5"/>
  <pageSetup fitToHeight="2" horizontalDpi="600" verticalDpi="600" orientation="landscape" scale="51" r:id="rId3"/>
  <rowBreaks count="1" manualBreakCount="1">
    <brk id="9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Lloyd</dc:creator>
  <cp:keywords/>
  <dc:description/>
  <cp:lastModifiedBy>Heather Garland</cp:lastModifiedBy>
  <cp:lastPrinted>2018-09-04T21:59:11Z</cp:lastPrinted>
  <dcterms:created xsi:type="dcterms:W3CDTF">2005-09-09T15:36:16Z</dcterms:created>
  <dcterms:modified xsi:type="dcterms:W3CDTF">2018-09-04T21:59:20Z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180754</vt:lpwstr>
  </property>
  <property fmtid="{D5CDD505-2E9C-101B-9397-08002B2CF9AE}" pid="10" name="Dat">
    <vt:lpwstr>2018-09-04T00:00:00Z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2018-09-04T00:00:00Z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