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3860"/>
  </bookViews>
  <sheets>
    <sheet name="Exh. JAP-11 Page 1" sheetId="1" r:id="rId1"/>
    <sheet name="Exh. JAP-11 Page 2" sheetId="2" r:id="rId2"/>
    <sheet name="Exh. JAP-11 Page 3" sheetId="3" r:id="rId3"/>
    <sheet name="Exh. JAP-11 Page 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Feb04">[1]BS!$S$7:$S$3582</definedName>
    <definedName name="__Jan04">[1]BS!$R$7:$R$3582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r04">[1]BS!$T$7:$T$3582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pr17">[6]BS!$U$8:$U$2552</definedName>
    <definedName name="_Aug04">[1]BS!$Y$7:$Y$3582</definedName>
    <definedName name="_Aug09" xml:space="preserve"> [2]BS!$Y$7:$Y$1726</definedName>
    <definedName name="_Aug16">[6]BS!$M$8:$M$2551</definedName>
    <definedName name="_Aug17">[6]BS!$Y$8:$Y$2552</definedName>
    <definedName name="_Dec03">[3]BS!$T$7:$T$3582</definedName>
    <definedName name="_Dec04">[1]BS!$AC$7:$AC$3580</definedName>
    <definedName name="_Dec08" xml:space="preserve"> [2]BS!$Q$7:$Q$1726</definedName>
    <definedName name="_Dec16">[6]BS!$Q$8:$Q$2553</definedName>
    <definedName name="_Feb04">[1]BS!$S$7:$S$3582</definedName>
    <definedName name="_FEB09" xml:space="preserve"> [2]BS!$S$7:$S$1726</definedName>
    <definedName name="_Feb17">[6]BS!$S$8:$S$2552</definedName>
    <definedName name="_FEDERAL_INCOME_TAX">'[7]MJS-7'!$N$21</definedName>
    <definedName name="_Jan04">[1]BS!$R$7:$R$3582</definedName>
    <definedName name="_Jan17">[6]BS!$R$8:$R$2553</definedName>
    <definedName name="_Jul04">[1]BS!$X$7:$X$3582</definedName>
    <definedName name="_Jul09" xml:space="preserve"> [2]BS!$X$7:$X$1726</definedName>
    <definedName name="_July16">[6]BS!$L$8:$L$2551</definedName>
    <definedName name="_July17">[6]BS!$X$8:$X$2553</definedName>
    <definedName name="_Jun04">[1]BS!$W$7:$W$3582</definedName>
    <definedName name="_Jun09" xml:space="preserve"> [2]BS!$W$7:$W$1726</definedName>
    <definedName name="_Jun16">[6]BS!$K$8:$K$2553</definedName>
    <definedName name="_Jun17">[6]BS!$W$8:$W$2553</definedName>
    <definedName name="_Mar04">[1]BS!$T$7:$T$3582</definedName>
    <definedName name="_Mar17">[6]BS!$T$8:$T$2552</definedName>
    <definedName name="_May04">[1]BS!$V$7:$V$3582</definedName>
    <definedName name="_May09" xml:space="preserve"> [2]BS!$V$7:$V$1726</definedName>
    <definedName name="_May16">[6]BS!$J$8:$J$2551</definedName>
    <definedName name="_May17">[6]BS!$V$8:$V$2552</definedName>
    <definedName name="_Nov03">[3]BS!$S$7:$S$3582</definedName>
    <definedName name="_Nov04">[1]BS!$AB$7:$AB$3582</definedName>
    <definedName name="_Nov16">[6]BS!$P$8:$P$2556</definedName>
    <definedName name="_Oct03">[3]BS!$R$7:$R$3582</definedName>
    <definedName name="_Oct04">[1]BS!$AA$7:$AA$3582</definedName>
    <definedName name="_Oct09" xml:space="preserve"> [2]BS!$AA$7:$AA$1726</definedName>
    <definedName name="_Oct16">[6]BS!$O$8:$O$2553</definedName>
    <definedName name="_Oct17">[6]BS!$AA$8:$AA$2552</definedName>
    <definedName name="_Order1" localSheetId="2">0</definedName>
    <definedName name="_Order1">255</definedName>
    <definedName name="_Order2" localSheetId="2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_Sept16">[6]BS!$N$8:$N$2556</definedName>
    <definedName name="_Sept17">[6]BS!$Z$8:$Z$2552</definedName>
    <definedName name="_Testyear">'[8]KJB-6,13 Cmn Adj'!$B$7</definedName>
    <definedName name="a">[9]model!$A$6</definedName>
    <definedName name="AccessDatabase">"I:\COMTREL\FINICLE\TradeSummary.mdb"</definedName>
    <definedName name="Acct2281SO">'[10]Func Study'!$H$2190</definedName>
    <definedName name="Acct2283SO">'[10]Func Study'!$H$2198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AGA">'[10]Func Study'!$H$296</definedName>
    <definedName name="AcctTable">[11]Variables!$AK$42:$AK$396</definedName>
    <definedName name="AcctTS0">'[10]Func Study'!$H$1686</definedName>
    <definedName name="Acq1Plant">'[12]Acquisition Inputs'!$C$8</definedName>
    <definedName name="Acq2Plant">'[12]Acquisition Inputs'!$C$70</definedName>
    <definedName name="ActualROR">'[13]G+T+D+R+M'!$H$61</definedName>
    <definedName name="ADJPTDCE.T">[4]INTERNAL!$A$31:$IV$33</definedName>
    <definedName name="Adjs2avg">[14]Inputs!$L$255:'[14]Inputs'!$T$505</definedName>
    <definedName name="After_Tax_Cash_Discount">'[15]Assumptions (Input)'!$D$37</definedName>
    <definedName name="afudc_flag">'[15]Assumptions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pr17AMA">[6]BS!$AH$8:$AH$2554</definedName>
    <definedName name="aquila_lookup">'[16]Cabot Gas Replacement'!$B$8:$F$16</definedName>
    <definedName name="AS2DocOpenMode">"AS2DocumentEdit"</definedName>
    <definedName name="Assessment_Rate">'[15]Assumptions (Input)'!$B$7</definedName>
    <definedName name="Asset_Class_Switch">[17]Assumptions!$D$5</definedName>
    <definedName name="Aug04AMA">[1]BS!$AK$7:$AK$3582</definedName>
    <definedName name="Aug09AMA">[2]BS!$AR$7:$AR$1726</definedName>
    <definedName name="Aug17AMA">[6]BS!$AL$8:$AL$2553</definedName>
    <definedName name="Aurora_Prices">"Monthly Price Summary'!$C$4:$H$63"</definedName>
    <definedName name="AvgFactors">[11]Factors!$B$3:$P$99</definedName>
    <definedName name="BD">'[18]Summaries &amp; 3.01-3.18 &amp; 4.01'!$CW$12</definedName>
    <definedName name="Beg_Unb_KWHs">[19]LeadSht!$L$10</definedName>
    <definedName name="BOOK_LIFE">'[20]Lvl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[21]Readings!$B$2</definedName>
    <definedName name="Capital_Inflation">'[15]Assumptions (Input)'!$B$11</definedName>
    <definedName name="CASE">[22]INPUTS!$C$11</definedName>
    <definedName name="Case_Name">'[23]KJB-6,13 Cmn Adj'!$B$8</definedName>
    <definedName name="CaseDescription">'[12]Dispatch Cases'!$C$11</definedName>
    <definedName name="CBWorkbookPriority">-2060790043</definedName>
    <definedName name="CCGT_HeatRate">[12]Assumptions!$H$23</definedName>
    <definedName name="CCGTPrice">[12]Assumptions!$H$22</definedName>
    <definedName name="CL_RT2">'[24]Transp Data'!$A$6:$C$81</definedName>
    <definedName name="Classification">'[25]Func Study'!$AB$251</definedName>
    <definedName name="Close_Date">'[15]Capital Projects(Input)'!$D$7:$D$53</definedName>
    <definedName name="CombWC_LineItem">[6]BS!$AT$8:$AT$3929</definedName>
    <definedName name="Construction_OH">'[26]Virtual 49 Back-Up'!$E$54</definedName>
    <definedName name="ConversionFactor">[12]Assumptions!$I$65</definedName>
    <definedName name="COSFacVal">[10]Inputs!$R$5</definedName>
    <definedName name="CurrQtr">'[27]Inc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'[28]Mix Variance'!$B$1:$N$31</definedName>
    <definedName name="Data.Avg">'[27]Avg Amts'!$A$5:$BP$34</definedName>
    <definedName name="Data.Qtrs.Avg">'[27]Avg Amts'!$A$5:$IV$5</definedName>
    <definedName name="data1">'[29]Mix Variance'!$O$5:$T$25</definedName>
    <definedName name="DebtPerc">[12]Assumptions!$I$58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c16AMA">[6]BS!$AD$8:$AD$2553</definedName>
    <definedName name="Dec17AMA">[6]BS!$AP$8:$AP$2554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">[30]Inputs!$D$8</definedName>
    <definedName name="Demand2">[31]Inputs!$D$11</definedName>
    <definedName name="DES1.T">[4]INTERNAL!$A$40:$IV$42</definedName>
    <definedName name="DES2.T">[4]INTERNAL!$A$43:$IV$45</definedName>
    <definedName name="DF_HeatRate">[12]Assumptions!$L$23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'[10]Func Study'!$AB$250</definedName>
    <definedName name="Discount_for_Revenue_Reqmt">'[32]Assumptions of Purchase'!$B$45</definedName>
    <definedName name="DisFac">'[10]Func Dist Factor Table'!$A$11:$G$25</definedName>
    <definedName name="DOCKET">'[18]Summaries &amp; 3.01-3.18 &amp; 4.01'!$A$7</definedName>
    <definedName name="DocketNumber">'[33]JHS-4'!$AP$2</definedName>
    <definedName name="DP.T">[4]INTERNAL!$A$46:$IV$48</definedName>
    <definedName name="EBFIT.T">[4]INTERNAL!$A$88:$IV$90</definedName>
    <definedName name="ee" hidden="1">{#N/A,#N/A,FALSE,"Month ";#N/A,#N/A,FALSE,"YTD";#N/A,#N/A,FALSE,"12 mo ended"}</definedName>
    <definedName name="EffTax">[22]INPUTS!$F$36</definedName>
    <definedName name="Electric_Prices">'[34]Monthly Price Summary'!$B$4:$E$27</definedName>
    <definedName name="ElecWC_LineItems">[35]BS!$AO$7:$AO$3420</definedName>
    <definedName name="ElRBLine">[1]BS!$AQ$7:$AQ$3303</definedName>
    <definedName name="EndDate">[12]Assumptions!$C$11</definedName>
    <definedName name="energy">[21]Readings!$B$3</definedName>
    <definedName name="ENERGY_1">[4]EXTERNAL!$A$4:$IV$6</definedName>
    <definedName name="ENERGY_2">[4]EXTERNAL!$A$145:$IV$147</definedName>
    <definedName name="Engy">[13]Inputs!$D$9</definedName>
    <definedName name="Engy2">[31]Inputs!$D$12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>'[10]COS Factor Table'!$O$15:$O$113</definedName>
    <definedName name="FactorType">[11]Variables!$AK$2:$AL$12</definedName>
    <definedName name="FactSum">'[10]COS Factor Table'!$A$14:$O$113</definedName>
    <definedName name="FCR">'[26]Virtual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b17AMA">[6]BS!$AF$8:$AF$2552</definedName>
    <definedName name="Fed_Cap_Tax">[36]Inputs!$E$112</definedName>
    <definedName name="FedTaxRate">[12]Assumptions!$C$33</definedName>
    <definedName name="FERC_Lookup">'[37]Map Table'!$E$2:$F$58</definedName>
    <definedName name="FF">'[18]Summaries &amp; 3.01-3.18 &amp; 4.01'!$CW$13</definedName>
    <definedName name="FIT">'[38]ROR &amp; CONV FACTOR'!$J$20</definedName>
    <definedName name="FIT_Tax_Rate">'[15]Assumptions (Input)'!$B$5</definedName>
    <definedName name="FranchiseTax">[14]Variables!$D$26</definedName>
    <definedName name="FTAX">[22]INPUTS!$F$35</definedName>
    <definedName name="Func">'[10]Func Factor Table'!$A$10:$H$77</definedName>
    <definedName name="Function">'[10]Func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'[15]Assumptions (Input)'!$B$9</definedName>
    <definedName name="INTRESEXCH">[39]Sheet1!$AG$1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an17AMA">[6]BS!$AE$8:$AE$2551</definedName>
    <definedName name="jjj">[40]Inputs!$N$18</definedName>
    <definedName name="JP_Bal">[41]ACCOUNTS!$AG$31</definedName>
    <definedName name="Jul04AMA">[1]BS!$AJ$7:$AJ$3582</definedName>
    <definedName name="Jul09AMA">[2]BS!$AQ$7:$AQ$1726</definedName>
    <definedName name="July17AMA">[6]BS!$AK$8:$AK$2552</definedName>
    <definedName name="Jun04AMA">[1]BS!$AI$7:$AI$3582</definedName>
    <definedName name="Jun09AMA">[2]BS!$AP$7:$AP$1726</definedName>
    <definedName name="Jun10AMA">[2]BS!$BB$7:$BB$1726</definedName>
    <definedName name="Jun17AMA">[6]BS!$AJ$8:$AJ$2553</definedName>
    <definedName name="Jurisdiction">[11]Variables!$AK$15</definedName>
    <definedName name="JurisNumber">[11]Variables!$AL$15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'[23]KJB-12 Sum'!$AS$2</definedName>
    <definedName name="k_FITrate">'[23]KJB-3,11 Def'!$L$20</definedName>
    <definedName name="keep_Docket_Number">'[42]KJB-3 Sum'!$AQ$2</definedName>
    <definedName name="keep_FIT">'[42]KJB-7 Def'!$L$20</definedName>
    <definedName name="keep_KJB_3_Rate_Increase">'[42]KJB-7 Def'!$C$3</definedName>
    <definedName name="keep_KJB_4_Electric_Summary">'[42]KJB-3 Sum'!$AQ$3</definedName>
    <definedName name="keep_KJB_8_Common_Adjs">'[42]KJB-5 Cmn Adj'!$L$3</definedName>
    <definedName name="keep_KJB_9_Electric_Only">'[42]KJB-5 El Adj'!$E$3</definedName>
    <definedName name="keep_PSE">'[43]Gas Summary'!$I$5</definedName>
    <definedName name="keep_TESTYEAR">'[42]KJB-5 Cmn Adj'!$B$7</definedName>
    <definedName name="kp_DOCKET">'[43]Gas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IF('Exh. JAP-11 Page 3'!Values_Entered,Header_Row+'Exh. JAP-11 Page 3'!Number_of_Payments,Header_Row)</definedName>
    <definedName name="Last_Row">IF([0]!Values_Entered,Header_Row+[0]!Number_of_Payments,Header_Row)</definedName>
    <definedName name="LATEPAY">[39]Sheet1!$E$3:$E$25</definedName>
    <definedName name="Levy_Rate">'[15]Assumptions (Input)'!$B$6</definedName>
    <definedName name="limcount">1</definedName>
    <definedName name="LINE.T">[4]INTERNAL!$A$55:$IV$57</definedName>
    <definedName name="LinkCos">'[10]JAM Download'!$K$4</definedName>
    <definedName name="Load_Factor">[44]ACCOUNTS!$AG$167</definedName>
    <definedName name="LoadArray">'[45]Load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[46]M9100F4!$A$1:$V$99</definedName>
    <definedName name="MACRS">'[15]MACRS RATES'!$A$3:$AT$10</definedName>
    <definedName name="Mar04AMA">[1]BS!$AF$7:$AF$3582</definedName>
    <definedName name="MAR09AMA">[2]BS!$AM$7:$AM$1725</definedName>
    <definedName name="Mar10AMA">[2]BS!$AY$7:$AY$1726</definedName>
    <definedName name="Mar17AMA">[6]BS!$AG$8:$AG$2552</definedName>
    <definedName name="May04AMA">[1]BS!$AH$7:$AH$3582</definedName>
    <definedName name="MAY09AMA">[2]BS!$AO$7:$AO$1726</definedName>
    <definedName name="May10AMA">[2]BS!$BA$7:$BA$1726</definedName>
    <definedName name="May17AMA">[6]BS!$AI$8:$AI$2552</definedName>
    <definedName name="menu1_Button5_Click">[47]!menu1_Button5_Click</definedName>
    <definedName name="menu1_Button6_Click">[47]!menu1_Button6_Click</definedName>
    <definedName name="MERGER_COST">[48]Sheet1!$AF$3:$AJ$28</definedName>
    <definedName name="METER">[4]EXTERNAL!$A$34:$IV$36</definedName>
    <definedName name="Method">[13]Inputs!$C$6</definedName>
    <definedName name="monthlist">[49]Table!$R$2:$S$13</definedName>
    <definedName name="monthtotals">'[49]WA SBC'!$D$40:$O$40</definedName>
    <definedName name="MTD_Format">[50]Mthly!$B$11:$D$11,[50]Mthly!$B$32:$D$32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[10]Inputs!$G$8</definedName>
    <definedName name="NetToGross">[14]Variables!$D$23</definedName>
    <definedName name="Nov03AMA">[3]BS!$AI$7:$AI$3582</definedName>
    <definedName name="Nov04AMA">[1]BS!$AN$7:$AN$3582</definedName>
    <definedName name="Nov09AMA">[2]BS!$AU$7:$AU$1726</definedName>
    <definedName name="NPC">[52]Inputs!$N$18</definedName>
    <definedName name="NRG">[4]CLASSIFIERS!$A$5:$IV$5</definedName>
    <definedName name="Number_of_Payments" localSheetId="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'[15]MiscItems(Input)'!$B$5:$AO$8,'[15]MiscItems(Input)'!$B$13:$AO$13,'[15]MiscItems(Input)'!$B$15:$B$17,'[15]MiscItems(Input)'!$B$17:$AO$17,'[15]MiscItems(Input)'!$B$15:$AO$15</definedName>
    <definedName name="O_M_Rate">'[26]Virtual 49 Back-Up'!$B$21</definedName>
    <definedName name="OBCLEASE">[39]Sheet1!$AF$4:$AI$23</definedName>
    <definedName name="Oct03AMA">[3]BS!$AH$7:$AH$3582</definedName>
    <definedName name="Oct04AMA">[1]BS!$AM$7:$AM$3582</definedName>
    <definedName name="Oct09AMA">[2]BS!$AT$7:$AT$1726</definedName>
    <definedName name="Oct17AMA">[6]BS!$AN$8:$AN$2552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[13]Inputs!$T$5</definedName>
    <definedName name="Percent_debt">[36]Inputs!$E$129</definedName>
    <definedName name="Plant_Input">'[15]Plant(Input)'!$B$7:$AP$9,'[15]Plant(Input)'!$B$11,'[15]Plant(Input)'!$B$15:$AP$15,'[15]Plant(Input)'!$B$18,'[15]Plant(Input)'!$B$20:$AP$20</definedName>
    <definedName name="POWER.T">[4]INTERNAL!$A$58:$IV$60</definedName>
    <definedName name="PP.T">[4]INTERNAL!$A$61:$IV$63</definedName>
    <definedName name="PreTaxDebtCost">[12]Assumptions!$I$56</definedName>
    <definedName name="PreTaxWACC">[12]Assumptions!$I$62</definedName>
    <definedName name="Prices_Aurora">'[34]Monthly Price Summary'!$C$4:$H$63</definedName>
    <definedName name="_xlnm.Print_Area" localSheetId="0">'Exh. JAP-11 Page 1'!$A$1:$O$17</definedName>
    <definedName name="_xlnm.Print_Area" localSheetId="2">'Exh. JAP-11 Page 3'!$A$1:$E$55</definedName>
    <definedName name="Prior_Month">[19]Sch_120!$I$21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[57]Sheet1!$A$1147:$B$1887</definedName>
    <definedName name="Prov_Cap_Tax">[36]Inputs!$E$111</definedName>
    <definedName name="PSE">'[58]4.04'!$A$6</definedName>
    <definedName name="PSE_Pre_Tax_Equity_Rate">'[32]Assumptions of Purchase'!$B$42</definedName>
    <definedName name="PSPL">'[18]Summaries &amp; 3.01-3.18 &amp; 4.01'!$A$4</definedName>
    <definedName name="PTDGP.T">[4]INTERNAL!$A$64:$IV$66</definedName>
    <definedName name="PTDP.T">[4]INTERNAL!$A$67:$IV$69</definedName>
    <definedName name="QTD_Format">[59]QTD!$B$11:$D$11,[59]QTD!$B$35:$D$35</definedName>
    <definedName name="RATE2">'[24]Transp Data'!$A$8:$I$112</definedName>
    <definedName name="Rates">[60]Codes!$A$1:$C$500</definedName>
    <definedName name="RB.T">[4]INTERNAL!$A$70:$IV$72</definedName>
    <definedName name="RCF">[41]INPUTS!$F$48</definedName>
    <definedName name="Requlated_scenario">'[15]Assumptions (Input)'!$B$12</definedName>
    <definedName name="ResExchCrRate">[61]Sch_194!$M$31</definedName>
    <definedName name="RESID">[4]EXTERNAL!$A$88:$IV$90</definedName>
    <definedName name="resource_lookup">'[62]#REF'!$B$3:$C$112</definedName>
    <definedName name="ResourceSupplier">[14]Variables!$D$28</definedName>
    <definedName name="ResRCF">[22]INPUTS!$F$44</definedName>
    <definedName name="ResUnc">[22]INPUTS!$F$39</definedName>
    <definedName name="RevClass">[60]Codes!$F$2:$G$10</definedName>
    <definedName name="revenue_flag">'[15]Assumptions (Input)'!$C$12</definedName>
    <definedName name="Revenue_Taxes">'[15]Assumptions (Input)'!$B$8</definedName>
    <definedName name="REVFAC1.T">[4]INTERNAL!$A$73:$IV$75</definedName>
    <definedName name="ROD">[22]INPUTS!$F$30</definedName>
    <definedName name="ROE">[41]INPUTS!$F$31</definedName>
    <definedName name="ROR">[22]INPUTS!$F$29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'[63]Sch94 Rlfwd'!$B$11</definedName>
    <definedName name="Schedule">[52]Inputs!$N$14</definedName>
    <definedName name="Sep03AMA">[3]BS!$AG$7:$AG$3582</definedName>
    <definedName name="Sep04AMA">[1]BS!$AL$7:$AL$3582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>[12]Assumptions!$C$9</definedName>
    <definedName name="STATE_UTILITY_TAX">'[7]MJS-7'!$N$16</definedName>
    <definedName name="STAX">[22]INPUTS!$F$34</definedName>
    <definedName name="SW.T">[4]INTERNAL!$A$76:$IV$78</definedName>
    <definedName name="SWPTD.T">[4]INTERNAL!$A$79:$IV$81</definedName>
    <definedName name="TableName">"Dummy"</definedName>
    <definedName name="TargetROR">[13]Inputs!$G$29</definedName>
    <definedName name="TDP.T">[4]INTERNAL!$A$82:$IV$84</definedName>
    <definedName name="TEMPADJ">[39]Sheet1!$A$4:$E$40</definedName>
    <definedName name="TestPeriod">[10]Inputs!$C$5</definedName>
    <definedName name="TESTYEAR">'[33]JHS-6'!$A$7</definedName>
    <definedName name="TFR">[4]CLASSIFIERS!$A$11:$IV$11</definedName>
    <definedName name="ThermalBookLife">[12]Assumptions!$C$25</definedName>
    <definedName name="Title">[12]Assumptions!$A$1</definedName>
    <definedName name="Total_Payment">Scheduled_Payment+Extra_Payment</definedName>
    <definedName name="TotalRateBase">'[10]G+T+D+R+M'!$H$58</definedName>
    <definedName name="TP.T">[4]INTERNAL!$A$91:$IV$93</definedName>
    <definedName name="transdb">'[64]Transp Unbilled'!$A$8:$E$174</definedName>
    <definedName name="TRANSM_2">[65]Transm2!$A$1:$M$461:'[65]10 Yr FC'!$M$47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110">'[10]Func Study'!$AB$1325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6">'[10]Func Study'!$AB$455</definedName>
    <definedName name="UAcct506CAGE">'[10]Func Study'!$AB$452</definedName>
    <definedName name="UAcct507">'[10]Func Study'!$AB$464</definedName>
    <definedName name="UAcct507CAGE">'[10]Func Study'!$AB$462</definedName>
    <definedName name="UAcct510">'[10]Func Study'!$AB$469</definedName>
    <definedName name="UAcct510CAGE">'[10]Func Study'!$AB$467</definedName>
    <definedName name="UAcct511">'[10]Func Study'!$AB$474</definedName>
    <definedName name="UAcct511CAGE">'[10]Func Study'!$AB$472</definedName>
    <definedName name="UAcct512">'[10]Func Study'!$AB$479</definedName>
    <definedName name="UAcct512CAGE">'[10]Func Study'!$AB$477</definedName>
    <definedName name="UAcct513">'[10]Func Study'!$AB$484</definedName>
    <definedName name="UAcct513CAGE">'[10]Func Study'!$AB$482</definedName>
    <definedName name="UAcct514">'[10]Func Study'!$AB$489</definedName>
    <definedName name="UAcct514CAGE">'[10]Func Study'!$AB$487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W">'[10]Func Study'!$AB$665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>'[18]Summaries &amp; 3.01-3.18 &amp; 4.01'!$CV$14</definedName>
    <definedName name="UtGrossReceipts">[14]Variables!$D$29</definedName>
    <definedName name="UTN">'[18]Summaries &amp; 3.01-3.18 &amp; 4.01'!$CW$14</definedName>
    <definedName name="ValidAccount">[11]Variables!$AK$43:$AK$369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OMEsc">[12]Assumptions!$C$21</definedName>
    <definedName name="WACC">[12]Assumptions!$I$61</definedName>
    <definedName name="WaRevenueTax">[14]Variables!$D$27</definedName>
    <definedName name="we" hidden="1">{#N/A,#N/A,FALSE,"Pg 6b CustCount_Gas";#N/A,#N/A,FALSE,"QA";#N/A,#N/A,FALSE,"Report";#N/A,#N/A,FALSE,"forecast"}</definedName>
    <definedName name="Winter">'[66]Input Tab'!$B$11</definedName>
    <definedName name="WinterPeak">'[67]Load Data'!$D$9:$H$12,'[67]Load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>'[68]Weather Present'!$K$7</definedName>
    <definedName name="y" localSheetId="2">'[69]DSM Output'!$B$21:$B$23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'[70]Revison Inputs'!$B$6</definedName>
    <definedName name="YEFactors">[11]Factors!$S$3:$AG$99</definedName>
    <definedName name="YTD_Format">[59]YTD!$B$13:$D$13,[59]YTD!$B$36:$D$36</definedName>
    <definedName name="z">'[69]DSM Output'!$G$21:$G$23</definedName>
  </definedNames>
  <calcPr calcId="145621" iterate="1" iterateDelta="1E-4" calcOnSave="0"/>
</workbook>
</file>

<file path=xl/calcChain.xml><?xml version="1.0" encoding="utf-8"?>
<calcChain xmlns="http://schemas.openxmlformats.org/spreadsheetml/2006/main">
  <c r="D32" i="4" l="1"/>
  <c r="D28" i="4"/>
  <c r="O20" i="4"/>
  <c r="K20" i="4"/>
  <c r="G20" i="4"/>
  <c r="Q19" i="4"/>
  <c r="C19" i="4"/>
  <c r="N16" i="4"/>
  <c r="J16" i="4"/>
  <c r="F16" i="4"/>
  <c r="Q15" i="4"/>
  <c r="C15" i="4"/>
  <c r="A11" i="4"/>
  <c r="A12" i="4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12" i="2"/>
  <c r="A13" i="2" s="1"/>
  <c r="L15" i="1"/>
  <c r="H15" i="1"/>
  <c r="F14" i="1"/>
  <c r="E14" i="1"/>
  <c r="D14" i="1"/>
  <c r="O15" i="1"/>
  <c r="N15" i="1"/>
  <c r="F13" i="1"/>
  <c r="F15" i="1" s="1"/>
  <c r="K15" i="1"/>
  <c r="J15" i="1"/>
  <c r="D13" i="1"/>
  <c r="D15" i="1" s="1"/>
  <c r="E13" i="1"/>
  <c r="E15" i="1" s="1"/>
  <c r="N17" i="1"/>
  <c r="L17" i="1"/>
  <c r="J17" i="1"/>
  <c r="D11" i="1"/>
  <c r="A11" i="1"/>
  <c r="K17" i="1" l="1"/>
  <c r="O17" i="1"/>
  <c r="J12" i="4"/>
  <c r="H16" i="4"/>
  <c r="L16" i="4"/>
  <c r="M16" i="4"/>
  <c r="I16" i="4"/>
  <c r="P16" i="4"/>
  <c r="H20" i="4"/>
  <c r="L20" i="4"/>
  <c r="P20" i="4"/>
  <c r="C15" i="2"/>
  <c r="A14" i="2"/>
  <c r="A15" i="2" s="1"/>
  <c r="D17" i="1"/>
  <c r="D11" i="2" s="1"/>
  <c r="D15" i="2" s="1"/>
  <c r="Q24" i="4" s="1"/>
  <c r="E20" i="4"/>
  <c r="M20" i="4"/>
  <c r="I20" i="4"/>
  <c r="A13" i="4"/>
  <c r="A14" i="4" s="1"/>
  <c r="A15" i="4" s="1"/>
  <c r="A16" i="4" s="1"/>
  <c r="H12" i="4"/>
  <c r="G16" i="4"/>
  <c r="K16" i="4"/>
  <c r="O16" i="4"/>
  <c r="F20" i="4"/>
  <c r="J20" i="4"/>
  <c r="N20" i="4"/>
  <c r="E11" i="1"/>
  <c r="E17" i="1" s="1"/>
  <c r="E11" i="2" s="1"/>
  <c r="E15" i="2" s="1"/>
  <c r="Q28" i="4" s="1"/>
  <c r="Q11" i="4"/>
  <c r="M12" i="4" s="1"/>
  <c r="F11" i="1"/>
  <c r="F17" i="1" s="1"/>
  <c r="F11" i="2" s="1"/>
  <c r="F15" i="2" s="1"/>
  <c r="Q32" i="4" s="1"/>
  <c r="I15" i="1"/>
  <c r="I17" i="1" s="1"/>
  <c r="M15" i="1"/>
  <c r="M17" i="1" s="1"/>
  <c r="E16" i="4"/>
  <c r="A12" i="1"/>
  <c r="A13" i="1" s="1"/>
  <c r="H17" i="1"/>
  <c r="F12" i="4" l="1"/>
  <c r="A14" i="1"/>
  <c r="A15" i="1" s="1"/>
  <c r="A17" i="4"/>
  <c r="A18" i="4" s="1"/>
  <c r="A19" i="4" s="1"/>
  <c r="A20" i="4" s="1"/>
  <c r="Q16" i="4"/>
  <c r="K12" i="4"/>
  <c r="O12" i="4"/>
  <c r="G12" i="4"/>
  <c r="P12" i="4"/>
  <c r="P25" i="4" s="1"/>
  <c r="L25" i="4"/>
  <c r="H25" i="4"/>
  <c r="M25" i="4"/>
  <c r="O25" i="4"/>
  <c r="K25" i="4"/>
  <c r="G25" i="4"/>
  <c r="N25" i="4"/>
  <c r="J25" i="4"/>
  <c r="F25" i="4"/>
  <c r="E12" i="4"/>
  <c r="P33" i="4"/>
  <c r="L33" i="4"/>
  <c r="H33" i="4"/>
  <c r="I33" i="4"/>
  <c r="O33" i="4"/>
  <c r="K33" i="4"/>
  <c r="G33" i="4"/>
  <c r="M33" i="4"/>
  <c r="N33" i="4"/>
  <c r="J33" i="4"/>
  <c r="F33" i="4"/>
  <c r="E33" i="4"/>
  <c r="Q20" i="4"/>
  <c r="P29" i="4"/>
  <c r="L29" i="4"/>
  <c r="H29" i="4"/>
  <c r="M29" i="4"/>
  <c r="E29" i="4"/>
  <c r="O29" i="4"/>
  <c r="K29" i="4"/>
  <c r="G29" i="4"/>
  <c r="N29" i="4"/>
  <c r="J29" i="4"/>
  <c r="F29" i="4"/>
  <c r="I29" i="4"/>
  <c r="L12" i="4"/>
  <c r="I12" i="4"/>
  <c r="I25" i="4" s="1"/>
  <c r="N12" i="4"/>
  <c r="Q33" i="4" l="1"/>
  <c r="Q12" i="4"/>
  <c r="E25" i="4"/>
  <c r="Q25" i="4" s="1"/>
  <c r="C15" i="1"/>
  <c r="A16" i="1"/>
  <c r="A17" i="1" s="1"/>
  <c r="C17" i="1"/>
  <c r="Q29" i="4"/>
  <c r="A21" i="4"/>
  <c r="A22" i="4" s="1"/>
  <c r="A23" i="4" s="1"/>
  <c r="A24" i="4" s="1"/>
  <c r="A25" i="4" l="1"/>
  <c r="A26" i="4" s="1"/>
  <c r="A27" i="4" s="1"/>
  <c r="A28" i="4" s="1"/>
  <c r="D25" i="4"/>
  <c r="A29" i="4" l="1"/>
  <c r="A30" i="4" s="1"/>
  <c r="A31" i="4" s="1"/>
  <c r="A32" i="4" s="1"/>
  <c r="D29" i="4"/>
  <c r="A33" i="4" l="1"/>
  <c r="D33" i="4"/>
</calcChain>
</file>

<file path=xl/sharedStrings.xml><?xml version="1.0" encoding="utf-8"?>
<sst xmlns="http://schemas.openxmlformats.org/spreadsheetml/2006/main" count="186" uniqueCount="97">
  <si>
    <t>Puget Sound Energy</t>
  </si>
  <si>
    <t>2018 Gas Expedited Rate Filing (ERF)</t>
  </si>
  <si>
    <t>Gas Decoupling Mechanism</t>
  </si>
  <si>
    <t>Development of Decoupled Revenue by Decoupling Group</t>
  </si>
  <si>
    <t>Line</t>
  </si>
  <si>
    <t>Schedules</t>
  </si>
  <si>
    <t>No.</t>
  </si>
  <si>
    <t>Source</t>
  </si>
  <si>
    <t>23 &amp; 53</t>
  </si>
  <si>
    <t>31 &amp; 31T</t>
  </si>
  <si>
    <t>41, 41T, 86 &amp; 86T</t>
  </si>
  <si>
    <t>Schedule 23</t>
  </si>
  <si>
    <t>Schedule 53</t>
  </si>
  <si>
    <t>Schedule 31</t>
  </si>
  <si>
    <t>Schedule 31T</t>
  </si>
  <si>
    <t>Schedule 41</t>
  </si>
  <si>
    <t>Schedule 41T</t>
  </si>
  <si>
    <t>Schedule 86</t>
  </si>
  <si>
    <t>Schedule 86T</t>
  </si>
  <si>
    <t>(a)</t>
  </si>
  <si>
    <t>(b)</t>
  </si>
  <si>
    <t>(c) = Σ (f &amp; g)</t>
  </si>
  <si>
    <t>(d) = Σ (h &amp; i)</t>
  </si>
  <si>
    <t>(e) = Σ (j thru m)</t>
  </si>
  <si>
    <t>(f)</t>
  </si>
  <si>
    <t>(g)</t>
  </si>
  <si>
    <t>(h)</t>
  </si>
  <si>
    <t>(i)</t>
  </si>
  <si>
    <t>(j)</t>
  </si>
  <si>
    <t>(k)</t>
  </si>
  <si>
    <t>(l)</t>
  </si>
  <si>
    <t>(m)</t>
  </si>
  <si>
    <t>Total Revenue</t>
  </si>
  <si>
    <t>Exhibit JAP-7</t>
  </si>
  <si>
    <t xml:space="preserve">   Basic Charge Revenue</t>
  </si>
  <si>
    <t xml:space="preserve">   Minimum Charge Revenue</t>
  </si>
  <si>
    <t>Total Basic &amp; Minimum Charge Revenue</t>
  </si>
  <si>
    <t>Net Delivery Revenue</t>
  </si>
  <si>
    <t>Development of Allowed Delivery Revenue Per Customer</t>
  </si>
  <si>
    <t>(c)</t>
  </si>
  <si>
    <t>(d)</t>
  </si>
  <si>
    <t>(e)</t>
  </si>
  <si>
    <t>Test Year Delivery Revenue</t>
  </si>
  <si>
    <t>JAP-11 Page 1</t>
  </si>
  <si>
    <t>Test Year Customers</t>
  </si>
  <si>
    <t>Work Paper</t>
  </si>
  <si>
    <t>Annual Allowed Delivery Revenue Per Customer</t>
  </si>
  <si>
    <t>Summary of Delivery Revenue Per Unit Rates ($/therm)</t>
  </si>
  <si>
    <t>Delivery Revenue</t>
  </si>
  <si>
    <t>Units</t>
  </si>
  <si>
    <t>Per Unit Rates</t>
  </si>
  <si>
    <t>Schedule 23 Residential</t>
  </si>
  <si>
    <t>Delivery Charge</t>
  </si>
  <si>
    <t>$/Therm</t>
  </si>
  <si>
    <t>Schedule 53 Residential Propane</t>
  </si>
  <si>
    <t>Schedule 31 Commercial &amp; Industrial - Sales</t>
  </si>
  <si>
    <t>Procurement Charge</t>
  </si>
  <si>
    <t>Schedule 31 Commercial &amp; Industrial - Transportation</t>
  </si>
  <si>
    <t>Schedule 41 Large Volume High Load Factor - Sales</t>
  </si>
  <si>
    <t>Demand Charge</t>
  </si>
  <si>
    <t>Delivery Charge:</t>
  </si>
  <si>
    <t>901 to 5,000 therms</t>
  </si>
  <si>
    <t>All over 5,000 therms</t>
  </si>
  <si>
    <t>Schedule 41 Large Volume High Load Factor - Transportation</t>
  </si>
  <si>
    <t>Schedule 86 Limited Interruptible - Sales</t>
  </si>
  <si>
    <t>First 1,000 therms</t>
  </si>
  <si>
    <t>All over 1,000 therms</t>
  </si>
  <si>
    <t>Schedule 86 Limited Interruptible - Transportation</t>
  </si>
  <si>
    <t>Development of Monthly Allowed Delivery Revenue Per Customer</t>
  </si>
  <si>
    <t>Line No.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</si>
  <si>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</si>
  <si>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</si>
  <si>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</si>
  <si>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</si>
  <si>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</si>
  <si>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</si>
  <si>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</si>
  <si>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</si>
  <si>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</si>
  <si>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</si>
  <si>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</si>
  <si>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</si>
  <si>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</si>
  <si>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(n)</t>
  </si>
  <si>
    <t>(o)</t>
  </si>
  <si>
    <t>Sales</t>
  </si>
  <si>
    <t>Schedules 23 &amp; 53</t>
  </si>
  <si>
    <t>Weather-Normalized Therm Sales (Apr17-Mar18)</t>
  </si>
  <si>
    <t>% of Annual Total</t>
  </si>
  <si>
    <t>% of (C(o):R(2))</t>
  </si>
  <si>
    <t>Schedules 31 &amp; 31T</t>
  </si>
  <si>
    <t>% of (C(o):R(6))</t>
  </si>
  <si>
    <t>Schedules 41, 41T, 86 &amp; 86T</t>
  </si>
  <si>
    <t>% of (C(o):R(10))</t>
  </si>
  <si>
    <t>Monthly Allowed Delivery Revenue Per Customer</t>
  </si>
  <si>
    <t>Allowed Delivery Revenue Per Customer</t>
  </si>
  <si>
    <t>JAP-11 Page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</si>
</sst>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.00000_);\(&quot;$&quot;#,##0.00000\)"/>
    <numFmt numFmtId="167" formatCode="[$-409]mmm\-yy;@"/>
    <numFmt numFmtId="168" formatCode="&quot;$&quot;#,##0\ ;\(&quot;$&quot;#,##0\)"/>
    <numFmt numFmtId="169" formatCode="00000"/>
    <numFmt numFmtId="170" formatCode="#,##0.00000000000;[Red]\-#,##0.00000000000"/>
    <numFmt numFmtId="171" formatCode="_(&quot;$&quot;* #,##0.0000_);_(&quot;$&quot;* \(#,##0.0000\);_(&quot;$&quot;* &quot;-&quot;????_);_(@_)"/>
    <numFmt numFmtId="172" formatCode="0.000000"/>
    <numFmt numFmtId="173" formatCode="&quot;$&quot;#,##0.00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2"/>
      <name val="Helv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64">
    <xf numFmtId="0" fontId="0" fillId="0" borderId="0"/>
    <xf numFmtId="41" fontId="5" fillId="2" borderId="0"/>
    <xf numFmtId="41" fontId="5" fillId="2" borderId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/>
    <xf numFmtId="169" fontId="5" fillId="0" borderId="0"/>
    <xf numFmtId="2" fontId="10" fillId="0" borderId="0" applyFont="0" applyFill="0" applyBorder="0" applyAlignment="0" applyProtection="0"/>
    <xf numFmtId="38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8" fontId="15" fillId="0" borderId="0"/>
    <xf numFmtId="40" fontId="15" fillId="0" borderId="0"/>
    <xf numFmtId="10" fontId="12" fillId="2" borderId="4" applyNumberFormat="0" applyBorder="0" applyAlignment="0" applyProtection="0"/>
    <xf numFmtId="44" fontId="1" fillId="0" borderId="5" applyNumberFormat="0" applyFont="0" applyAlignment="0">
      <alignment horizontal="center"/>
    </xf>
    <xf numFmtId="44" fontId="1" fillId="0" borderId="6" applyNumberFormat="0" applyFont="0" applyAlignment="0">
      <alignment horizontal="center"/>
    </xf>
    <xf numFmtId="170" fontId="5" fillId="0" borderId="0"/>
    <xf numFmtId="17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2" fontId="5" fillId="2" borderId="0"/>
    <xf numFmtId="0" fontId="11" fillId="4" borderId="0"/>
    <xf numFmtId="0" fontId="16" fillId="4" borderId="7"/>
    <xf numFmtId="0" fontId="17" fillId="5" borderId="8"/>
    <xf numFmtId="0" fontId="18" fillId="4" borderId="9"/>
    <xf numFmtId="42" fontId="19" fillId="6" borderId="2">
      <alignment vertical="center"/>
    </xf>
    <xf numFmtId="0" fontId="1" fillId="2" borderId="1" applyNumberFormat="0">
      <alignment horizontal="center" vertical="center" wrapText="1"/>
    </xf>
    <xf numFmtId="171" fontId="5" fillId="2" borderId="0"/>
    <xf numFmtId="171" fontId="5" fillId="2" borderId="0"/>
    <xf numFmtId="42" fontId="20" fillId="2" borderId="10">
      <alignment horizontal="left"/>
    </xf>
    <xf numFmtId="38" fontId="12" fillId="0" borderId="11"/>
    <xf numFmtId="38" fontId="15" fillId="0" borderId="1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 applyNumberFormat="0" applyBorder="0" applyAlignment="0"/>
    <xf numFmtId="0" fontId="11" fillId="0" borderId="0"/>
    <xf numFmtId="0" fontId="16" fillId="4" borderId="0"/>
    <xf numFmtId="173" fontId="21" fillId="0" borderId="0">
      <alignment horizontal="left" vertical="center"/>
    </xf>
    <xf numFmtId="0" fontId="1" fillId="2" borderId="0">
      <alignment horizontal="left" wrapText="1"/>
    </xf>
    <xf numFmtId="0" fontId="22" fillId="0" borderId="0">
      <alignment horizontal="left" vertical="center"/>
    </xf>
    <xf numFmtId="0" fontId="5" fillId="0" borderId="12" applyNumberFormat="0" applyFont="0" applyFill="0" applyAlignment="0" applyProtection="0"/>
    <xf numFmtId="0" fontId="5" fillId="0" borderId="12" applyNumberFormat="0" applyFont="0" applyFill="0" applyAlignment="0" applyProtection="0"/>
  </cellStyleXfs>
  <cellXfs count="51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1" xfId="0" applyNumberFormat="1" applyFont="1" applyFill="1" applyBorder="1" applyAlignment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3" xfId="0" applyNumberFormat="1" applyFont="1" applyFill="1" applyBorder="1"/>
    <xf numFmtId="0" fontId="2" fillId="0" borderId="0" xfId="0" applyFont="1" applyFill="1" applyBorder="1"/>
    <xf numFmtId="0" fontId="3" fillId="0" borderId="1" xfId="0" applyFont="1" applyFill="1" applyBorder="1"/>
    <xf numFmtId="0" fontId="3" fillId="0" borderId="0" xfId="0" quotePrefix="1" applyFont="1" applyFill="1" applyAlignment="1">
      <alignment horizontal="center"/>
    </xf>
    <xf numFmtId="165" fontId="3" fillId="0" borderId="0" xfId="0" applyNumberFormat="1" applyFont="1" applyFill="1" applyBorder="1"/>
    <xf numFmtId="44" fontId="3" fillId="0" borderId="3" xfId="0" applyNumberFormat="1" applyFont="1" applyFill="1" applyBorder="1"/>
    <xf numFmtId="44" fontId="2" fillId="0" borderId="0" xfId="0" applyNumberFormat="1" applyFont="1" applyFill="1"/>
    <xf numFmtId="43" fontId="2" fillId="0" borderId="0" xfId="0" applyNumberFormat="1" applyFont="1" applyFill="1"/>
    <xf numFmtId="0" fontId="6" fillId="0" borderId="0" xfId="0" applyFont="1" applyFill="1" applyAlignment="1">
      <alignment horizontal="center"/>
    </xf>
    <xf numFmtId="0" fontId="3" fillId="0" borderId="0" xfId="0" applyFont="1"/>
    <xf numFmtId="0" fontId="7" fillId="0" borderId="0" xfId="0" applyFont="1" applyFill="1"/>
    <xf numFmtId="0" fontId="8" fillId="0" borderId="0" xfId="0" applyFont="1" applyFill="1"/>
    <xf numFmtId="3" fontId="3" fillId="0" borderId="0" xfId="0" applyNumberFormat="1" applyFont="1" applyFill="1"/>
    <xf numFmtId="3" fontId="3" fillId="0" borderId="0" xfId="0" applyNumberFormat="1" applyFont="1"/>
    <xf numFmtId="10" fontId="3" fillId="0" borderId="0" xfId="0" applyNumberFormat="1" applyFont="1" applyFill="1"/>
    <xf numFmtId="44" fontId="3" fillId="0" borderId="0" xfId="0" applyNumberFormat="1" applyFont="1" applyFill="1"/>
    <xf numFmtId="44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0" xfId="0" applyFont="1" applyAlignment="1"/>
    <xf numFmtId="0" fontId="6" fillId="0" borderId="0" xfId="0" applyFont="1" applyFill="1" applyAlignment="1"/>
    <xf numFmtId="0" fontId="3" fillId="0" borderId="0" xfId="0" applyFont="1" applyFill="1" applyAlignment="1"/>
    <xf numFmtId="0" fontId="6" fillId="0" borderId="0" xfId="0" applyFont="1" applyFill="1"/>
    <xf numFmtId="0" fontId="6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41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1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6" fillId="0" borderId="0" xfId="0" applyFont="1" applyBorder="1" applyProtection="1">
      <protection locked="0"/>
    </xf>
    <xf numFmtId="0" fontId="3" fillId="0" borderId="0" xfId="0" applyFont="1" applyBorder="1"/>
    <xf numFmtId="166" fontId="3" fillId="0" borderId="0" xfId="0" applyNumberFormat="1" applyFont="1" applyFill="1" applyAlignment="1"/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7" fontId="3" fillId="0" borderId="0" xfId="0" applyNumberFormat="1" applyFont="1" applyFill="1" applyAlignment="1"/>
    <xf numFmtId="167" fontId="6" fillId="0" borderId="1" xfId="0" applyNumberFormat="1" applyFont="1" applyFill="1" applyBorder="1" applyAlignment="1">
      <alignment horizontal="center" vertical="center" wrapText="1"/>
    </xf>
  </cellXfs>
  <cellStyles count="64">
    <cellStyle name="Calculation 2" xfId="1"/>
    <cellStyle name="Calculation 3" xfId="2"/>
    <cellStyle name="Comma 10" xfId="3"/>
    <cellStyle name="Comma 2" xfId="4"/>
    <cellStyle name="Comma0" xfId="5"/>
    <cellStyle name="Comma0 - Style4" xfId="6"/>
    <cellStyle name="Comma1 - Style1" xfId="7"/>
    <cellStyle name="Curren - Style2" xfId="8"/>
    <cellStyle name="Currency 10 2" xfId="9"/>
    <cellStyle name="Currency 2" xfId="10"/>
    <cellStyle name="Currency 3" xfId="11"/>
    <cellStyle name="Currency0" xfId="12"/>
    <cellStyle name="Date" xfId="13"/>
    <cellStyle name="Date 2" xfId="14"/>
    <cellStyle name="Entered" xfId="15"/>
    <cellStyle name="Entered 2" xfId="16"/>
    <cellStyle name="Fixed" xfId="17"/>
    <cellStyle name="Grey" xfId="18"/>
    <cellStyle name="Heading 1 2" xfId="19"/>
    <cellStyle name="Heading 1 3" xfId="20"/>
    <cellStyle name="Heading 2 2" xfId="21"/>
    <cellStyle name="Heading 2 3" xfId="22"/>
    <cellStyle name="Heading1" xfId="23"/>
    <cellStyle name="Heading2" xfId="24"/>
    <cellStyle name="Input [yellow]" xfId="25"/>
    <cellStyle name="modified border" xfId="26"/>
    <cellStyle name="modified border1" xfId="27"/>
    <cellStyle name="Normal" xfId="0" builtinId="0"/>
    <cellStyle name="Normal - Style1" xfId="28"/>
    <cellStyle name="Normal - Style1 2" xfId="29"/>
    <cellStyle name="Normal - Style1 2 2 3 4" xfId="30"/>
    <cellStyle name="Normal 2" xfId="31"/>
    <cellStyle name="Normal 2 2" xfId="32"/>
    <cellStyle name="Normal 3" xfId="33"/>
    <cellStyle name="Normal 5" xfId="34"/>
    <cellStyle name="Percen - Style2" xfId="35"/>
    <cellStyle name="Percen - Style3" xfId="36"/>
    <cellStyle name="Percent [2]" xfId="37"/>
    <cellStyle name="Percent [2] 2" xfId="38"/>
    <cellStyle name="Percent 10" xfId="39"/>
    <cellStyle name="Percent 2" xfId="40"/>
    <cellStyle name="Percent 3" xfId="41"/>
    <cellStyle name="Report" xfId="42"/>
    <cellStyle name="Report - Style5" xfId="43"/>
    <cellStyle name="Report - Style6" xfId="44"/>
    <cellStyle name="Report - Style7" xfId="45"/>
    <cellStyle name="Report - Style8" xfId="46"/>
    <cellStyle name="Report Bar" xfId="47"/>
    <cellStyle name="Report Heading" xfId="48"/>
    <cellStyle name="Report Unit Cost" xfId="49"/>
    <cellStyle name="Report Unit Cost 2" xfId="50"/>
    <cellStyle name="Reports Total" xfId="51"/>
    <cellStyle name="StmtTtl1" xfId="52"/>
    <cellStyle name="StmtTtl2" xfId="53"/>
    <cellStyle name="Style 1" xfId="54"/>
    <cellStyle name="Style 1 2" xfId="55"/>
    <cellStyle name="Test" xfId="56"/>
    <cellStyle name="Title: - Style3" xfId="57"/>
    <cellStyle name="Title: - Style4" xfId="58"/>
    <cellStyle name="Title: Major" xfId="59"/>
    <cellStyle name="Title: Minor" xfId="60"/>
    <cellStyle name="Title: Worksheet" xfId="61"/>
    <cellStyle name="Total 2" xfId="62"/>
    <cellStyle name="Total 3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customXml" Target="../customXml/item4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LD%20ERF\PSE%20Filed%202007%20to%202010%20CBR\EL%201210%20(CB%20Report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TEST MOCK-up"/>
      <sheetName val="1.01 ROR ROE"/>
      <sheetName val="1.02 COC"/>
      <sheetName val="2.01 IS"/>
      <sheetName val="2.02 BS"/>
      <sheetName val="2.03 RB"/>
      <sheetName val="2.04 WC"/>
      <sheetName val="2.05 AM"/>
      <sheetName val="Summaries &amp; 3.01-3.18 &amp; 4.01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4.444E-3</v>
          </cell>
        </row>
        <row r="13">
          <cell r="CW13">
            <v>2E-3</v>
          </cell>
        </row>
        <row r="14">
          <cell r="CV14">
            <v>3.8730000000000001E-2</v>
          </cell>
          <cell r="CW14">
            <v>3.8558000000000002E-2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8">
          <cell r="D8">
            <v>0.1576213356965549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AP88">
            <v>-3997270.8333333335</v>
          </cell>
        </row>
        <row r="89">
          <cell r="AP89">
            <v>16976.239583333332</v>
          </cell>
        </row>
        <row r="90">
          <cell r="AP90">
            <v>2810.5125000000003</v>
          </cell>
        </row>
        <row r="91">
          <cell r="AP91">
            <v>16976.239583333332</v>
          </cell>
        </row>
        <row r="92">
          <cell r="AP92">
            <v>-16976.239583333332</v>
          </cell>
        </row>
        <row r="93">
          <cell r="AP93">
            <v>16976.239583333332</v>
          </cell>
        </row>
        <row r="94">
          <cell r="AP94">
            <v>2810.5125000000003</v>
          </cell>
        </row>
        <row r="95">
          <cell r="AP95">
            <v>-2810.5125000000003</v>
          </cell>
        </row>
        <row r="96"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AA480">
            <v>74236.210000000006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AA482">
            <v>136099.73000000001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Y592">
            <v>117810</v>
          </cell>
          <cell r="Z592">
            <v>104720</v>
          </cell>
          <cell r="AA592">
            <v>91630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Y652">
            <v>166750.44</v>
          </cell>
          <cell r="Z652">
            <v>166750.44</v>
          </cell>
          <cell r="AA652">
            <v>166750.44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Y653">
            <v>419493.62</v>
          </cell>
          <cell r="Z653">
            <v>419493.62</v>
          </cell>
          <cell r="AA653">
            <v>419493.62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Y654">
            <v>570039.56999999995</v>
          </cell>
          <cell r="Z654">
            <v>570039.56999999995</v>
          </cell>
          <cell r="AA654">
            <v>570039.56999999995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Z680">
            <v>475.3</v>
          </cell>
          <cell r="AA680">
            <v>6624.95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Y685">
            <v>277917.40999999997</v>
          </cell>
          <cell r="Z685">
            <v>264021.53999999998</v>
          </cell>
          <cell r="AA685">
            <v>250125.67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Y686">
            <v>699156.03</v>
          </cell>
          <cell r="Z686">
            <v>664198.23</v>
          </cell>
          <cell r="AA686">
            <v>629240.43000000005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Y687">
            <v>950065.94</v>
          </cell>
          <cell r="Z687">
            <v>902562.64</v>
          </cell>
          <cell r="AA687">
            <v>855059.34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AP857">
            <v>90079.531666666662</v>
          </cell>
        </row>
        <row r="858"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AP955">
            <v>964.92166666666662</v>
          </cell>
        </row>
        <row r="956">
          <cell r="AP956">
            <v>3945.0774999999999</v>
          </cell>
        </row>
        <row r="957">
          <cell r="AP957">
            <v>5556.7245833333336</v>
          </cell>
        </row>
        <row r="958">
          <cell r="AP958">
            <v>5380.44</v>
          </cell>
        </row>
        <row r="959">
          <cell r="AP959">
            <v>5750.7766666666676</v>
          </cell>
        </row>
        <row r="960">
          <cell r="AP960">
            <v>5.2837500000000004</v>
          </cell>
        </row>
        <row r="961">
          <cell r="AP961">
            <v>9.7475000000000005</v>
          </cell>
        </row>
        <row r="962">
          <cell r="AP962">
            <v>9.4383333333333344</v>
          </cell>
        </row>
        <row r="963">
          <cell r="AP963">
            <v>-1001.0416666666666</v>
          </cell>
        </row>
        <row r="964">
          <cell r="AP964">
            <v>4.0862499999999997</v>
          </cell>
        </row>
        <row r="965">
          <cell r="AP965">
            <v>-6423.0333333333328</v>
          </cell>
        </row>
        <row r="966">
          <cell r="AP966">
            <v>-6344.489583333333</v>
          </cell>
        </row>
        <row r="967">
          <cell r="AP967">
            <v>-978.45375000000001</v>
          </cell>
        </row>
        <row r="968">
          <cell r="AP968">
            <v>-23663.042083333334</v>
          </cell>
        </row>
        <row r="969"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AP1008">
            <v>2986996.3466666662</v>
          </cell>
        </row>
        <row r="1009"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AP1021">
            <v>366456.90458333335</v>
          </cell>
        </row>
        <row r="1022"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AA1127">
            <v>2758408.96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Y1201">
            <v>56828</v>
          </cell>
          <cell r="Z1201">
            <v>56828</v>
          </cell>
          <cell r="AA1201">
            <v>56828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Z1270">
            <v>119551.6</v>
          </cell>
          <cell r="AA1270">
            <v>119551.6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Z1276">
            <v>45000</v>
          </cell>
          <cell r="AA1276">
            <v>45000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AP1345">
            <v>-838.98708333333332</v>
          </cell>
        </row>
        <row r="1346"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AA1381">
            <v>48124.07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AA1382">
            <v>94803.62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Q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Z1734">
            <v>-45000</v>
          </cell>
          <cell r="AA1734">
            <v>-45000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Z1735">
            <v>-119551.6</v>
          </cell>
          <cell r="AA1735">
            <v>-119551.6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Z1757">
            <v>-1453853.26</v>
          </cell>
          <cell r="AA1757">
            <v>-1458760.01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Z2062">
            <v>-72000</v>
          </cell>
          <cell r="AA2062">
            <v>-72000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AA2131">
            <v>-50000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AP2327">
            <v>-88452.207916666681</v>
          </cell>
        </row>
        <row r="2328"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AP2395">
            <v>-6352.6170833333335</v>
          </cell>
        </row>
        <row r="2396">
          <cell r="AP2396">
            <v>-57223.083749999998</v>
          </cell>
        </row>
        <row r="2397">
          <cell r="AP2397">
            <v>-1497.405</v>
          </cell>
        </row>
        <row r="2398">
          <cell r="AP2398">
            <v>-8864.7558333333345</v>
          </cell>
        </row>
        <row r="2399">
          <cell r="AP2399">
            <v>-3599.7479166666667</v>
          </cell>
        </row>
        <row r="2400">
          <cell r="AP2400">
            <v>-1.6741666666666666</v>
          </cell>
        </row>
        <row r="2401">
          <cell r="AP2401">
            <v>-908.23</v>
          </cell>
        </row>
        <row r="2402">
          <cell r="AP2402">
            <v>22339.22208333333</v>
          </cell>
        </row>
        <row r="2403">
          <cell r="AP2403">
            <v>-21.885833333333334</v>
          </cell>
        </row>
        <row r="2404">
          <cell r="AP2404">
            <v>-8.918333333333333</v>
          </cell>
        </row>
        <row r="2405">
          <cell r="AP2405">
            <v>-100.37875000000001</v>
          </cell>
        </row>
        <row r="2406">
          <cell r="AP2406">
            <v>-2.6266666666666665</v>
          </cell>
        </row>
        <row r="2407">
          <cell r="AP2407">
            <v>-15.550416666666665</v>
          </cell>
        </row>
        <row r="2408">
          <cell r="AP2408">
            <v>-6.3145833333333341</v>
          </cell>
        </row>
        <row r="2409">
          <cell r="AP2409">
            <v>-27611417.388750002</v>
          </cell>
        </row>
        <row r="2410"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AP2424">
            <v>-94245.42041666666</v>
          </cell>
        </row>
        <row r="2425"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3"/>
  <sheetViews>
    <sheetView tabSelected="1" zoomScaleNormal="100" workbookViewId="0">
      <selection activeCell="C22" sqref="C22"/>
    </sheetView>
  </sheetViews>
  <sheetFormatPr defaultRowHeight="12.75" x14ac:dyDescent="0.2"/>
  <cols>
    <col min="1" max="1" width="5.28515625" style="2" customWidth="1"/>
    <col min="2" max="2" width="35" style="2" customWidth="1"/>
    <col min="3" max="3" width="13.42578125" style="2" customWidth="1"/>
    <col min="4" max="4" width="13.42578125" style="2" bestFit="1" customWidth="1"/>
    <col min="5" max="5" width="13.42578125" style="2" customWidth="1"/>
    <col min="6" max="6" width="17.42578125" style="2" bestFit="1" customWidth="1"/>
    <col min="7" max="7" width="3.140625" style="2" customWidth="1"/>
    <col min="8" max="8" width="13.42578125" style="2" bestFit="1" customWidth="1"/>
    <col min="9" max="9" width="12.7109375" style="2" customWidth="1"/>
    <col min="10" max="10" width="12.7109375" style="2" bestFit="1" customWidth="1"/>
    <col min="11" max="11" width="14" style="2" customWidth="1"/>
    <col min="12" max="12" width="12.7109375" style="2" bestFit="1" customWidth="1"/>
    <col min="13" max="13" width="14" style="2" bestFit="1" customWidth="1"/>
    <col min="14" max="14" width="12.7109375" style="2" bestFit="1" customWidth="1"/>
    <col min="15" max="15" width="14" style="2" bestFit="1" customWidth="1"/>
    <col min="16" max="18" width="14" style="2" customWidth="1"/>
    <col min="19" max="16384" width="9.140625" style="2"/>
  </cols>
  <sheetData>
    <row r="1" spans="1:17" s="2" customFormat="1" x14ac:dyDescent="0.2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"/>
    </row>
    <row r="2" spans="1:17" s="2" customFormat="1" x14ac:dyDescent="0.2">
      <c r="A2" s="18" t="s">
        <v>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"/>
    </row>
    <row r="3" spans="1:17" s="2" customFormat="1" x14ac:dyDescent="0.2">
      <c r="A3" s="18" t="s">
        <v>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"/>
    </row>
    <row r="4" spans="1:17" s="2" customFormat="1" x14ac:dyDescent="0.2">
      <c r="A4" s="18" t="s">
        <v>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"/>
    </row>
    <row r="5" spans="1:17" s="2" customForma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"/>
    </row>
    <row r="6" spans="1:17" s="2" customFormat="1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30"/>
    </row>
    <row r="7" spans="1:17" s="2" customFormat="1" x14ac:dyDescent="0.2">
      <c r="A7" s="31" t="s">
        <v>4</v>
      </c>
      <c r="B7" s="32"/>
      <c r="C7" s="32"/>
      <c r="D7" s="31" t="s">
        <v>5</v>
      </c>
      <c r="E7" s="31" t="s">
        <v>5</v>
      </c>
      <c r="F7" s="31" t="s">
        <v>5</v>
      </c>
      <c r="G7" s="32"/>
      <c r="H7" s="32"/>
      <c r="I7" s="32"/>
      <c r="J7" s="32"/>
      <c r="K7" s="32"/>
      <c r="L7" s="32"/>
      <c r="M7" s="32"/>
      <c r="N7" s="32"/>
      <c r="O7" s="32"/>
      <c r="P7" s="29"/>
      <c r="Q7" s="30"/>
    </row>
    <row r="8" spans="1:17" s="2" customFormat="1" x14ac:dyDescent="0.2">
      <c r="A8" s="33" t="s">
        <v>6</v>
      </c>
      <c r="B8" s="3"/>
      <c r="C8" s="33" t="s">
        <v>7</v>
      </c>
      <c r="D8" s="33" t="s">
        <v>8</v>
      </c>
      <c r="E8" s="33" t="s">
        <v>9</v>
      </c>
      <c r="F8" s="33" t="s">
        <v>10</v>
      </c>
      <c r="G8" s="33"/>
      <c r="H8" s="33" t="s">
        <v>11</v>
      </c>
      <c r="I8" s="33" t="s">
        <v>12</v>
      </c>
      <c r="J8" s="33" t="s">
        <v>13</v>
      </c>
      <c r="K8" s="33" t="s">
        <v>14</v>
      </c>
      <c r="L8" s="33" t="s">
        <v>15</v>
      </c>
      <c r="M8" s="33" t="s">
        <v>16</v>
      </c>
      <c r="N8" s="33" t="s">
        <v>17</v>
      </c>
      <c r="O8" s="33" t="s">
        <v>18</v>
      </c>
      <c r="P8" s="1"/>
    </row>
    <row r="9" spans="1:17" s="2" customFormat="1" x14ac:dyDescent="0.2">
      <c r="A9" s="4"/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/>
      <c r="H9" s="5" t="s">
        <v>24</v>
      </c>
      <c r="I9" s="5" t="s">
        <v>25</v>
      </c>
      <c r="J9" s="5" t="s">
        <v>26</v>
      </c>
      <c r="K9" s="5" t="s">
        <v>27</v>
      </c>
      <c r="L9" s="5" t="s">
        <v>28</v>
      </c>
      <c r="M9" s="5" t="s">
        <v>29</v>
      </c>
      <c r="N9" s="5" t="s">
        <v>30</v>
      </c>
      <c r="O9" s="5" t="s">
        <v>31</v>
      </c>
      <c r="P9" s="1"/>
    </row>
    <row r="10" spans="1:17" s="2" customFormat="1" x14ac:dyDescent="0.2">
      <c r="A10" s="5">
        <v>1</v>
      </c>
      <c r="B10" s="6"/>
      <c r="C10" s="5"/>
      <c r="D10" s="5"/>
      <c r="E10" s="4"/>
      <c r="F10" s="4"/>
      <c r="G10" s="4"/>
      <c r="H10" s="4"/>
      <c r="I10" s="4"/>
      <c r="J10" s="5"/>
      <c r="K10" s="5"/>
      <c r="L10" s="5"/>
      <c r="M10" s="5"/>
      <c r="N10" s="5"/>
      <c r="O10" s="5"/>
      <c r="P10" s="1"/>
    </row>
    <row r="11" spans="1:17" s="2" customFormat="1" x14ac:dyDescent="0.2">
      <c r="A11" s="5">
        <f>A10+1</f>
        <v>2</v>
      </c>
      <c r="B11" s="4" t="s">
        <v>32</v>
      </c>
      <c r="C11" s="5" t="s">
        <v>33</v>
      </c>
      <c r="D11" s="7">
        <f>SUM(H11:I11)</f>
        <v>326189675.14469516</v>
      </c>
      <c r="E11" s="7">
        <f>SUM(J11:K11)</f>
        <v>96699826.959999993</v>
      </c>
      <c r="F11" s="7">
        <f>SUM(L11:O11)</f>
        <v>22123656.840000004</v>
      </c>
      <c r="G11" s="7"/>
      <c r="H11" s="7">
        <v>326189420.73472691</v>
      </c>
      <c r="I11" s="7">
        <v>254.40996826574784</v>
      </c>
      <c r="J11" s="7">
        <v>96674261.019999996</v>
      </c>
      <c r="K11" s="7">
        <v>25565.940000000002</v>
      </c>
      <c r="L11" s="7">
        <v>15617815.100000001</v>
      </c>
      <c r="M11" s="7">
        <v>4274074.12</v>
      </c>
      <c r="N11" s="7">
        <v>2134018.25</v>
      </c>
      <c r="O11" s="7">
        <v>97749.37</v>
      </c>
      <c r="P11" s="1"/>
    </row>
    <row r="12" spans="1:17" s="2" customFormat="1" x14ac:dyDescent="0.2">
      <c r="A12" s="5">
        <f t="shared" ref="A12:A17" si="0">A11+1</f>
        <v>3</v>
      </c>
      <c r="B12" s="4"/>
      <c r="C12" s="5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1"/>
    </row>
    <row r="13" spans="1:17" s="2" customFormat="1" x14ac:dyDescent="0.2">
      <c r="A13" s="5">
        <f t="shared" si="0"/>
        <v>4</v>
      </c>
      <c r="B13" s="4" t="s">
        <v>34</v>
      </c>
      <c r="C13" s="5" t="s">
        <v>33</v>
      </c>
      <c r="D13" s="7">
        <f t="shared" ref="D13:D14" si="1">SUM(H13:I13)</f>
        <v>107057046.06469515</v>
      </c>
      <c r="E13" s="7">
        <f t="shared" ref="E13:E14" si="2">SUM(J13:K13)</f>
        <v>23323683.430000003</v>
      </c>
      <c r="F13" s="7">
        <f t="shared" ref="F13:F14" si="3">SUM(L13:O13)</f>
        <v>2778763.34</v>
      </c>
      <c r="G13" s="7"/>
      <c r="H13" s="8">
        <v>107056913.31472689</v>
      </c>
      <c r="I13" s="8">
        <v>132.74996826574784</v>
      </c>
      <c r="J13" s="8">
        <v>23310976.260000002</v>
      </c>
      <c r="K13" s="8">
        <v>12707.17</v>
      </c>
      <c r="L13" s="8">
        <v>1831785.93</v>
      </c>
      <c r="M13" s="8">
        <v>525961.38</v>
      </c>
      <c r="N13" s="8">
        <v>402901.44</v>
      </c>
      <c r="O13" s="8">
        <v>18114.59</v>
      </c>
      <c r="P13" s="1"/>
    </row>
    <row r="14" spans="1:17" s="2" customFormat="1" x14ac:dyDescent="0.2">
      <c r="A14" s="5">
        <f t="shared" si="0"/>
        <v>5</v>
      </c>
      <c r="B14" s="4" t="s">
        <v>35</v>
      </c>
      <c r="C14" s="5" t="s">
        <v>33</v>
      </c>
      <c r="D14" s="7">
        <f t="shared" si="1"/>
        <v>0</v>
      </c>
      <c r="E14" s="7">
        <f t="shared" si="2"/>
        <v>0</v>
      </c>
      <c r="F14" s="7">
        <f t="shared" si="3"/>
        <v>2182208.4</v>
      </c>
      <c r="G14" s="7"/>
      <c r="H14" s="8">
        <v>0</v>
      </c>
      <c r="I14" s="8">
        <v>0</v>
      </c>
      <c r="J14" s="8">
        <v>0</v>
      </c>
      <c r="K14" s="8">
        <v>0</v>
      </c>
      <c r="L14" s="8">
        <v>1994503.51</v>
      </c>
      <c r="M14" s="8">
        <v>148473.74</v>
      </c>
      <c r="N14" s="8">
        <v>30707.56</v>
      </c>
      <c r="O14" s="8">
        <v>8523.59</v>
      </c>
      <c r="P14" s="1"/>
    </row>
    <row r="15" spans="1:17" s="2" customFormat="1" x14ac:dyDescent="0.2">
      <c r="A15" s="5">
        <f t="shared" si="0"/>
        <v>6</v>
      </c>
      <c r="B15" s="4" t="s">
        <v>36</v>
      </c>
      <c r="C15" s="5" t="str">
        <f>"("&amp;A$13&amp;") + ("&amp;A$14&amp;")"</f>
        <v>(4) + (5)</v>
      </c>
      <c r="D15" s="9">
        <f>SUM(D13:D14)</f>
        <v>107057046.06469515</v>
      </c>
      <c r="E15" s="9">
        <f>SUM(E13:E14)</f>
        <v>23323683.430000003</v>
      </c>
      <c r="F15" s="9">
        <f>SUM(F13:F14)</f>
        <v>4960971.74</v>
      </c>
      <c r="G15" s="7"/>
      <c r="H15" s="9">
        <f t="shared" ref="H15:O15" si="4">SUM(H13:H14)</f>
        <v>107056913.31472689</v>
      </c>
      <c r="I15" s="9">
        <f t="shared" si="4"/>
        <v>132.74996826574784</v>
      </c>
      <c r="J15" s="9">
        <f t="shared" si="4"/>
        <v>23310976.260000002</v>
      </c>
      <c r="K15" s="9">
        <f>SUM(K13:K14)</f>
        <v>12707.17</v>
      </c>
      <c r="L15" s="9">
        <f t="shared" si="4"/>
        <v>3826289.44</v>
      </c>
      <c r="M15" s="9">
        <f t="shared" si="4"/>
        <v>674435.12</v>
      </c>
      <c r="N15" s="9">
        <f t="shared" si="4"/>
        <v>433609</v>
      </c>
      <c r="O15" s="9">
        <f t="shared" si="4"/>
        <v>26638.18</v>
      </c>
      <c r="P15" s="1"/>
    </row>
    <row r="16" spans="1:17" s="2" customFormat="1" x14ac:dyDescent="0.2">
      <c r="A16" s="5">
        <f t="shared" si="0"/>
        <v>7</v>
      </c>
      <c r="B16" s="4"/>
      <c r="C16" s="5"/>
      <c r="D16" s="7"/>
      <c r="E16" s="7"/>
      <c r="F16" s="7"/>
      <c r="G16" s="8"/>
      <c r="H16" s="8"/>
      <c r="I16" s="8"/>
      <c r="J16" s="8"/>
      <c r="K16" s="8"/>
      <c r="L16" s="8"/>
      <c r="M16" s="8"/>
      <c r="N16" s="8"/>
      <c r="O16" s="8"/>
      <c r="P16" s="1"/>
    </row>
    <row r="17" spans="1:16" s="2" customFormat="1" ht="13.5" thickBot="1" x14ac:dyDescent="0.25">
      <c r="A17" s="5">
        <f t="shared" si="0"/>
        <v>8</v>
      </c>
      <c r="B17" s="4" t="s">
        <v>37</v>
      </c>
      <c r="C17" s="5" t="str">
        <f>"("&amp;A11&amp;") - ("&amp;A$15&amp;")"</f>
        <v>(2) - (6)</v>
      </c>
      <c r="D17" s="10">
        <f>D11-D15</f>
        <v>219132629.08000001</v>
      </c>
      <c r="E17" s="10">
        <f>E11-E15</f>
        <v>73376143.529999986</v>
      </c>
      <c r="F17" s="10">
        <f>F11-F15</f>
        <v>17162685.100000001</v>
      </c>
      <c r="G17" s="8"/>
      <c r="H17" s="10">
        <f t="shared" ref="H17:O17" si="5">H11-H15</f>
        <v>219132507.42000002</v>
      </c>
      <c r="I17" s="10">
        <f t="shared" si="5"/>
        <v>121.66</v>
      </c>
      <c r="J17" s="10">
        <f t="shared" si="5"/>
        <v>73363284.75999999</v>
      </c>
      <c r="K17" s="10">
        <f t="shared" si="5"/>
        <v>12858.770000000002</v>
      </c>
      <c r="L17" s="10">
        <f t="shared" si="5"/>
        <v>11791525.660000002</v>
      </c>
      <c r="M17" s="10">
        <f t="shared" si="5"/>
        <v>3599639</v>
      </c>
      <c r="N17" s="10">
        <f t="shared" si="5"/>
        <v>1700409.25</v>
      </c>
      <c r="O17" s="10">
        <f t="shared" si="5"/>
        <v>71111.19</v>
      </c>
      <c r="P17" s="1"/>
    </row>
    <row r="18" spans="1:16" s="2" customFormat="1" ht="13.5" thickTop="1" x14ac:dyDescent="0.2">
      <c r="A18" s="1"/>
      <c r="B18" s="1"/>
      <c r="C18" s="1"/>
      <c r="D18" s="1"/>
      <c r="E18" s="1"/>
      <c r="F18" s="1"/>
      <c r="G18" s="11"/>
      <c r="H18" s="1"/>
      <c r="I18" s="1"/>
      <c r="J18" s="1"/>
      <c r="K18" s="1"/>
      <c r="L18" s="1"/>
      <c r="M18" s="1"/>
      <c r="N18" s="1"/>
      <c r="O18" s="1"/>
      <c r="P18" s="1"/>
    </row>
    <row r="19" spans="1:16" s="2" customForma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s="2" customForma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s="2" customForma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s="2" customForma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s="2" customForma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zoomScaleNormal="100" workbookViewId="0">
      <selection activeCell="B18" sqref="B18"/>
    </sheetView>
  </sheetViews>
  <sheetFormatPr defaultRowHeight="12.75" x14ac:dyDescent="0.2"/>
  <cols>
    <col min="1" max="1" width="5.28515625" style="2" customWidth="1"/>
    <col min="2" max="2" width="51" style="2" customWidth="1"/>
    <col min="3" max="3" width="15.5703125" style="2" customWidth="1"/>
    <col min="4" max="6" width="17" style="2" customWidth="1"/>
    <col min="7" max="7" width="14.5703125" style="2" bestFit="1" customWidth="1"/>
    <col min="8" max="8" width="9.140625" style="2"/>
    <col min="9" max="9" width="10.28515625" style="2" bestFit="1" customWidth="1"/>
    <col min="10" max="16384" width="9.140625" style="2"/>
  </cols>
  <sheetData>
    <row r="1" spans="1:16" x14ac:dyDescent="0.2">
      <c r="A1" s="18" t="s">
        <v>0</v>
      </c>
      <c r="B1" s="18"/>
      <c r="C1" s="18"/>
      <c r="D1" s="18"/>
      <c r="E1" s="18"/>
      <c r="F1" s="18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2">
      <c r="A2" s="18" t="s">
        <v>1</v>
      </c>
      <c r="B2" s="18"/>
      <c r="C2" s="18"/>
      <c r="D2" s="18"/>
      <c r="E2" s="18"/>
      <c r="F2" s="18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">
      <c r="A3" s="18" t="s">
        <v>2</v>
      </c>
      <c r="B3" s="18"/>
      <c r="C3" s="18"/>
      <c r="D3" s="18"/>
      <c r="E3" s="18"/>
      <c r="F3" s="18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x14ac:dyDescent="0.2">
      <c r="A4" s="18" t="s">
        <v>38</v>
      </c>
      <c r="B4" s="18"/>
      <c r="C4" s="18"/>
      <c r="D4" s="18"/>
      <c r="E4" s="18"/>
      <c r="F4" s="18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">
      <c r="A5" s="35"/>
      <c r="B5" s="35"/>
      <c r="C5" s="35"/>
      <c r="D5" s="35"/>
      <c r="E5" s="35"/>
      <c r="F5" s="29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">
      <c r="A6" s="1"/>
      <c r="B6" s="1"/>
      <c r="C6" s="1"/>
      <c r="D6" s="1"/>
      <c r="E6" s="1"/>
      <c r="F6" s="1"/>
    </row>
    <row r="7" spans="1:16" x14ac:dyDescent="0.2">
      <c r="A7" s="31" t="s">
        <v>4</v>
      </c>
      <c r="B7" s="1"/>
      <c r="C7" s="1"/>
      <c r="D7" s="31" t="s">
        <v>5</v>
      </c>
      <c r="E7" s="31" t="s">
        <v>5</v>
      </c>
      <c r="F7" s="31" t="s">
        <v>5</v>
      </c>
    </row>
    <row r="8" spans="1:16" x14ac:dyDescent="0.2">
      <c r="A8" s="33" t="s">
        <v>6</v>
      </c>
      <c r="B8" s="12"/>
      <c r="C8" s="33" t="s">
        <v>7</v>
      </c>
      <c r="D8" s="33" t="s">
        <v>8</v>
      </c>
      <c r="E8" s="33" t="s">
        <v>9</v>
      </c>
      <c r="F8" s="33" t="s">
        <v>10</v>
      </c>
    </row>
    <row r="9" spans="1:16" x14ac:dyDescent="0.2">
      <c r="A9" s="4"/>
      <c r="B9" s="5" t="s">
        <v>19</v>
      </c>
      <c r="C9" s="5" t="s">
        <v>20</v>
      </c>
      <c r="D9" s="5" t="s">
        <v>39</v>
      </c>
      <c r="E9" s="5" t="s">
        <v>40</v>
      </c>
      <c r="F9" s="5" t="s">
        <v>41</v>
      </c>
    </row>
    <row r="10" spans="1:16" x14ac:dyDescent="0.2">
      <c r="A10" s="5"/>
      <c r="B10" s="6"/>
      <c r="C10" s="5"/>
      <c r="D10" s="5"/>
      <c r="E10" s="5"/>
      <c r="F10" s="5"/>
    </row>
    <row r="11" spans="1:16" x14ac:dyDescent="0.2">
      <c r="A11" s="5">
        <v>1</v>
      </c>
      <c r="B11" s="4" t="s">
        <v>42</v>
      </c>
      <c r="C11" s="13" t="s">
        <v>43</v>
      </c>
      <c r="D11" s="7">
        <f>'Exh. JAP-11 Page 1'!D17</f>
        <v>219132629.08000001</v>
      </c>
      <c r="E11" s="7">
        <f>'Exh. JAP-11 Page 1'!E17</f>
        <v>73376143.529999986</v>
      </c>
      <c r="F11" s="7">
        <f>'Exh. JAP-11 Page 1'!F17</f>
        <v>17162685.100000001</v>
      </c>
    </row>
    <row r="12" spans="1:16" x14ac:dyDescent="0.2">
      <c r="A12" s="5">
        <f>A11+1</f>
        <v>2</v>
      </c>
      <c r="B12" s="4"/>
      <c r="C12" s="4"/>
      <c r="D12" s="4"/>
      <c r="E12" s="4"/>
      <c r="F12" s="4"/>
    </row>
    <row r="13" spans="1:16" x14ac:dyDescent="0.2">
      <c r="A13" s="5">
        <f t="shared" ref="A13:A15" si="0">A12+1</f>
        <v>3</v>
      </c>
      <c r="B13" s="4" t="s">
        <v>44</v>
      </c>
      <c r="C13" s="13" t="s">
        <v>45</v>
      </c>
      <c r="D13" s="14">
        <v>763753</v>
      </c>
      <c r="E13" s="14">
        <v>56408</v>
      </c>
      <c r="F13" s="14">
        <v>1694</v>
      </c>
    </row>
    <row r="14" spans="1:16" x14ac:dyDescent="0.2">
      <c r="A14" s="5">
        <f t="shared" si="0"/>
        <v>4</v>
      </c>
      <c r="B14" s="4"/>
      <c r="C14" s="4"/>
      <c r="D14" s="14"/>
      <c r="E14" s="14"/>
      <c r="F14" s="14"/>
    </row>
    <row r="15" spans="1:16" ht="13.5" thickBot="1" x14ac:dyDescent="0.25">
      <c r="A15" s="5">
        <f t="shared" si="0"/>
        <v>5</v>
      </c>
      <c r="B15" s="4" t="s">
        <v>46</v>
      </c>
      <c r="C15" s="5" t="str">
        <f>"("&amp;A11&amp;") / ("&amp;A13&amp;")"</f>
        <v>(1) / (3)</v>
      </c>
      <c r="D15" s="15">
        <f>ROUND(D11/D13,2)</f>
        <v>286.92</v>
      </c>
      <c r="E15" s="15">
        <f>ROUND(E11/E13,2)</f>
        <v>1300.81</v>
      </c>
      <c r="F15" s="15">
        <f>ROUND(F11/F13,2)</f>
        <v>10131.459999999999</v>
      </c>
    </row>
    <row r="16" spans="1:16" ht="13.5" thickTop="1" x14ac:dyDescent="0.2">
      <c r="A16" s="1"/>
      <c r="B16" s="1"/>
      <c r="C16" s="1"/>
      <c r="D16" s="1"/>
      <c r="E16" s="1"/>
      <c r="F16" s="1"/>
      <c r="G16" s="1"/>
    </row>
    <row r="17" spans="1:7" x14ac:dyDescent="0.2">
      <c r="A17" s="1"/>
      <c r="B17" s="1"/>
      <c r="C17" s="1"/>
      <c r="D17" s="16"/>
      <c r="E17" s="16"/>
      <c r="F17" s="16"/>
      <c r="G17" s="1"/>
    </row>
    <row r="18" spans="1:7" x14ac:dyDescent="0.2">
      <c r="A18" s="1"/>
      <c r="B18" s="1"/>
      <c r="C18" s="1"/>
      <c r="D18" s="17"/>
      <c r="E18" s="17"/>
      <c r="F18" s="17"/>
      <c r="G18" s="1"/>
    </row>
    <row r="19" spans="1:7" x14ac:dyDescent="0.2">
      <c r="A19" s="1"/>
      <c r="B19" s="1"/>
      <c r="C19" s="1"/>
      <c r="D19" s="1"/>
      <c r="E19" s="1"/>
      <c r="F19" s="1"/>
      <c r="G19" s="1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scale="99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zoomScaleNormal="100" workbookViewId="0">
      <selection activeCell="F8" sqref="F8"/>
    </sheetView>
  </sheetViews>
  <sheetFormatPr defaultRowHeight="15" customHeight="1" x14ac:dyDescent="0.2"/>
  <cols>
    <col min="1" max="1" width="5.5703125" style="4" bestFit="1" customWidth="1"/>
    <col min="2" max="2" width="3.28515625" style="4" customWidth="1"/>
    <col min="3" max="3" width="51" style="43" customWidth="1"/>
    <col min="4" max="4" width="9.85546875" style="43" bestFit="1" customWidth="1"/>
    <col min="5" max="5" width="17.28515625" style="43" customWidth="1"/>
    <col min="6" max="16384" width="9.140625" style="4"/>
  </cols>
  <sheetData>
    <row r="1" spans="1:13" ht="15" customHeight="1" x14ac:dyDescent="0.2">
      <c r="A1" s="18" t="s">
        <v>0</v>
      </c>
      <c r="B1" s="18"/>
      <c r="C1" s="18"/>
      <c r="D1" s="18"/>
      <c r="E1" s="18"/>
      <c r="F1" s="36"/>
      <c r="G1" s="36"/>
      <c r="H1" s="36"/>
      <c r="I1" s="36"/>
      <c r="J1" s="36"/>
    </row>
    <row r="2" spans="1:13" ht="15" customHeight="1" x14ac:dyDescent="0.2">
      <c r="A2" s="18" t="s">
        <v>1</v>
      </c>
      <c r="B2" s="18"/>
      <c r="C2" s="18"/>
      <c r="D2" s="18"/>
      <c r="E2" s="18"/>
      <c r="F2" s="36"/>
      <c r="G2" s="36"/>
      <c r="H2" s="36"/>
      <c r="I2" s="36"/>
      <c r="J2" s="36"/>
    </row>
    <row r="3" spans="1:13" ht="15" customHeight="1" x14ac:dyDescent="0.2">
      <c r="A3" s="18" t="s">
        <v>2</v>
      </c>
      <c r="B3" s="18"/>
      <c r="C3" s="18"/>
      <c r="D3" s="18"/>
      <c r="E3" s="18"/>
      <c r="F3" s="36"/>
      <c r="G3" s="36"/>
      <c r="H3" s="36"/>
      <c r="I3" s="36"/>
      <c r="J3" s="36"/>
    </row>
    <row r="4" spans="1:13" ht="15" customHeight="1" x14ac:dyDescent="0.2">
      <c r="A4" s="18" t="s">
        <v>47</v>
      </c>
      <c r="B4" s="18"/>
      <c r="C4" s="18"/>
      <c r="D4" s="18"/>
      <c r="E4" s="18"/>
      <c r="F4" s="35"/>
      <c r="G4" s="35"/>
      <c r="H4" s="35"/>
      <c r="I4" s="35"/>
      <c r="J4" s="35"/>
      <c r="K4" s="37"/>
      <c r="L4" s="37"/>
      <c r="M4" s="37"/>
    </row>
    <row r="5" spans="1:13" ht="15" customHeight="1" x14ac:dyDescent="0.2">
      <c r="B5" s="29"/>
      <c r="C5" s="29"/>
      <c r="D5" s="29"/>
      <c r="E5" s="29"/>
      <c r="F5" s="35"/>
      <c r="G5" s="35"/>
      <c r="H5" s="35"/>
      <c r="I5" s="35"/>
      <c r="J5" s="35"/>
      <c r="K5" s="37"/>
      <c r="L5" s="37"/>
      <c r="M5" s="37"/>
    </row>
    <row r="6" spans="1:13" ht="15" customHeight="1" x14ac:dyDescent="0.2">
      <c r="B6" s="38"/>
      <c r="C6" s="38"/>
      <c r="D6" s="38"/>
      <c r="E6" s="39"/>
      <c r="F6" s="35"/>
      <c r="G6" s="35"/>
      <c r="H6" s="35"/>
      <c r="I6" s="35"/>
      <c r="J6" s="35"/>
      <c r="K6" s="37"/>
      <c r="L6" s="37"/>
      <c r="M6" s="37"/>
    </row>
    <row r="7" spans="1:13" ht="15" customHeight="1" x14ac:dyDescent="0.2">
      <c r="A7" s="29" t="s">
        <v>4</v>
      </c>
      <c r="C7" s="39"/>
      <c r="D7" s="39"/>
      <c r="E7" s="39" t="s">
        <v>48</v>
      </c>
      <c r="F7" s="36"/>
      <c r="G7" s="36"/>
      <c r="H7" s="36"/>
      <c r="I7" s="36"/>
      <c r="J7" s="36"/>
    </row>
    <row r="8" spans="1:13" ht="15" customHeight="1" x14ac:dyDescent="0.2">
      <c r="A8" s="40" t="s">
        <v>6</v>
      </c>
      <c r="B8" s="12"/>
      <c r="C8" s="41"/>
      <c r="D8" s="41" t="s">
        <v>49</v>
      </c>
      <c r="E8" s="41" t="s">
        <v>50</v>
      </c>
      <c r="F8" s="36"/>
      <c r="G8" s="36"/>
      <c r="H8" s="36"/>
      <c r="I8" s="36"/>
      <c r="J8" s="36"/>
    </row>
    <row r="9" spans="1:13" ht="15" customHeight="1" x14ac:dyDescent="0.2">
      <c r="A9" s="42"/>
      <c r="B9" s="43"/>
      <c r="C9" s="39" t="s">
        <v>19</v>
      </c>
      <c r="D9" s="39" t="s">
        <v>20</v>
      </c>
      <c r="E9" s="5" t="s">
        <v>39</v>
      </c>
      <c r="F9" s="36"/>
      <c r="G9" s="36"/>
      <c r="H9" s="36"/>
      <c r="I9" s="36"/>
      <c r="J9" s="36"/>
    </row>
    <row r="10" spans="1:13" ht="12.75" customHeight="1" x14ac:dyDescent="0.2">
      <c r="A10" s="5">
        <v>1</v>
      </c>
      <c r="B10" s="44" t="s">
        <v>51</v>
      </c>
      <c r="C10" s="19"/>
      <c r="D10" s="39"/>
      <c r="E10" s="5"/>
      <c r="F10" s="36"/>
      <c r="G10" s="36"/>
      <c r="H10" s="36"/>
      <c r="I10" s="36"/>
      <c r="J10" s="36"/>
    </row>
    <row r="11" spans="1:13" ht="12.75" customHeight="1" x14ac:dyDescent="0.2">
      <c r="A11" s="5">
        <f>A10+1</f>
        <v>2</v>
      </c>
      <c r="B11" s="19"/>
      <c r="C11" s="45" t="s">
        <v>52</v>
      </c>
      <c r="D11" s="43" t="s">
        <v>53</v>
      </c>
      <c r="E11" s="46">
        <v>0.36349999999999999</v>
      </c>
      <c r="F11" s="36"/>
      <c r="G11" s="36"/>
      <c r="H11" s="36"/>
      <c r="I11" s="36"/>
      <c r="J11" s="36"/>
    </row>
    <row r="12" spans="1:13" ht="12.75" customHeight="1" x14ac:dyDescent="0.2">
      <c r="A12" s="5">
        <f t="shared" ref="A12:A54" si="0">A11+1</f>
        <v>3</v>
      </c>
      <c r="B12" s="19"/>
      <c r="C12" s="4"/>
      <c r="E12" s="46"/>
      <c r="F12" s="36"/>
      <c r="G12" s="36"/>
      <c r="H12" s="36"/>
      <c r="I12" s="36"/>
      <c r="J12" s="36"/>
    </row>
    <row r="13" spans="1:13" ht="12.75" customHeight="1" x14ac:dyDescent="0.2">
      <c r="A13" s="5">
        <f t="shared" si="0"/>
        <v>4</v>
      </c>
      <c r="B13" s="47" t="s">
        <v>54</v>
      </c>
      <c r="C13" s="19"/>
      <c r="E13" s="46"/>
      <c r="F13" s="36"/>
      <c r="G13" s="36"/>
      <c r="H13" s="36"/>
      <c r="I13" s="36"/>
      <c r="J13" s="36"/>
    </row>
    <row r="14" spans="1:13" ht="12.75" customHeight="1" x14ac:dyDescent="0.2">
      <c r="A14" s="5">
        <f t="shared" si="0"/>
        <v>5</v>
      </c>
      <c r="C14" s="45" t="s">
        <v>52</v>
      </c>
      <c r="D14" s="43" t="s">
        <v>53</v>
      </c>
      <c r="E14" s="46">
        <v>0.36349999999999999</v>
      </c>
      <c r="F14" s="36"/>
      <c r="G14" s="36"/>
      <c r="H14" s="36"/>
      <c r="I14" s="36"/>
      <c r="J14" s="36"/>
    </row>
    <row r="15" spans="1:13" ht="12.75" customHeight="1" x14ac:dyDescent="0.2">
      <c r="A15" s="5">
        <f t="shared" si="0"/>
        <v>6</v>
      </c>
      <c r="C15" s="4"/>
      <c r="D15" s="39"/>
      <c r="E15" s="46"/>
      <c r="F15" s="36"/>
      <c r="G15" s="36"/>
      <c r="H15" s="36"/>
      <c r="I15" s="36"/>
      <c r="J15" s="36"/>
    </row>
    <row r="16" spans="1:13" ht="12.75" customHeight="1" x14ac:dyDescent="0.2">
      <c r="A16" s="5">
        <f t="shared" si="0"/>
        <v>7</v>
      </c>
      <c r="B16" s="47" t="s">
        <v>55</v>
      </c>
      <c r="C16" s="4"/>
      <c r="D16" s="48"/>
      <c r="E16" s="46"/>
    </row>
    <row r="17" spans="1:5" ht="12.75" customHeight="1" x14ac:dyDescent="0.2">
      <c r="A17" s="5">
        <f t="shared" si="0"/>
        <v>8</v>
      </c>
      <c r="C17" s="43" t="s">
        <v>52</v>
      </c>
      <c r="D17" s="43" t="s">
        <v>53</v>
      </c>
      <c r="E17" s="46">
        <v>0.31139</v>
      </c>
    </row>
    <row r="18" spans="1:5" ht="12.75" customHeight="1" x14ac:dyDescent="0.2">
      <c r="A18" s="5">
        <f t="shared" si="0"/>
        <v>9</v>
      </c>
      <c r="E18" s="46"/>
    </row>
    <row r="19" spans="1:5" ht="12.75" customHeight="1" x14ac:dyDescent="0.2">
      <c r="A19" s="5">
        <f t="shared" si="0"/>
        <v>10</v>
      </c>
      <c r="C19" s="43" t="s">
        <v>56</v>
      </c>
      <c r="D19" s="43" t="s">
        <v>53</v>
      </c>
      <c r="E19" s="46">
        <v>9.3200000000000002E-3</v>
      </c>
    </row>
    <row r="20" spans="1:5" ht="12.75" customHeight="1" x14ac:dyDescent="0.2">
      <c r="A20" s="5">
        <f t="shared" si="0"/>
        <v>11</v>
      </c>
      <c r="E20" s="46"/>
    </row>
    <row r="21" spans="1:5" ht="12.75" customHeight="1" x14ac:dyDescent="0.2">
      <c r="A21" s="5">
        <f t="shared" si="0"/>
        <v>12</v>
      </c>
      <c r="B21" s="47" t="s">
        <v>57</v>
      </c>
      <c r="C21" s="4"/>
      <c r="D21" s="48"/>
      <c r="E21" s="46"/>
    </row>
    <row r="22" spans="1:5" ht="12.75" customHeight="1" x14ac:dyDescent="0.2">
      <c r="A22" s="5">
        <f t="shared" si="0"/>
        <v>13</v>
      </c>
      <c r="B22" s="43"/>
      <c r="C22" s="43" t="s">
        <v>52</v>
      </c>
      <c r="D22" s="43" t="s">
        <v>53</v>
      </c>
      <c r="E22" s="46">
        <v>0.31139</v>
      </c>
    </row>
    <row r="23" spans="1:5" ht="12.75" customHeight="1" x14ac:dyDescent="0.2">
      <c r="A23" s="5">
        <f t="shared" si="0"/>
        <v>14</v>
      </c>
      <c r="B23" s="43"/>
      <c r="E23" s="46"/>
    </row>
    <row r="24" spans="1:5" ht="12.75" customHeight="1" x14ac:dyDescent="0.2">
      <c r="A24" s="5">
        <f t="shared" si="0"/>
        <v>15</v>
      </c>
      <c r="B24" s="47" t="s">
        <v>58</v>
      </c>
      <c r="C24" s="4"/>
      <c r="D24" s="48"/>
      <c r="E24" s="46"/>
    </row>
    <row r="25" spans="1:5" ht="12.75" customHeight="1" x14ac:dyDescent="0.2">
      <c r="A25" s="5">
        <f t="shared" si="0"/>
        <v>16</v>
      </c>
      <c r="C25" s="43" t="s">
        <v>59</v>
      </c>
      <c r="D25" s="43" t="s">
        <v>53</v>
      </c>
      <c r="E25" s="49">
        <v>1.25</v>
      </c>
    </row>
    <row r="26" spans="1:5" ht="12.75" customHeight="1" x14ac:dyDescent="0.2">
      <c r="A26" s="5">
        <f t="shared" si="0"/>
        <v>17</v>
      </c>
      <c r="E26" s="46"/>
    </row>
    <row r="27" spans="1:5" ht="12.75" customHeight="1" x14ac:dyDescent="0.2">
      <c r="A27" s="5">
        <f t="shared" si="0"/>
        <v>18</v>
      </c>
      <c r="C27" s="43" t="s">
        <v>60</v>
      </c>
      <c r="E27" s="46"/>
    </row>
    <row r="28" spans="1:5" ht="12.75" customHeight="1" x14ac:dyDescent="0.2">
      <c r="A28" s="5">
        <f t="shared" si="0"/>
        <v>19</v>
      </c>
      <c r="C28" s="43" t="s">
        <v>61</v>
      </c>
      <c r="D28" s="43" t="s">
        <v>53</v>
      </c>
      <c r="E28" s="46">
        <v>0.13700999999999999</v>
      </c>
    </row>
    <row r="29" spans="1:5" ht="12.75" customHeight="1" x14ac:dyDescent="0.2">
      <c r="A29" s="5">
        <f t="shared" si="0"/>
        <v>20</v>
      </c>
      <c r="C29" s="43" t="s">
        <v>62</v>
      </c>
      <c r="D29" s="43" t="s">
        <v>53</v>
      </c>
      <c r="E29" s="46">
        <v>0.11024</v>
      </c>
    </row>
    <row r="30" spans="1:5" ht="12.75" customHeight="1" x14ac:dyDescent="0.2">
      <c r="A30" s="5">
        <f t="shared" si="0"/>
        <v>21</v>
      </c>
      <c r="E30" s="46"/>
    </row>
    <row r="31" spans="1:5" ht="12.75" customHeight="1" x14ac:dyDescent="0.2">
      <c r="A31" s="5">
        <f t="shared" si="0"/>
        <v>22</v>
      </c>
      <c r="C31" s="43" t="s">
        <v>56</v>
      </c>
      <c r="D31" s="43" t="s">
        <v>53</v>
      </c>
      <c r="E31" s="46">
        <v>6.4799999999999996E-3</v>
      </c>
    </row>
    <row r="32" spans="1:5" ht="12.75" customHeight="1" x14ac:dyDescent="0.2">
      <c r="A32" s="5">
        <f t="shared" si="0"/>
        <v>23</v>
      </c>
      <c r="C32" s="48"/>
      <c r="D32" s="48"/>
      <c r="E32" s="46"/>
    </row>
    <row r="33" spans="1:5" ht="12.75" customHeight="1" x14ac:dyDescent="0.2">
      <c r="A33" s="5">
        <f t="shared" si="0"/>
        <v>24</v>
      </c>
      <c r="B33" s="47" t="s">
        <v>63</v>
      </c>
      <c r="C33" s="4"/>
      <c r="D33" s="48"/>
      <c r="E33" s="46"/>
    </row>
    <row r="34" spans="1:5" ht="12.75" customHeight="1" x14ac:dyDescent="0.2">
      <c r="A34" s="5">
        <f t="shared" si="0"/>
        <v>25</v>
      </c>
      <c r="B34" s="43"/>
      <c r="C34" s="43" t="s">
        <v>59</v>
      </c>
      <c r="D34" s="43" t="s">
        <v>53</v>
      </c>
      <c r="E34" s="49">
        <v>1.25</v>
      </c>
    </row>
    <row r="35" spans="1:5" ht="12.75" customHeight="1" x14ac:dyDescent="0.2">
      <c r="A35" s="5">
        <f t="shared" si="0"/>
        <v>26</v>
      </c>
      <c r="B35" s="43"/>
      <c r="E35" s="46"/>
    </row>
    <row r="36" spans="1:5" ht="12.75" customHeight="1" x14ac:dyDescent="0.2">
      <c r="A36" s="5">
        <f t="shared" si="0"/>
        <v>27</v>
      </c>
      <c r="B36" s="43"/>
      <c r="C36" s="43" t="s">
        <v>60</v>
      </c>
      <c r="E36" s="46"/>
    </row>
    <row r="37" spans="1:5" ht="12.75" customHeight="1" x14ac:dyDescent="0.2">
      <c r="A37" s="5">
        <f t="shared" si="0"/>
        <v>28</v>
      </c>
      <c r="B37" s="43"/>
      <c r="C37" s="43" t="s">
        <v>61</v>
      </c>
      <c r="D37" s="43" t="s">
        <v>53</v>
      </c>
      <c r="E37" s="46">
        <v>0.13700999999999999</v>
      </c>
    </row>
    <row r="38" spans="1:5" ht="12.75" customHeight="1" x14ac:dyDescent="0.2">
      <c r="A38" s="5">
        <f t="shared" si="0"/>
        <v>29</v>
      </c>
      <c r="B38" s="43"/>
      <c r="C38" s="43" t="s">
        <v>62</v>
      </c>
      <c r="D38" s="43" t="s">
        <v>53</v>
      </c>
      <c r="E38" s="46">
        <v>0.11024</v>
      </c>
    </row>
    <row r="39" spans="1:5" ht="12.75" customHeight="1" x14ac:dyDescent="0.2">
      <c r="A39" s="5">
        <f t="shared" si="0"/>
        <v>30</v>
      </c>
      <c r="B39" s="43"/>
      <c r="E39" s="46"/>
    </row>
    <row r="40" spans="1:5" ht="12.75" customHeight="1" x14ac:dyDescent="0.2">
      <c r="A40" s="5">
        <f t="shared" si="0"/>
        <v>31</v>
      </c>
      <c r="B40" s="47" t="s">
        <v>64</v>
      </c>
      <c r="C40" s="4"/>
      <c r="D40" s="48"/>
      <c r="E40" s="46"/>
    </row>
    <row r="41" spans="1:5" ht="12.75" customHeight="1" x14ac:dyDescent="0.2">
      <c r="A41" s="5">
        <f t="shared" si="0"/>
        <v>32</v>
      </c>
      <c r="C41" s="43" t="s">
        <v>59</v>
      </c>
      <c r="D41" s="43" t="s">
        <v>53</v>
      </c>
      <c r="E41" s="49">
        <v>1.31</v>
      </c>
    </row>
    <row r="42" spans="1:5" ht="12.75" customHeight="1" x14ac:dyDescent="0.2">
      <c r="A42" s="5">
        <f t="shared" si="0"/>
        <v>33</v>
      </c>
      <c r="E42" s="46"/>
    </row>
    <row r="43" spans="1:5" ht="12.75" customHeight="1" x14ac:dyDescent="0.2">
      <c r="A43" s="5">
        <f t="shared" si="0"/>
        <v>34</v>
      </c>
      <c r="C43" s="43" t="s">
        <v>60</v>
      </c>
      <c r="E43" s="46"/>
    </row>
    <row r="44" spans="1:5" ht="12.75" customHeight="1" x14ac:dyDescent="0.2">
      <c r="A44" s="5">
        <f t="shared" si="0"/>
        <v>35</v>
      </c>
      <c r="C44" s="43" t="s">
        <v>65</v>
      </c>
      <c r="D44" s="43" t="s">
        <v>53</v>
      </c>
      <c r="E44" s="46">
        <v>0.20719000000000001</v>
      </c>
    </row>
    <row r="45" spans="1:5" ht="12.75" customHeight="1" x14ac:dyDescent="0.2">
      <c r="A45" s="5">
        <f t="shared" si="0"/>
        <v>36</v>
      </c>
      <c r="C45" s="43" t="s">
        <v>66</v>
      </c>
      <c r="D45" s="43" t="s">
        <v>53</v>
      </c>
      <c r="E45" s="46">
        <v>0.14688999999999999</v>
      </c>
    </row>
    <row r="46" spans="1:5" ht="12.75" customHeight="1" x14ac:dyDescent="0.2">
      <c r="A46" s="5">
        <f t="shared" si="0"/>
        <v>37</v>
      </c>
      <c r="E46" s="46"/>
    </row>
    <row r="47" spans="1:5" ht="12.75" customHeight="1" x14ac:dyDescent="0.2">
      <c r="A47" s="5">
        <f t="shared" si="0"/>
        <v>38</v>
      </c>
      <c r="C47" s="43" t="s">
        <v>56</v>
      </c>
      <c r="D47" s="43" t="s">
        <v>53</v>
      </c>
      <c r="E47" s="46">
        <v>9.75E-3</v>
      </c>
    </row>
    <row r="48" spans="1:5" ht="12.75" customHeight="1" x14ac:dyDescent="0.2">
      <c r="A48" s="5">
        <f t="shared" si="0"/>
        <v>39</v>
      </c>
      <c r="C48" s="48"/>
      <c r="D48" s="48"/>
      <c r="E48" s="46"/>
    </row>
    <row r="49" spans="1:5" ht="12.75" customHeight="1" x14ac:dyDescent="0.2">
      <c r="A49" s="5">
        <f t="shared" si="0"/>
        <v>40</v>
      </c>
      <c r="B49" s="47" t="s">
        <v>67</v>
      </c>
      <c r="C49" s="4"/>
      <c r="D49" s="48"/>
      <c r="E49" s="46"/>
    </row>
    <row r="50" spans="1:5" ht="12.75" customHeight="1" x14ac:dyDescent="0.2">
      <c r="A50" s="5">
        <f t="shared" si="0"/>
        <v>41</v>
      </c>
      <c r="B50" s="43"/>
      <c r="C50" s="43" t="s">
        <v>59</v>
      </c>
      <c r="D50" s="43" t="s">
        <v>53</v>
      </c>
      <c r="E50" s="49">
        <v>1.31</v>
      </c>
    </row>
    <row r="51" spans="1:5" ht="12.75" customHeight="1" x14ac:dyDescent="0.2">
      <c r="A51" s="5">
        <f t="shared" si="0"/>
        <v>42</v>
      </c>
      <c r="B51" s="43"/>
      <c r="E51" s="46"/>
    </row>
    <row r="52" spans="1:5" ht="12.75" customHeight="1" x14ac:dyDescent="0.2">
      <c r="A52" s="5">
        <f t="shared" si="0"/>
        <v>43</v>
      </c>
      <c r="B52" s="43"/>
      <c r="C52" s="43" t="s">
        <v>60</v>
      </c>
      <c r="E52" s="46"/>
    </row>
    <row r="53" spans="1:5" ht="12.75" customHeight="1" x14ac:dyDescent="0.2">
      <c r="A53" s="5">
        <f t="shared" si="0"/>
        <v>44</v>
      </c>
      <c r="B53" s="43"/>
      <c r="C53" s="43" t="s">
        <v>65</v>
      </c>
      <c r="D53" s="43" t="s">
        <v>53</v>
      </c>
      <c r="E53" s="46">
        <v>0.20719000000000001</v>
      </c>
    </row>
    <row r="54" spans="1:5" ht="12.75" customHeight="1" x14ac:dyDescent="0.2">
      <c r="A54" s="5">
        <f t="shared" si="0"/>
        <v>45</v>
      </c>
      <c r="B54" s="43"/>
      <c r="C54" s="43" t="s">
        <v>66</v>
      </c>
      <c r="D54" s="43" t="s">
        <v>53</v>
      </c>
      <c r="E54" s="46">
        <v>0.14688999999999999</v>
      </c>
    </row>
    <row r="55" spans="1:5" ht="12.75" customHeight="1" x14ac:dyDescent="0.2">
      <c r="A55" s="5"/>
    </row>
  </sheetData>
  <mergeCells count="4">
    <mergeCell ref="A1:E1"/>
    <mergeCell ref="A2:E2"/>
    <mergeCell ref="A3:E3"/>
    <mergeCell ref="A4:E4"/>
  </mergeCells>
  <printOptions horizontalCentered="1"/>
  <pageMargins left="0.7" right="0.7" top="0.75" bottom="0.75" header="0.3" footer="0.3"/>
  <pageSetup scale="98" orientation="portrait" blackAndWhite="1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zoomScaleNormal="100" workbookViewId="0">
      <selection activeCell="F23" sqref="F23"/>
    </sheetView>
  </sheetViews>
  <sheetFormatPr defaultRowHeight="12.75" x14ac:dyDescent="0.2"/>
  <cols>
    <col min="1" max="1" width="5.28515625" style="19" customWidth="1"/>
    <col min="2" max="2" width="2.7109375" style="19" customWidth="1"/>
    <col min="3" max="3" width="43.140625" style="19" customWidth="1"/>
    <col min="4" max="4" width="14.140625" style="28" bestFit="1" customWidth="1"/>
    <col min="5" max="8" width="12.28515625" style="28" customWidth="1"/>
    <col min="9" max="16" width="12.28515625" style="19" customWidth="1"/>
    <col min="17" max="17" width="12.85546875" style="19" customWidth="1"/>
    <col min="18" max="18" width="13.85546875" style="19" bestFit="1" customWidth="1"/>
    <col min="19" max="16384" width="9.140625" style="19"/>
  </cols>
  <sheetData>
    <row r="1" spans="1:18" x14ac:dyDescent="0.2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8" x14ac:dyDescent="0.2">
      <c r="A2" s="18" t="s">
        <v>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3" spans="1:18" x14ac:dyDescent="0.2">
      <c r="A3" s="18" t="s">
        <v>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8" x14ac:dyDescent="0.2">
      <c r="A4" s="18" t="s">
        <v>68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</row>
    <row r="5" spans="1:18" x14ac:dyDescent="0.2">
      <c r="A5" s="4"/>
      <c r="B5" s="4"/>
      <c r="C5" s="4"/>
      <c r="D5" s="5"/>
      <c r="E5" s="5"/>
      <c r="F5" s="5"/>
      <c r="G5" s="5"/>
      <c r="H5" s="5"/>
      <c r="I5" s="4"/>
      <c r="J5" s="4"/>
      <c r="K5" s="4"/>
      <c r="L5" s="4"/>
      <c r="M5" s="4"/>
      <c r="N5" s="4"/>
      <c r="O5" s="4"/>
      <c r="P5" s="4"/>
      <c r="Q5" s="4"/>
    </row>
    <row r="6" spans="1:18" x14ac:dyDescent="0.2">
      <c r="A6" s="4"/>
      <c r="B6" s="4"/>
      <c r="C6" s="4"/>
      <c r="D6" s="5"/>
      <c r="E6" s="5"/>
      <c r="F6" s="5"/>
      <c r="G6" s="5"/>
      <c r="H6" s="5"/>
      <c r="I6" s="4"/>
      <c r="J6" s="4"/>
      <c r="K6" s="4"/>
      <c r="L6" s="4"/>
      <c r="M6" s="4"/>
      <c r="N6" s="4"/>
      <c r="O6" s="4"/>
      <c r="P6" s="4"/>
      <c r="Q6" s="4"/>
    </row>
    <row r="7" spans="1:18" ht="38.25" x14ac:dyDescent="0.2">
      <c r="A7" s="40" t="s">
        <v>69</v>
      </c>
      <c r="B7" s="40"/>
      <c r="C7" s="12"/>
      <c r="D7" s="40" t="s">
        <v>7</v>
      </c>
      <c r="E7" s="50" t="s">
        <v>70</v>
      </c>
      <c r="F7" s="50" t="s">
        <v>71</v>
      </c>
      <c r="G7" s="50" t="s">
        <v>72</v>
      </c>
      <c r="H7" s="50" t="s">
        <v>73</v>
      </c>
      <c r="I7" s="50" t="s">
        <v>74</v>
      </c>
      <c r="J7" s="50" t="s">
        <v>75</v>
      </c>
      <c r="K7" s="50" t="s">
        <v>76</v>
      </c>
      <c r="L7" s="50" t="s">
        <v>77</v>
      </c>
      <c r="M7" s="50" t="s">
        <v>78</v>
      </c>
      <c r="N7" s="50" t="s">
        <v>79</v>
      </c>
      <c r="O7" s="50" t="s">
        <v>80</v>
      </c>
      <c r="P7" s="50" t="s">
        <v>81</v>
      </c>
      <c r="Q7" s="40" t="s">
        <v>82</v>
      </c>
    </row>
    <row r="8" spans="1:18" x14ac:dyDescent="0.2">
      <c r="A8" s="4"/>
      <c r="B8" s="4"/>
      <c r="C8" s="5" t="s">
        <v>19</v>
      </c>
      <c r="D8" s="5" t="s">
        <v>20</v>
      </c>
      <c r="E8" s="5" t="s">
        <v>39</v>
      </c>
      <c r="F8" s="5" t="s">
        <v>40</v>
      </c>
      <c r="G8" s="5" t="s">
        <v>41</v>
      </c>
      <c r="H8" s="5" t="s">
        <v>24</v>
      </c>
      <c r="I8" s="5" t="s">
        <v>25</v>
      </c>
      <c r="J8" s="5" t="s">
        <v>26</v>
      </c>
      <c r="K8" s="5" t="s">
        <v>27</v>
      </c>
      <c r="L8" s="5" t="s">
        <v>28</v>
      </c>
      <c r="M8" s="5" t="s">
        <v>29</v>
      </c>
      <c r="N8" s="5" t="s">
        <v>30</v>
      </c>
      <c r="O8" s="5" t="s">
        <v>31</v>
      </c>
      <c r="P8" s="5" t="s">
        <v>83</v>
      </c>
      <c r="Q8" s="5" t="s">
        <v>84</v>
      </c>
    </row>
    <row r="9" spans="1:18" x14ac:dyDescent="0.2">
      <c r="A9" s="5"/>
      <c r="B9" s="20" t="s">
        <v>85</v>
      </c>
      <c r="C9" s="6"/>
      <c r="D9" s="5"/>
      <c r="E9" s="5"/>
      <c r="F9" s="5"/>
      <c r="G9" s="5"/>
      <c r="H9" s="5"/>
      <c r="I9" s="5"/>
      <c r="J9" s="5"/>
      <c r="K9" s="4"/>
      <c r="L9" s="4"/>
      <c r="M9" s="4"/>
      <c r="N9" s="4"/>
      <c r="O9" s="4"/>
      <c r="P9" s="4"/>
      <c r="Q9" s="4"/>
    </row>
    <row r="10" spans="1:18" x14ac:dyDescent="0.2">
      <c r="A10" s="5">
        <v>1</v>
      </c>
      <c r="B10" s="21" t="s">
        <v>86</v>
      </c>
      <c r="D10" s="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22"/>
    </row>
    <row r="11" spans="1:18" x14ac:dyDescent="0.2">
      <c r="A11" s="5">
        <f t="shared" ref="A11:A33" si="0">A10+1</f>
        <v>2</v>
      </c>
      <c r="B11" s="5"/>
      <c r="C11" s="4" t="s">
        <v>87</v>
      </c>
      <c r="D11" s="5" t="s">
        <v>45</v>
      </c>
      <c r="E11" s="14">
        <v>95051646.292000011</v>
      </c>
      <c r="F11" s="14">
        <v>73973273.260999992</v>
      </c>
      <c r="G11" s="14">
        <v>75244028.637999997</v>
      </c>
      <c r="H11" s="14">
        <v>49882217.793000005</v>
      </c>
      <c r="I11" s="14">
        <v>33012926.974000003</v>
      </c>
      <c r="J11" s="14">
        <v>18805583.191</v>
      </c>
      <c r="K11" s="14">
        <v>14198855.566</v>
      </c>
      <c r="L11" s="14">
        <v>12735461.539999999</v>
      </c>
      <c r="M11" s="14">
        <v>21747141.063000001</v>
      </c>
      <c r="N11" s="14">
        <v>46048036.786000006</v>
      </c>
      <c r="O11" s="14">
        <v>73963548.917999998</v>
      </c>
      <c r="P11" s="14">
        <v>88178075.25</v>
      </c>
      <c r="Q11" s="22">
        <f>SUM(E11:P11)</f>
        <v>602840795.27199996</v>
      </c>
      <c r="R11" s="23"/>
    </row>
    <row r="12" spans="1:18" x14ac:dyDescent="0.2">
      <c r="A12" s="5">
        <f t="shared" si="0"/>
        <v>3</v>
      </c>
      <c r="B12" s="5"/>
      <c r="C12" s="4" t="s">
        <v>88</v>
      </c>
      <c r="D12" s="13" t="s">
        <v>89</v>
      </c>
      <c r="E12" s="24">
        <f t="shared" ref="E12:P12" si="1">E11/$Q11</f>
        <v>0.15767288318487635</v>
      </c>
      <c r="F12" s="24">
        <f t="shared" si="1"/>
        <v>0.12270780916149425</v>
      </c>
      <c r="G12" s="24">
        <f t="shared" si="1"/>
        <v>0.12481575438843703</v>
      </c>
      <c r="H12" s="24">
        <f t="shared" si="1"/>
        <v>8.2745259087008693E-2</v>
      </c>
      <c r="I12" s="24">
        <f t="shared" si="1"/>
        <v>5.47622643207228E-2</v>
      </c>
      <c r="J12" s="24">
        <f t="shared" si="1"/>
        <v>3.1194941248982623E-2</v>
      </c>
      <c r="K12" s="24">
        <f t="shared" si="1"/>
        <v>2.3553242709119442E-2</v>
      </c>
      <c r="L12" s="24">
        <f t="shared" si="1"/>
        <v>2.1125746034247394E-2</v>
      </c>
      <c r="M12" s="24">
        <f t="shared" si="1"/>
        <v>3.6074434964521201E-2</v>
      </c>
      <c r="N12" s="24">
        <f t="shared" si="1"/>
        <v>7.6385070730363019E-2</v>
      </c>
      <c r="O12" s="24">
        <f t="shared" si="1"/>
        <v>0.12269167829729882</v>
      </c>
      <c r="P12" s="24">
        <f t="shared" si="1"/>
        <v>0.14627091587292848</v>
      </c>
      <c r="Q12" s="24">
        <f>SUM(E12:P12)</f>
        <v>1.0000000000000002</v>
      </c>
    </row>
    <row r="13" spans="1:18" x14ac:dyDescent="0.2">
      <c r="A13" s="5">
        <f t="shared" si="0"/>
        <v>4</v>
      </c>
      <c r="B13" s="5"/>
      <c r="C13" s="4"/>
      <c r="D13" s="5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8" x14ac:dyDescent="0.2">
      <c r="A14" s="5">
        <f t="shared" si="0"/>
        <v>5</v>
      </c>
      <c r="B14" s="21" t="s">
        <v>90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8" x14ac:dyDescent="0.2">
      <c r="A15" s="5">
        <f t="shared" si="0"/>
        <v>6</v>
      </c>
      <c r="B15" s="5"/>
      <c r="C15" s="4" t="str">
        <f>C11</f>
        <v>Weather-Normalized Therm Sales (Apr17-Mar18)</v>
      </c>
      <c r="D15" s="5" t="s">
        <v>45</v>
      </c>
      <c r="E15" s="14">
        <v>33323075.065000001</v>
      </c>
      <c r="F15" s="14">
        <v>26783995.412</v>
      </c>
      <c r="G15" s="14">
        <v>27127275.469999999</v>
      </c>
      <c r="H15" s="14">
        <v>18608172.248</v>
      </c>
      <c r="I15" s="14">
        <v>13746199.173</v>
      </c>
      <c r="J15" s="14">
        <v>9443732.1069999989</v>
      </c>
      <c r="K15" s="14">
        <v>8139806.1299999999</v>
      </c>
      <c r="L15" s="14">
        <v>7869603.4550000001</v>
      </c>
      <c r="M15" s="14">
        <v>9948662.9930000007</v>
      </c>
      <c r="N15" s="14">
        <v>16902438.287</v>
      </c>
      <c r="O15" s="14">
        <v>25668075.953000002</v>
      </c>
      <c r="P15" s="14">
        <v>31232978.212000001</v>
      </c>
      <c r="Q15" s="22">
        <f>SUM(E15:P15)</f>
        <v>228794014.50500003</v>
      </c>
      <c r="R15" s="23"/>
    </row>
    <row r="16" spans="1:18" x14ac:dyDescent="0.2">
      <c r="A16" s="5">
        <f t="shared" si="0"/>
        <v>7</v>
      </c>
      <c r="B16" s="5"/>
      <c r="C16" s="4" t="s">
        <v>88</v>
      </c>
      <c r="D16" s="13" t="s">
        <v>91</v>
      </c>
      <c r="E16" s="24">
        <f t="shared" ref="E16:P16" si="2">E15/$Q15</f>
        <v>0.1456466207697569</v>
      </c>
      <c r="F16" s="24">
        <f t="shared" si="2"/>
        <v>0.11706597950102697</v>
      </c>
      <c r="G16" s="24">
        <f t="shared" si="2"/>
        <v>0.11856636865562392</v>
      </c>
      <c r="H16" s="24">
        <f t="shared" si="2"/>
        <v>8.1331551825160789E-2</v>
      </c>
      <c r="I16" s="24">
        <f t="shared" si="2"/>
        <v>6.0081113584811864E-2</v>
      </c>
      <c r="J16" s="24">
        <f t="shared" si="2"/>
        <v>4.1276132714536624E-2</v>
      </c>
      <c r="K16" s="24">
        <f t="shared" si="2"/>
        <v>3.557700645102372E-2</v>
      </c>
      <c r="L16" s="24">
        <f t="shared" si="2"/>
        <v>3.4396019808586469E-2</v>
      </c>
      <c r="M16" s="24">
        <f t="shared" si="2"/>
        <v>4.3483056208983933E-2</v>
      </c>
      <c r="N16" s="24">
        <f t="shared" si="2"/>
        <v>7.3876225842571669E-2</v>
      </c>
      <c r="O16" s="24">
        <f t="shared" si="2"/>
        <v>0.11218858154367957</v>
      </c>
      <c r="P16" s="24">
        <f t="shared" si="2"/>
        <v>0.13651134309423746</v>
      </c>
      <c r="Q16" s="24">
        <f>SUM(E16:P16)</f>
        <v>1</v>
      </c>
    </row>
    <row r="17" spans="1:17" x14ac:dyDescent="0.2">
      <c r="A17" s="5">
        <f t="shared" si="0"/>
        <v>8</v>
      </c>
      <c r="B17" s="5"/>
      <c r="C17" s="4"/>
      <c r="D17" s="13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</row>
    <row r="18" spans="1:17" x14ac:dyDescent="0.2">
      <c r="A18" s="5">
        <f t="shared" si="0"/>
        <v>9</v>
      </c>
      <c r="B18" s="21" t="s">
        <v>92</v>
      </c>
      <c r="D18" s="19"/>
      <c r="E18" s="19"/>
      <c r="F18" s="19"/>
      <c r="G18" s="19"/>
      <c r="H18" s="19"/>
    </row>
    <row r="19" spans="1:17" x14ac:dyDescent="0.2">
      <c r="A19" s="5">
        <f t="shared" si="0"/>
        <v>10</v>
      </c>
      <c r="B19" s="5"/>
      <c r="C19" s="4" t="str">
        <f>C11</f>
        <v>Weather-Normalized Therm Sales (Apr17-Mar18)</v>
      </c>
      <c r="D19" s="5" t="s">
        <v>45</v>
      </c>
      <c r="E19" s="14">
        <v>11312166.794999998</v>
      </c>
      <c r="F19" s="14">
        <v>9735163.0039999988</v>
      </c>
      <c r="G19" s="14">
        <v>10145471.216999998</v>
      </c>
      <c r="H19" s="14">
        <v>8331956.3449999997</v>
      </c>
      <c r="I19" s="14">
        <v>7147692.0090000005</v>
      </c>
      <c r="J19" s="14">
        <v>5611733.8040000005</v>
      </c>
      <c r="K19" s="14">
        <v>4802206.7649999997</v>
      </c>
      <c r="L19" s="14">
        <v>4703352.1009999998</v>
      </c>
      <c r="M19" s="14">
        <v>5419752.3379999995</v>
      </c>
      <c r="N19" s="14">
        <v>7762322.5540000005</v>
      </c>
      <c r="O19" s="14">
        <v>9492881.8709999993</v>
      </c>
      <c r="P19" s="14">
        <v>10779449.802000001</v>
      </c>
      <c r="Q19" s="22">
        <f>SUM(E19:P19)</f>
        <v>95244148.605000004</v>
      </c>
    </row>
    <row r="20" spans="1:17" x14ac:dyDescent="0.2">
      <c r="A20" s="5">
        <f t="shared" si="0"/>
        <v>11</v>
      </c>
      <c r="B20" s="5"/>
      <c r="C20" s="4" t="s">
        <v>88</v>
      </c>
      <c r="D20" s="13" t="s">
        <v>93</v>
      </c>
      <c r="E20" s="24">
        <f t="shared" ref="E20:P20" si="3">E19/$Q19</f>
        <v>0.1187702022715771</v>
      </c>
      <c r="F20" s="24">
        <f t="shared" si="3"/>
        <v>0.10221271486581313</v>
      </c>
      <c r="G20" s="24">
        <f t="shared" si="3"/>
        <v>0.1065206772867031</v>
      </c>
      <c r="H20" s="24">
        <f t="shared" si="3"/>
        <v>8.7479981364047804E-2</v>
      </c>
      <c r="I20" s="24">
        <f t="shared" si="3"/>
        <v>7.5045996144531349E-2</v>
      </c>
      <c r="J20" s="24">
        <f t="shared" si="3"/>
        <v>5.8919460000353273E-2</v>
      </c>
      <c r="K20" s="24">
        <f t="shared" si="3"/>
        <v>5.041996632166755E-2</v>
      </c>
      <c r="L20" s="24">
        <f t="shared" si="3"/>
        <v>4.9382058319466036E-2</v>
      </c>
      <c r="M20" s="24">
        <f t="shared" si="3"/>
        <v>5.6903782724511437E-2</v>
      </c>
      <c r="N20" s="24">
        <f t="shared" si="3"/>
        <v>8.149920669869376E-2</v>
      </c>
      <c r="O20" s="24">
        <f t="shared" si="3"/>
        <v>9.966892465351572E-2</v>
      </c>
      <c r="P20" s="24">
        <f t="shared" si="3"/>
        <v>0.11317702934911968</v>
      </c>
      <c r="Q20" s="24">
        <f>SUM(E20:P20)</f>
        <v>1.0000000000000002</v>
      </c>
    </row>
    <row r="21" spans="1:17" x14ac:dyDescent="0.2">
      <c r="A21" s="5">
        <f t="shared" si="0"/>
        <v>12</v>
      </c>
      <c r="B21" s="5"/>
      <c r="C21" s="4"/>
      <c r="D21" s="13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</row>
    <row r="22" spans="1:17" x14ac:dyDescent="0.2">
      <c r="A22" s="5">
        <f t="shared" si="0"/>
        <v>13</v>
      </c>
      <c r="B22" s="20" t="s">
        <v>94</v>
      </c>
      <c r="D22" s="5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7" x14ac:dyDescent="0.2">
      <c r="A23" s="5">
        <f t="shared" si="0"/>
        <v>14</v>
      </c>
      <c r="B23" s="21" t="s">
        <v>86</v>
      </c>
      <c r="D23" s="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 x14ac:dyDescent="0.2">
      <c r="A24" s="5">
        <f t="shared" si="0"/>
        <v>15</v>
      </c>
      <c r="B24" s="5"/>
      <c r="C24" s="4" t="s">
        <v>95</v>
      </c>
      <c r="D24" s="5" t="s">
        <v>96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26">
        <f>'Exh. JAP-11 Page 2'!D15</f>
        <v>286.92</v>
      </c>
    </row>
    <row r="25" spans="1:17" x14ac:dyDescent="0.2">
      <c r="A25" s="5">
        <f t="shared" si="0"/>
        <v>16</v>
      </c>
      <c r="B25" s="5"/>
      <c r="C25" s="4" t="s">
        <v>94</v>
      </c>
      <c r="D25" s="5" t="str">
        <f>"("&amp;A$12&amp;") x ("&amp;A24&amp;")"</f>
        <v>(3) x (15)</v>
      </c>
      <c r="E25" s="25">
        <f>$Q24*E$12</f>
        <v>45.239503643404724</v>
      </c>
      <c r="F25" s="25">
        <f t="shared" ref="F25:P25" si="4">$Q24*F$12</f>
        <v>35.207324604615934</v>
      </c>
      <c r="G25" s="25">
        <f t="shared" si="4"/>
        <v>35.812136249130354</v>
      </c>
      <c r="H25" s="25">
        <f t="shared" si="4"/>
        <v>23.741269737244536</v>
      </c>
      <c r="I25" s="25">
        <f t="shared" si="4"/>
        <v>15.712388878901788</v>
      </c>
      <c r="J25" s="25">
        <f t="shared" si="4"/>
        <v>8.9504525431580948</v>
      </c>
      <c r="K25" s="25">
        <f t="shared" si="4"/>
        <v>6.7578963981005504</v>
      </c>
      <c r="L25" s="25">
        <f t="shared" si="4"/>
        <v>6.0613990521462622</v>
      </c>
      <c r="M25" s="25">
        <f t="shared" si="4"/>
        <v>10.350476880020423</v>
      </c>
      <c r="N25" s="25">
        <f t="shared" si="4"/>
        <v>21.91640449395576</v>
      </c>
      <c r="O25" s="25">
        <f t="shared" si="4"/>
        <v>35.202696337060978</v>
      </c>
      <c r="P25" s="25">
        <f t="shared" si="4"/>
        <v>41.968051182260645</v>
      </c>
      <c r="Q25" s="26">
        <f>SUM(E25:P25)</f>
        <v>286.92000000000007</v>
      </c>
    </row>
    <row r="26" spans="1:17" x14ac:dyDescent="0.2">
      <c r="A26" s="5">
        <f t="shared" si="0"/>
        <v>17</v>
      </c>
      <c r="B26" s="5"/>
      <c r="C26" s="4"/>
      <c r="D26" s="2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26"/>
    </row>
    <row r="27" spans="1:17" x14ac:dyDescent="0.2">
      <c r="A27" s="5">
        <f t="shared" si="0"/>
        <v>18</v>
      </c>
      <c r="B27" s="21" t="s">
        <v>90</v>
      </c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26"/>
    </row>
    <row r="28" spans="1:17" x14ac:dyDescent="0.2">
      <c r="A28" s="5">
        <f t="shared" si="0"/>
        <v>19</v>
      </c>
      <c r="B28" s="5"/>
      <c r="C28" s="4" t="s">
        <v>95</v>
      </c>
      <c r="D28" s="5" t="str">
        <f>$D$24</f>
        <v>JAP-11 Page 2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26">
        <f>'Exh. JAP-11 Page 2'!E15</f>
        <v>1300.81</v>
      </c>
    </row>
    <row r="29" spans="1:17" x14ac:dyDescent="0.2">
      <c r="A29" s="5">
        <f t="shared" si="0"/>
        <v>20</v>
      </c>
      <c r="B29" s="5"/>
      <c r="C29" s="4" t="s">
        <v>94</v>
      </c>
      <c r="D29" s="5" t="str">
        <f>"("&amp;A$16&amp;") x ("&amp;A28&amp;")"</f>
        <v>(7) x (19)</v>
      </c>
      <c r="E29" s="25">
        <f>$Q28*E$16</f>
        <v>189.45858076350746</v>
      </c>
      <c r="F29" s="25">
        <f t="shared" ref="F29:P29" si="5">$Q28*F$16</f>
        <v>152.28059679473088</v>
      </c>
      <c r="G29" s="25">
        <f t="shared" si="5"/>
        <v>154.23231801092214</v>
      </c>
      <c r="H29" s="25">
        <f t="shared" si="5"/>
        <v>105.79689592968739</v>
      </c>
      <c r="I29" s="25">
        <f t="shared" si="5"/>
        <v>78.154113362259125</v>
      </c>
      <c r="J29" s="25">
        <f t="shared" si="5"/>
        <v>53.692406196396384</v>
      </c>
      <c r="K29" s="25">
        <f t="shared" si="5"/>
        <v>46.27892576155616</v>
      </c>
      <c r="L29" s="25">
        <f t="shared" si="5"/>
        <v>44.742686527207361</v>
      </c>
      <c r="M29" s="25">
        <f t="shared" si="5"/>
        <v>56.563194347208388</v>
      </c>
      <c r="N29" s="25">
        <f t="shared" si="5"/>
        <v>96.098933338275643</v>
      </c>
      <c r="O29" s="25">
        <f t="shared" si="5"/>
        <v>145.93602875783381</v>
      </c>
      <c r="P29" s="25">
        <f t="shared" si="5"/>
        <v>177.57532021041501</v>
      </c>
      <c r="Q29" s="26">
        <f>SUM(E29:P29)</f>
        <v>1300.8099999999997</v>
      </c>
    </row>
    <row r="30" spans="1:17" x14ac:dyDescent="0.2">
      <c r="A30" s="5">
        <f t="shared" si="0"/>
        <v>21</v>
      </c>
      <c r="B30" s="5"/>
      <c r="C30" s="4"/>
      <c r="D30" s="5"/>
      <c r="E30" s="5"/>
      <c r="F30" s="5"/>
      <c r="G30" s="5"/>
      <c r="H30" s="5"/>
      <c r="I30" s="4"/>
      <c r="J30" s="4"/>
      <c r="K30" s="4"/>
      <c r="L30" s="4"/>
      <c r="M30" s="4"/>
      <c r="N30" s="4"/>
      <c r="O30" s="4"/>
      <c r="P30" s="4"/>
      <c r="Q30" s="4"/>
    </row>
    <row r="31" spans="1:17" x14ac:dyDescent="0.2">
      <c r="A31" s="5">
        <f t="shared" si="0"/>
        <v>22</v>
      </c>
      <c r="B31" s="21" t="s">
        <v>92</v>
      </c>
      <c r="D31" s="5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26"/>
    </row>
    <row r="32" spans="1:17" x14ac:dyDescent="0.2">
      <c r="A32" s="5">
        <f t="shared" si="0"/>
        <v>23</v>
      </c>
      <c r="B32" s="5"/>
      <c r="C32" s="4" t="s">
        <v>95</v>
      </c>
      <c r="D32" s="5" t="str">
        <f>$D$24</f>
        <v>JAP-11 Page 2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26">
        <f>'Exh. JAP-11 Page 2'!F15</f>
        <v>10131.459999999999</v>
      </c>
    </row>
    <row r="33" spans="1:17" x14ac:dyDescent="0.2">
      <c r="A33" s="5">
        <f t="shared" si="0"/>
        <v>24</v>
      </c>
      <c r="B33" s="5"/>
      <c r="C33" s="4" t="s">
        <v>94</v>
      </c>
      <c r="D33" s="5" t="str">
        <f>"("&amp;A$20&amp;") x ("&amp;A32&amp;")"</f>
        <v>(11) x (23)</v>
      </c>
      <c r="E33" s="25">
        <f>$Q32*E$20</f>
        <v>1203.3155535063925</v>
      </c>
      <c r="F33" s="25">
        <f t="shared" ref="F33:P33" si="6">$Q32*F$20</f>
        <v>1035.564032154391</v>
      </c>
      <c r="G33" s="25">
        <f t="shared" si="6"/>
        <v>1079.209981103141</v>
      </c>
      <c r="H33" s="25">
        <f t="shared" si="6"/>
        <v>886.29993199059572</v>
      </c>
      <c r="I33" s="25">
        <f t="shared" si="6"/>
        <v>760.32550809847351</v>
      </c>
      <c r="J33" s="25">
        <f t="shared" si="6"/>
        <v>596.94015221517907</v>
      </c>
      <c r="K33" s="25">
        <f t="shared" si="6"/>
        <v>510.82787198932186</v>
      </c>
      <c r="L33" s="25">
        <f t="shared" si="6"/>
        <v>500.31234858133735</v>
      </c>
      <c r="M33" s="25">
        <f t="shared" si="6"/>
        <v>576.51839852207854</v>
      </c>
      <c r="N33" s="25">
        <f t="shared" si="6"/>
        <v>825.70595269954777</v>
      </c>
      <c r="O33" s="25">
        <f t="shared" si="6"/>
        <v>1009.7917233701083</v>
      </c>
      <c r="P33" s="25">
        <f t="shared" si="6"/>
        <v>1146.6485457694318</v>
      </c>
      <c r="Q33" s="26">
        <f>SUM(E33:P33)</f>
        <v>10131.459999999999</v>
      </c>
    </row>
    <row r="34" spans="1:17" x14ac:dyDescent="0.2">
      <c r="D34" s="19"/>
      <c r="E34" s="19"/>
      <c r="F34" s="19"/>
      <c r="G34" s="19"/>
      <c r="H34" s="19"/>
      <c r="J34" s="2"/>
      <c r="K34" s="2"/>
      <c r="L34" s="2"/>
      <c r="M34" s="2"/>
      <c r="N34" s="2"/>
      <c r="O34" s="2"/>
    </row>
    <row r="35" spans="1:17" x14ac:dyDescent="0.2">
      <c r="D35" s="19"/>
      <c r="E35" s="19"/>
      <c r="F35" s="19"/>
      <c r="G35" s="19"/>
      <c r="H35" s="19"/>
      <c r="J35" s="2"/>
      <c r="K35" s="2"/>
      <c r="L35" s="2"/>
      <c r="M35" s="2"/>
      <c r="N35" s="2"/>
      <c r="O35" s="2"/>
    </row>
  </sheetData>
  <mergeCells count="4">
    <mergeCell ref="A1:Q1"/>
    <mergeCell ref="A2:Q2"/>
    <mergeCell ref="A3:Q3"/>
    <mergeCell ref="A4:Q4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718C5381B97B74FB7381FD1FE034BA9" ma:contentTypeVersion="76" ma:contentTypeDescription="" ma:contentTypeScope="" ma:versionID="2411dd9ec9a17a4dd5d03dd903dafd7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2018-06-15T07:00:00+00:00</OpenedDate>
    <SignificantOrder xmlns="dc463f71-b30c-4ab2-9473-d307f9d35888">false</SignificantOrder>
    <Date1 xmlns="dc463f71-b30c-4ab2-9473-d307f9d35888">2018-06-15T07:00:00+00:00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180532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578F62F-5AEB-47A8-9A8B-8852AE42D9D2}"/>
</file>

<file path=customXml/itemProps2.xml><?xml version="1.0" encoding="utf-8"?>
<ds:datastoreItem xmlns:ds="http://schemas.openxmlformats.org/officeDocument/2006/customXml" ds:itemID="{F5F40993-AAAE-435B-BEDC-A52A9DF41E6E}"/>
</file>

<file path=customXml/itemProps3.xml><?xml version="1.0" encoding="utf-8"?>
<ds:datastoreItem xmlns:ds="http://schemas.openxmlformats.org/officeDocument/2006/customXml" ds:itemID="{02FC49E0-DFCC-4356-8B46-30542A3886A9}"/>
</file>

<file path=customXml/itemProps4.xml><?xml version="1.0" encoding="utf-8"?>
<ds:datastoreItem xmlns:ds="http://schemas.openxmlformats.org/officeDocument/2006/customXml" ds:itemID="{DAB0D86A-0CC4-40BD-9427-BBEB7FCC01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Exh. JAP-11 Page 1</vt:lpstr>
      <vt:lpstr>Exh. JAP-11 Page 2</vt:lpstr>
      <vt:lpstr>Exh. JAP-11 Page 3</vt:lpstr>
      <vt:lpstr>Exh. JAP-11 Page 4</vt:lpstr>
      <vt:lpstr>'Exh. JAP-11 Page 1'!Print_Area</vt:lpstr>
      <vt:lpstr>'Exh. JAP-11 Page 3'!Print_Area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Paul Schmidt</cp:lastModifiedBy>
  <dcterms:created xsi:type="dcterms:W3CDTF">2018-06-14T22:27:13Z</dcterms:created>
  <dcterms:modified xsi:type="dcterms:W3CDTF">2018-06-14T22:28:50Z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0x0101006E56B4D1795A2E4DB2F0B01679ED314A005718C5381B97B74FB7381FD1FE034BA9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