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tatereg\_Tariff-Catalog Filings &amp; Misc\_Tariffs-Local &amp; Access\Washington-Northwest\AL3355 Access-FCC ICC 07-01-2015\Worksheets-Redact &amp; Confidential\"/>
    </mc:Choice>
  </mc:AlternateContent>
  <bookViews>
    <workbookView xWindow="0" yWindow="0" windowWidth="25200" windowHeight="11985"/>
  </bookViews>
  <sheets>
    <sheet name="COWA" sheetId="1" r:id="rId1"/>
  </sheets>
  <definedNames>
    <definedName name="_xlnm.Print_Titles" localSheetId="0">COWA!$1:$16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1" l="1"/>
  <c r="H69" i="1"/>
  <c r="I66" i="1"/>
  <c r="H66" i="1"/>
  <c r="I63" i="1"/>
  <c r="H63" i="1"/>
  <c r="R107" i="1"/>
  <c r="Q107" i="1"/>
  <c r="P107" i="1"/>
  <c r="O107" i="1"/>
  <c r="M107" i="1"/>
  <c r="K107" i="1"/>
  <c r="J107" i="1"/>
  <c r="D70" i="1"/>
  <c r="D67" i="1"/>
  <c r="D64" i="1"/>
  <c r="L67" i="1" l="1"/>
  <c r="L64" i="1"/>
  <c r="Q106" i="1"/>
  <c r="J89" i="1" l="1"/>
  <c r="K89" i="1"/>
  <c r="L89" i="1"/>
  <c r="M89" i="1"/>
  <c r="P89" i="1" s="1"/>
  <c r="R89" i="1" s="1"/>
  <c r="N89" i="1"/>
  <c r="O89" i="1"/>
  <c r="Q89" i="1"/>
  <c r="J90" i="1"/>
  <c r="K90" i="1"/>
  <c r="L90" i="1"/>
  <c r="M90" i="1" s="1"/>
  <c r="P90" i="1" s="1"/>
  <c r="R90" i="1" s="1"/>
  <c r="N90" i="1"/>
  <c r="O90" i="1" s="1"/>
  <c r="Q90" i="1"/>
  <c r="I46" i="1"/>
  <c r="H46" i="1"/>
  <c r="I45" i="1"/>
  <c r="H45" i="1"/>
  <c r="I43" i="1"/>
  <c r="H43" i="1"/>
  <c r="I42" i="1"/>
  <c r="H42" i="1"/>
  <c r="G67" i="1" l="1"/>
  <c r="F67" i="1"/>
  <c r="E67" i="1"/>
  <c r="G66" i="1"/>
  <c r="F66" i="1"/>
  <c r="E66" i="1"/>
  <c r="Q100" i="1" l="1"/>
  <c r="L100" i="1"/>
  <c r="M100" i="1" s="1"/>
  <c r="K100" i="1"/>
  <c r="J100" i="1"/>
  <c r="Q99" i="1"/>
  <c r="L99" i="1"/>
  <c r="N99" i="1" s="1"/>
  <c r="O99" i="1" s="1"/>
  <c r="K99" i="1"/>
  <c r="J99" i="1"/>
  <c r="Q98" i="1"/>
  <c r="L98" i="1"/>
  <c r="K98" i="1"/>
  <c r="J98" i="1"/>
  <c r="Q97" i="1"/>
  <c r="L97" i="1"/>
  <c r="N97" i="1" s="1"/>
  <c r="O97" i="1" s="1"/>
  <c r="K97" i="1"/>
  <c r="J97" i="1"/>
  <c r="Q96" i="1"/>
  <c r="L96" i="1"/>
  <c r="M96" i="1" s="1"/>
  <c r="K96" i="1"/>
  <c r="J96" i="1"/>
  <c r="Q95" i="1"/>
  <c r="L95" i="1"/>
  <c r="N95" i="1" s="1"/>
  <c r="O95" i="1" s="1"/>
  <c r="K95" i="1"/>
  <c r="J95" i="1"/>
  <c r="Q94" i="1"/>
  <c r="L94" i="1"/>
  <c r="K94" i="1"/>
  <c r="J94" i="1"/>
  <c r="Q93" i="1"/>
  <c r="L93" i="1"/>
  <c r="N93" i="1" s="1"/>
  <c r="O93" i="1" s="1"/>
  <c r="K93" i="1"/>
  <c r="J93" i="1"/>
  <c r="Q88" i="1"/>
  <c r="L88" i="1"/>
  <c r="M88" i="1" s="1"/>
  <c r="K88" i="1"/>
  <c r="J88" i="1"/>
  <c r="Q87" i="1"/>
  <c r="M87" i="1"/>
  <c r="L87" i="1"/>
  <c r="N87" i="1" s="1"/>
  <c r="O87" i="1" s="1"/>
  <c r="K87" i="1"/>
  <c r="J87" i="1"/>
  <c r="Q86" i="1"/>
  <c r="L86" i="1"/>
  <c r="K86" i="1"/>
  <c r="J86" i="1"/>
  <c r="Q85" i="1"/>
  <c r="L85" i="1"/>
  <c r="N85" i="1" s="1"/>
  <c r="O85" i="1" s="1"/>
  <c r="K85" i="1"/>
  <c r="J85" i="1"/>
  <c r="Q84" i="1"/>
  <c r="L84" i="1"/>
  <c r="M84" i="1" s="1"/>
  <c r="K84" i="1"/>
  <c r="J84" i="1"/>
  <c r="Q83" i="1"/>
  <c r="L83" i="1"/>
  <c r="N83" i="1" s="1"/>
  <c r="O83" i="1" s="1"/>
  <c r="K83" i="1"/>
  <c r="J83" i="1"/>
  <c r="Q79" i="1"/>
  <c r="L79" i="1"/>
  <c r="K79" i="1"/>
  <c r="J79" i="1"/>
  <c r="Q78" i="1"/>
  <c r="L78" i="1"/>
  <c r="N78" i="1" s="1"/>
  <c r="O78" i="1" s="1"/>
  <c r="K78" i="1"/>
  <c r="J78" i="1"/>
  <c r="Q77" i="1"/>
  <c r="L77" i="1"/>
  <c r="M77" i="1" s="1"/>
  <c r="K77" i="1"/>
  <c r="J77" i="1"/>
  <c r="Q76" i="1"/>
  <c r="L76" i="1"/>
  <c r="N76" i="1" s="1"/>
  <c r="O76" i="1" s="1"/>
  <c r="K76" i="1"/>
  <c r="J76" i="1"/>
  <c r="Q75" i="1"/>
  <c r="L75" i="1"/>
  <c r="K75" i="1"/>
  <c r="J75" i="1"/>
  <c r="Q71" i="1"/>
  <c r="L71" i="1"/>
  <c r="N71" i="1" s="1"/>
  <c r="O71" i="1" s="1"/>
  <c r="K71" i="1"/>
  <c r="J71" i="1"/>
  <c r="I70" i="1"/>
  <c r="H70" i="1"/>
  <c r="G70" i="1"/>
  <c r="F70" i="1"/>
  <c r="E70" i="1"/>
  <c r="G69" i="1"/>
  <c r="F69" i="1"/>
  <c r="E69" i="1"/>
  <c r="Q68" i="1"/>
  <c r="R68" i="1" s="1"/>
  <c r="I67" i="1"/>
  <c r="H67" i="1"/>
  <c r="Q65" i="1"/>
  <c r="R65" i="1" s="1"/>
  <c r="I64" i="1"/>
  <c r="H64" i="1"/>
  <c r="J64" i="1" s="1"/>
  <c r="G64" i="1"/>
  <c r="F64" i="1"/>
  <c r="E64" i="1"/>
  <c r="G63" i="1"/>
  <c r="F63" i="1"/>
  <c r="E63" i="1"/>
  <c r="Q62" i="1"/>
  <c r="Q59" i="1"/>
  <c r="L59" i="1"/>
  <c r="N59" i="1" s="1"/>
  <c r="O59" i="1" s="1"/>
  <c r="K59" i="1"/>
  <c r="J59" i="1"/>
  <c r="Q58" i="1"/>
  <c r="L58" i="1"/>
  <c r="M58" i="1" s="1"/>
  <c r="K58" i="1"/>
  <c r="J58" i="1"/>
  <c r="Q57" i="1"/>
  <c r="L57" i="1"/>
  <c r="N57" i="1" s="1"/>
  <c r="O57" i="1" s="1"/>
  <c r="K57" i="1"/>
  <c r="J57" i="1"/>
  <c r="Q51" i="1"/>
  <c r="M51" i="1"/>
  <c r="L51" i="1"/>
  <c r="N51" i="1" s="1"/>
  <c r="O51" i="1" s="1"/>
  <c r="K51" i="1"/>
  <c r="J51" i="1"/>
  <c r="Q48" i="1"/>
  <c r="N48" i="1"/>
  <c r="O48" i="1" s="1"/>
  <c r="M48" i="1"/>
  <c r="K48" i="1"/>
  <c r="J48" i="1"/>
  <c r="Q47" i="1"/>
  <c r="N47" i="1"/>
  <c r="O47" i="1" s="1"/>
  <c r="M47" i="1"/>
  <c r="K47" i="1"/>
  <c r="J47" i="1"/>
  <c r="N46" i="1"/>
  <c r="Q46" i="1"/>
  <c r="M46" i="1"/>
  <c r="N45" i="1"/>
  <c r="Q45" i="1"/>
  <c r="M45" i="1"/>
  <c r="Q44" i="1"/>
  <c r="N44" i="1"/>
  <c r="O44" i="1" s="1"/>
  <c r="M44" i="1"/>
  <c r="K44" i="1"/>
  <c r="J44" i="1"/>
  <c r="N43" i="1"/>
  <c r="K43" i="1"/>
  <c r="Q43" i="1"/>
  <c r="M43" i="1"/>
  <c r="L42" i="1"/>
  <c r="Q42" i="1"/>
  <c r="Q39" i="1"/>
  <c r="N39" i="1"/>
  <c r="O39" i="1" s="1"/>
  <c r="M39" i="1"/>
  <c r="K39" i="1"/>
  <c r="J39" i="1"/>
  <c r="Q38" i="1"/>
  <c r="N38" i="1"/>
  <c r="O38" i="1" s="1"/>
  <c r="M38" i="1"/>
  <c r="K38" i="1"/>
  <c r="J38" i="1"/>
  <c r="Q34" i="1"/>
  <c r="N34" i="1"/>
  <c r="O34" i="1" s="1"/>
  <c r="M34" i="1"/>
  <c r="K34" i="1"/>
  <c r="J34" i="1"/>
  <c r="Q33" i="1"/>
  <c r="N33" i="1"/>
  <c r="O33" i="1" s="1"/>
  <c r="M33" i="1"/>
  <c r="K33" i="1"/>
  <c r="J33" i="1"/>
  <c r="Q32" i="1"/>
  <c r="N32" i="1"/>
  <c r="O32" i="1" s="1"/>
  <c r="M32" i="1"/>
  <c r="K32" i="1"/>
  <c r="J32" i="1"/>
  <c r="Q31" i="1"/>
  <c r="N31" i="1"/>
  <c r="O31" i="1" s="1"/>
  <c r="M31" i="1"/>
  <c r="K31" i="1"/>
  <c r="J31" i="1"/>
  <c r="Q30" i="1"/>
  <c r="N30" i="1"/>
  <c r="O30" i="1" s="1"/>
  <c r="M30" i="1"/>
  <c r="K30" i="1"/>
  <c r="J30" i="1"/>
  <c r="Q29" i="1"/>
  <c r="N29" i="1"/>
  <c r="O29" i="1" s="1"/>
  <c r="M29" i="1"/>
  <c r="K29" i="1"/>
  <c r="J29" i="1"/>
  <c r="Q28" i="1"/>
  <c r="N28" i="1"/>
  <c r="O28" i="1" s="1"/>
  <c r="M28" i="1"/>
  <c r="K28" i="1"/>
  <c r="J28" i="1"/>
  <c r="Q27" i="1"/>
  <c r="N27" i="1"/>
  <c r="O27" i="1" s="1"/>
  <c r="M27" i="1"/>
  <c r="K27" i="1"/>
  <c r="J27" i="1"/>
  <c r="Q22" i="1"/>
  <c r="L22" i="1"/>
  <c r="M22" i="1" s="1"/>
  <c r="K22" i="1"/>
  <c r="J22" i="1"/>
  <c r="Q21" i="1"/>
  <c r="L21" i="1"/>
  <c r="N21" i="1" s="1"/>
  <c r="O21" i="1" s="1"/>
  <c r="K21" i="1"/>
  <c r="J21" i="1"/>
  <c r="J6" i="1"/>
  <c r="M3" i="1"/>
  <c r="L3" i="1"/>
  <c r="H115" i="1" s="1"/>
  <c r="K3" i="1"/>
  <c r="J3" i="1"/>
  <c r="H114" i="1" s="1"/>
  <c r="K64" i="1" l="1"/>
  <c r="N96" i="1"/>
  <c r="O96" i="1" s="1"/>
  <c r="P96" i="1" s="1"/>
  <c r="R96" i="1" s="1"/>
  <c r="M78" i="1"/>
  <c r="M70" i="1"/>
  <c r="M21" i="1"/>
  <c r="N58" i="1"/>
  <c r="O58" i="1" s="1"/>
  <c r="M76" i="1"/>
  <c r="N84" i="1"/>
  <c r="O84" i="1" s="1"/>
  <c r="P84" i="1" s="1"/>
  <c r="R84" i="1" s="1"/>
  <c r="M93" i="1"/>
  <c r="M99" i="1"/>
  <c r="P44" i="1"/>
  <c r="R44" i="1" s="1"/>
  <c r="P48" i="1"/>
  <c r="R48" i="1" s="1"/>
  <c r="M71" i="1"/>
  <c r="P71" i="1" s="1"/>
  <c r="R71" i="1" s="1"/>
  <c r="N77" i="1"/>
  <c r="O77" i="1" s="1"/>
  <c r="P77" i="1" s="1"/>
  <c r="R77" i="1" s="1"/>
  <c r="M83" i="1"/>
  <c r="P83" i="1" s="1"/>
  <c r="R83" i="1" s="1"/>
  <c r="M85" i="1"/>
  <c r="P85" i="1" s="1"/>
  <c r="R85" i="1" s="1"/>
  <c r="N88" i="1"/>
  <c r="O88" i="1" s="1"/>
  <c r="P88" i="1" s="1"/>
  <c r="R88" i="1" s="1"/>
  <c r="M95" i="1"/>
  <c r="P95" i="1" s="1"/>
  <c r="R95" i="1" s="1"/>
  <c r="M97" i="1"/>
  <c r="P97" i="1" s="1"/>
  <c r="R97" i="1" s="1"/>
  <c r="N100" i="1"/>
  <c r="O100" i="1" s="1"/>
  <c r="P100" i="1" s="1"/>
  <c r="R100" i="1" s="1"/>
  <c r="K67" i="1"/>
  <c r="J67" i="1"/>
  <c r="J106" i="1" s="1"/>
  <c r="M64" i="1"/>
  <c r="M57" i="1"/>
  <c r="P58" i="1"/>
  <c r="R58" i="1" s="1"/>
  <c r="M59" i="1"/>
  <c r="P28" i="1"/>
  <c r="R28" i="1" s="1"/>
  <c r="P30" i="1"/>
  <c r="R30" i="1" s="1"/>
  <c r="P32" i="1"/>
  <c r="R32" i="1" s="1"/>
  <c r="P34" i="1"/>
  <c r="R34" i="1" s="1"/>
  <c r="Q105" i="1"/>
  <c r="Q108" i="1" s="1"/>
  <c r="O7" i="1" s="1"/>
  <c r="P27" i="1"/>
  <c r="R27" i="1" s="1"/>
  <c r="P29" i="1"/>
  <c r="R29" i="1" s="1"/>
  <c r="P31" i="1"/>
  <c r="R31" i="1" s="1"/>
  <c r="P33" i="1"/>
  <c r="R33" i="1" s="1"/>
  <c r="P47" i="1"/>
  <c r="R47" i="1" s="1"/>
  <c r="N22" i="1"/>
  <c r="O22" i="1" s="1"/>
  <c r="P22" i="1" s="1"/>
  <c r="R22" i="1" s="1"/>
  <c r="O45" i="1"/>
  <c r="O46" i="1"/>
  <c r="P51" i="1"/>
  <c r="R51" i="1" s="1"/>
  <c r="P57" i="1"/>
  <c r="R57" i="1" s="1"/>
  <c r="R62" i="1"/>
  <c r="M67" i="1"/>
  <c r="N67" i="1"/>
  <c r="O67" i="1" s="1"/>
  <c r="P76" i="1"/>
  <c r="R76" i="1" s="1"/>
  <c r="P87" i="1"/>
  <c r="R87" i="1" s="1"/>
  <c r="P99" i="1"/>
  <c r="R99" i="1" s="1"/>
  <c r="Q103" i="1"/>
  <c r="P21" i="1"/>
  <c r="P38" i="1"/>
  <c r="R38" i="1" s="1"/>
  <c r="P39" i="1"/>
  <c r="R39" i="1" s="1"/>
  <c r="N42" i="1"/>
  <c r="O42" i="1" s="1"/>
  <c r="O43" i="1"/>
  <c r="K45" i="1"/>
  <c r="K46" i="1"/>
  <c r="P59" i="1"/>
  <c r="R59" i="1" s="1"/>
  <c r="N64" i="1"/>
  <c r="O64" i="1" s="1"/>
  <c r="N70" i="1"/>
  <c r="O70" i="1" s="1"/>
  <c r="K70" i="1"/>
  <c r="J70" i="1"/>
  <c r="M75" i="1"/>
  <c r="N75" i="1"/>
  <c r="O75" i="1" s="1"/>
  <c r="M79" i="1"/>
  <c r="N79" i="1"/>
  <c r="O79" i="1" s="1"/>
  <c r="M86" i="1"/>
  <c r="N86" i="1"/>
  <c r="O86" i="1" s="1"/>
  <c r="M94" i="1"/>
  <c r="N94" i="1"/>
  <c r="O94" i="1" s="1"/>
  <c r="M98" i="1"/>
  <c r="N98" i="1"/>
  <c r="O98" i="1" s="1"/>
  <c r="M105" i="1"/>
  <c r="K42" i="1"/>
  <c r="J43" i="1"/>
  <c r="J46" i="1"/>
  <c r="P78" i="1"/>
  <c r="P93" i="1"/>
  <c r="R93" i="1" s="1"/>
  <c r="K106" i="1" l="1"/>
  <c r="M106" i="1"/>
  <c r="O106" i="1"/>
  <c r="P46" i="1"/>
  <c r="R46" i="1" s="1"/>
  <c r="P70" i="1"/>
  <c r="K103" i="1"/>
  <c r="K105" i="1"/>
  <c r="K2" i="1" s="1"/>
  <c r="P42" i="1"/>
  <c r="R42" i="1" s="1"/>
  <c r="J103" i="1"/>
  <c r="P45" i="1"/>
  <c r="R45" i="1" s="1"/>
  <c r="K115" i="1"/>
  <c r="M2" i="1"/>
  <c r="K114" i="1"/>
  <c r="N114" i="1"/>
  <c r="O110" i="1"/>
  <c r="M7" i="1" s="1"/>
  <c r="J105" i="1"/>
  <c r="P64" i="1"/>
  <c r="O105" i="1"/>
  <c r="P43" i="1"/>
  <c r="R43" i="1" s="1"/>
  <c r="R78" i="1"/>
  <c r="P98" i="1"/>
  <c r="R98" i="1" s="1"/>
  <c r="P94" i="1"/>
  <c r="R94" i="1" s="1"/>
  <c r="P86" i="1"/>
  <c r="R86" i="1" s="1"/>
  <c r="P79" i="1"/>
  <c r="R79" i="1" s="1"/>
  <c r="P75" i="1"/>
  <c r="R21" i="1"/>
  <c r="P67" i="1"/>
  <c r="M103" i="1"/>
  <c r="O103" i="1"/>
  <c r="R67" i="1" l="1"/>
  <c r="P106" i="1"/>
  <c r="R70" i="1"/>
  <c r="R75" i="1"/>
  <c r="K108" i="1"/>
  <c r="P105" i="1"/>
  <c r="O109" i="1"/>
  <c r="K7" i="1" s="1"/>
  <c r="O108" i="1"/>
  <c r="J108" i="1"/>
  <c r="J114" i="1"/>
  <c r="J2" i="1"/>
  <c r="J4" i="1" s="1"/>
  <c r="M109" i="1"/>
  <c r="J7" i="1" s="1"/>
  <c r="N118" i="1"/>
  <c r="L6" i="1" s="1"/>
  <c r="M110" i="1"/>
  <c r="L7" i="1" s="1"/>
  <c r="R105" i="1"/>
  <c r="P103" i="1"/>
  <c r="J115" i="1"/>
  <c r="L2" i="1"/>
  <c r="L4" i="1" s="1"/>
  <c r="L5" i="1" s="1"/>
  <c r="R64" i="1"/>
  <c r="M108" i="1"/>
  <c r="R106" i="1" l="1"/>
  <c r="P108" i="1"/>
  <c r="R108" i="1"/>
  <c r="N7" i="1"/>
  <c r="P7" i="1" s="1"/>
  <c r="L114" i="1"/>
  <c r="G114" i="1"/>
  <c r="L115" i="1"/>
  <c r="G115" i="1"/>
  <c r="R103" i="1"/>
</calcChain>
</file>

<file path=xl/sharedStrings.xml><?xml version="1.0" encoding="utf-8"?>
<sst xmlns="http://schemas.openxmlformats.org/spreadsheetml/2006/main" count="267" uniqueCount="172">
  <si>
    <t>Filing Date (enter w/leading '):</t>
  </si>
  <si>
    <t>6/16/2017</t>
  </si>
  <si>
    <t>EO Interstate</t>
  </si>
  <si>
    <t>EO Intrastate</t>
  </si>
  <si>
    <t>TNDM Interstate</t>
  </si>
  <si>
    <t>TNDM Intrastate</t>
  </si>
  <si>
    <t>Total</t>
  </si>
  <si>
    <t xml:space="preserve">Amount of </t>
  </si>
  <si>
    <t>ACCESS REDUCTION TRP  (ACCREDTRP)</t>
  </si>
  <si>
    <t>Holding Company</t>
  </si>
  <si>
    <t>Frontier Communications Corporation</t>
  </si>
  <si>
    <t>Terminating EO and Tandem Revenue at Base Period Rate</t>
  </si>
  <si>
    <t xml:space="preserve">Reduction in </t>
  </si>
  <si>
    <t>Filing Name:</t>
  </si>
  <si>
    <t>2017 Annual Access Tariff Filing</t>
  </si>
  <si>
    <t>FY2011 Terminating Local Switching &amp; Tandem Switching Termination MOUs</t>
  </si>
  <si>
    <t>Terminating</t>
  </si>
  <si>
    <t>Transitional Access</t>
  </si>
  <si>
    <t>Study Area (USAC Study Area Code):</t>
  </si>
  <si>
    <t>Baseline Composite Terminating EO &amp; Tandem Access Rate</t>
  </si>
  <si>
    <t>N/A</t>
  </si>
  <si>
    <t>End Office</t>
  </si>
  <si>
    <t>Service per</t>
  </si>
  <si>
    <t>Accumulated</t>
  </si>
  <si>
    <t>2017 Interstate Target Composite Terminating EO &amp; Tandem Access Rate</t>
  </si>
  <si>
    <t>Reduction per</t>
  </si>
  <si>
    <t>51.907(b)(2) &amp;( c)</t>
  </si>
  <si>
    <t>Reductions</t>
  </si>
  <si>
    <t>2017 Effective Composite Terminating EO &amp; Tandem Access Rate</t>
  </si>
  <si>
    <t>51.907(d),(e),(f) &amp;(g)</t>
  </si>
  <si>
    <t>Reduction in Revenue determined pursuant to 51.907(g)</t>
  </si>
  <si>
    <t>TL #26 &amp; #40</t>
  </si>
  <si>
    <t>Interstate</t>
  </si>
  <si>
    <t>Intrastate</t>
  </si>
  <si>
    <t>Proposed</t>
  </si>
  <si>
    <t>2014 thru 2017</t>
  </si>
  <si>
    <t>2012 &amp; 2013</t>
  </si>
  <si>
    <t>Tariff Section</t>
  </si>
  <si>
    <t>Oct '10 - Sep '11</t>
  </si>
  <si>
    <t>Price Out</t>
  </si>
  <si>
    <t>USOC</t>
  </si>
  <si>
    <t>Rate Element</t>
  </si>
  <si>
    <t>Rates</t>
  </si>
  <si>
    <t>Demand</t>
  </si>
  <si>
    <t>PriceOut</t>
  </si>
  <si>
    <t>Rate</t>
  </si>
  <si>
    <t>Revenue</t>
  </si>
  <si>
    <t>Difference</t>
  </si>
  <si>
    <t>(A)</t>
  </si>
  <si>
    <t>(B)</t>
  </si>
  <si>
    <t>(C)</t>
  </si>
  <si>
    <t>(D)</t>
  </si>
  <si>
    <t>(E)</t>
  </si>
  <si>
    <t>(F)=C*D</t>
  </si>
  <si>
    <t>(G)=B*E</t>
  </si>
  <si>
    <t>(H)=FCC Rate</t>
  </si>
  <si>
    <t>(I)=H*D</t>
  </si>
  <si>
    <t>(J)=MIN (H)or(B)</t>
  </si>
  <si>
    <t>(K)=J*E</t>
  </si>
  <si>
    <t>(L)=I+K-F-G</t>
  </si>
  <si>
    <t>(M)=(B*E)-(A*E)</t>
  </si>
  <si>
    <t>(N)=L+M</t>
  </si>
  <si>
    <t>BASKET 1 - COMMON LINE</t>
  </si>
  <si>
    <t>BASKET 2 - TRAFFIC SENSITIVE</t>
  </si>
  <si>
    <t xml:space="preserve"> </t>
  </si>
  <si>
    <t>BASKET 3 - TRUNKING</t>
  </si>
  <si>
    <t>End Office Revenue</t>
  </si>
  <si>
    <t>Tandem Switched Revenue</t>
  </si>
  <si>
    <t>Dedicated Switched Revenue</t>
  </si>
  <si>
    <t>Reciprocal Compensation Equivalent Interstate rate Detail</t>
  </si>
  <si>
    <t>Filed Composite Terminating EO Access Rates</t>
  </si>
  <si>
    <t>Filed Composite Terminating Tandem Access Rates</t>
  </si>
  <si>
    <t>Frontier Communications Northwest - WA Contel (522449)</t>
  </si>
  <si>
    <t>3.7.1</t>
  </si>
  <si>
    <t>11.5(A)</t>
  </si>
  <si>
    <t>CCL Premium Terminating MOU</t>
  </si>
  <si>
    <t>CCL Non Premium Terminating MOU</t>
  </si>
  <si>
    <t>** LOCAL SWITCHING SERVICE CATEGORY **</t>
  </si>
  <si>
    <t>6.6.13(A)</t>
  </si>
  <si>
    <t>4.6.3(A)</t>
  </si>
  <si>
    <t>PREM EOS 1 (BUNDLED), Terminating</t>
  </si>
  <si>
    <t>PREM EOS 2 (BUNDLED), Terminating</t>
  </si>
  <si>
    <t>NONPREM EOS (BUNDLED), Terminating</t>
  </si>
  <si>
    <t>4.6.3(B)</t>
  </si>
  <si>
    <t>PREM EOS 1 (UNBUNDLED) CKT SWITCHED LINE, Terminating</t>
  </si>
  <si>
    <t>PREM EOS 2 (UNBUNDLED) CKT SWITCHED LINE, Terminating</t>
  </si>
  <si>
    <t>NONPREM EOS (UNBUNDLED) CKT SWITCHED LINE, Terminating</t>
  </si>
  <si>
    <t>PREM EOS 1 (UNBUNDLED) CKT SWITCHED TRUNK, Terminating</t>
  </si>
  <si>
    <t>PREM EOS 2 (UNBUNDLED) CKT SWITCHED TRUNK, Terminating</t>
  </si>
  <si>
    <t>NONPREM EOS (UNBUNDLED) CKT SWITCHED TRUNK, Terminating</t>
  </si>
  <si>
    <t>** INFORMATION SERVICE CATEGORY **</t>
  </si>
  <si>
    <t>6.6.13(B)</t>
  </si>
  <si>
    <t>4.6.4</t>
  </si>
  <si>
    <t>Information Surcharge--Premium Terminating</t>
  </si>
  <si>
    <t>Information Surcharge--Non Premium Terminating</t>
  </si>
  <si>
    <t>** LOCAL SWITCHING TRUNK PORT CATEGORY **</t>
  </si>
  <si>
    <t>6.6.13(I)</t>
  </si>
  <si>
    <t>4.6.3(I)</t>
  </si>
  <si>
    <t>Dedicated VG (DSO) Port Charge, per channel, Originating</t>
  </si>
  <si>
    <t>Dedicated VG (DSO) Port Charge, per channel, Terminating</t>
  </si>
  <si>
    <t>Dedicated VG (DSO) Port Charge, Total</t>
  </si>
  <si>
    <t>Dedicated DS1 Port Charge, per channel, Originating</t>
  </si>
  <si>
    <t>Dedicated DS1 Port Charge, per channel, Terminating</t>
  </si>
  <si>
    <t>Dedicated DS1 Port Charge, Total</t>
  </si>
  <si>
    <t>6.6.13(J)</t>
  </si>
  <si>
    <t>Shared Trunk Port Charge - per MOU, Terminating</t>
  </si>
  <si>
    <t>6.6.13(O)</t>
  </si>
  <si>
    <t>4.6.2(N)</t>
  </si>
  <si>
    <t>Interconnection Charge, Terminating</t>
  </si>
  <si>
    <t>** TANDEM SWITCHED TRANSPORT SERVICE CATEGORY **</t>
  </si>
  <si>
    <t>Dedicated VG (DSO) Tandem Port Charge, per channel</t>
  </si>
  <si>
    <t>Dedicated Tandem DS1 Port Charge, per channel</t>
  </si>
  <si>
    <t>6.6.133(Q)</t>
  </si>
  <si>
    <t>4.6.1(A)</t>
  </si>
  <si>
    <t>SESSE</t>
  </si>
  <si>
    <t>ASR Ordering Charge</t>
  </si>
  <si>
    <t>Tandem Switched Transport Service Category, Non-Zone:</t>
  </si>
  <si>
    <t>6.6.13(M)</t>
  </si>
  <si>
    <t>4.6.2(B)</t>
  </si>
  <si>
    <t>Tandem Switched Transport Termination, Terminating</t>
  </si>
  <si>
    <t>6.6.13(L)</t>
  </si>
  <si>
    <t>4.6.2(A)</t>
  </si>
  <si>
    <t>Tandem Switched Transport Facility, Terminating</t>
  </si>
  <si>
    <t>6.6.13(N)</t>
  </si>
  <si>
    <t>4.6.2(C)</t>
  </si>
  <si>
    <t>Tandem Switching, Terminating</t>
  </si>
  <si>
    <t>6.6.13(K)</t>
  </si>
  <si>
    <t>Shared Multiplexing, per tandem MOU, Terminating</t>
  </si>
  <si>
    <t>** VG/WATS SERVICE CATEGORY SWITCHED**</t>
  </si>
  <si>
    <t>VG DTT/EF NonDensity Zone</t>
  </si>
  <si>
    <t>6.6.13(F)</t>
  </si>
  <si>
    <t>4.6.2(D)</t>
  </si>
  <si>
    <t xml:space="preserve">DIRECT-TRUNKED TRANSPORT FACILITY (Per Mile) VOICE </t>
  </si>
  <si>
    <t xml:space="preserve">DIRECT-TRUNKED TRANSPORT TERM (Fixed) VOICE </t>
  </si>
  <si>
    <t>6.6.13(C)</t>
  </si>
  <si>
    <t>4.6.2(G)</t>
  </si>
  <si>
    <t>ENTRANCE FACILITY 2-WIRE VOICE</t>
  </si>
  <si>
    <t>ENTRANCE FACILITY 4-WIRE VOICE</t>
  </si>
  <si>
    <t>ENTRANCE FACILITY VOICE NRC</t>
  </si>
  <si>
    <t>** HIGH CAP &amp; DDS SERVICE CATEGORY SWITCHED**</t>
  </si>
  <si>
    <t>DS1 NonDensity Zone:</t>
  </si>
  <si>
    <t>6.6.13(G)</t>
  </si>
  <si>
    <t>4.6.2(E)</t>
  </si>
  <si>
    <t xml:space="preserve">DIRECT-TRUNKED TRANSPORT FACILITY (Per Mile) DS-1 </t>
  </si>
  <si>
    <t>DIRECT-TRUNKED TRANSPORT TERMINATION (Fixed) DS-1</t>
  </si>
  <si>
    <t>6.6.13(D)</t>
  </si>
  <si>
    <t>4.6.2(H)</t>
  </si>
  <si>
    <t>ENTRANCE FACILITY DS-1, First</t>
  </si>
  <si>
    <t>ENTRANCE FACILITY DS-1, First NRC</t>
  </si>
  <si>
    <t>ENTRANCE FACILITY DS-1, Additional</t>
  </si>
  <si>
    <t>ENTRANCE FACILITY DS-1 Additional  NRC</t>
  </si>
  <si>
    <t>6.6.13(P)</t>
  </si>
  <si>
    <t>4.6.2(J)</t>
  </si>
  <si>
    <t>MULTIPLEXING DS-1 TO VOICE</t>
  </si>
  <si>
    <t>MULTIPLEXING DS-1 TO VOICE NRC</t>
  </si>
  <si>
    <t>DS3,  DTT/EF</t>
  </si>
  <si>
    <t>6.6.13(H)</t>
  </si>
  <si>
    <t>4.6.2(F)</t>
  </si>
  <si>
    <t xml:space="preserve">DIRECT-TRUNKED TRANSPORT FACILITY (Per Mile) DS-3 </t>
  </si>
  <si>
    <t>DIRECT-TRUNKED TRANSPORT TERMINATION (Fixed) DS-3</t>
  </si>
  <si>
    <t>6.6.13(E)</t>
  </si>
  <si>
    <t>4.6.2(I)</t>
  </si>
  <si>
    <t>ENTRANCE FACILITY DS-3, Optical</t>
  </si>
  <si>
    <t>ENTRANCE FACILITY DS-3 NRC, Optical</t>
  </si>
  <si>
    <t>ENTRANCE FACILITY DS-3, Electrical</t>
  </si>
  <si>
    <t>ENTRANCE FACILITY DS-3 NRC, Electrical</t>
  </si>
  <si>
    <t>MULTIPLEXING DS-3 TO DS-1</t>
  </si>
  <si>
    <t>MULTIPLEXING DS-3 TO DS-1 NRC</t>
  </si>
  <si>
    <t>TST 3rd Party Usage</t>
  </si>
  <si>
    <t>TSF 3rd Party Usage</t>
  </si>
  <si>
    <t>TSS 3rd Party Usage</t>
  </si>
  <si>
    <t>Advice Letter 3355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</si>
</sst>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General_)"/>
    <numFmt numFmtId="167" formatCode="_(&quot;$&quot;* #,##0.000000_);_(&quot;$&quot;* \(#,##0.000000\);_(&quot;$&quot;* &quot;-&quot;??_);_(@_)"/>
    <numFmt numFmtId="168" formatCode="_(* #,##0.0_);_(* \(#,##0.0\);_(* &quot;-&quot;??_);_(@_)"/>
    <numFmt numFmtId="169" formatCode="&quot;$&quot;#,##0.000000_);\(&quot;$&quot;#,##0.000000\)"/>
    <numFmt numFmtId="170" formatCode="_(&quot;$&quot;* #,##0_);_(&quot;$&quot;* \(#,##0\);_(&quot;$&quot;* &quot;-&quot;??????_);_(@_)"/>
    <numFmt numFmtId="171" formatCode="_(&quot;$&quot;* #,##0.00000000_);_(&quot;$&quot;* \(#,##0.00000000\);_(&quot;$&quot;* &quot;-&quot;??_);_(@_)"/>
    <numFmt numFmtId="172" formatCode="_(&quot;$&quot;* #,##0.0000000_);_(&quot;$&quot;* \(#,##0.0000000\);_(&quot;$&quot;* &quot;-&quot;??_);_(@_)"/>
    <numFmt numFmtId="173" formatCode="_(&quot;$&quot;* #,##0.000000_);_(&quot;$&quot;* \(#,##0.000000\);_(&quot;$&quot;* &quot;-&quot;??????_);_(@_)"/>
    <numFmt numFmtId="174" formatCode="&quot;$&quot;#,##0.00"/>
    <numFmt numFmtId="175" formatCode="0.0000_)"/>
    <numFmt numFmtId="176" formatCode="&quot;$&quot;#,##0.000000"/>
    <numFmt numFmtId="177" formatCode="&quot;$&quot;#,##0.0000000_);\(&quot;$&quot;#,##0.0000000\)"/>
    <numFmt numFmtId="178" formatCode="_(&quot;$&quot;* #,##0.00_);_(&quot;$&quot;* \(#,##0.00\);_(&quot;$&quot;* &quot;-&quot;????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12"/>
      <name val="Arial"/>
      <family val="2"/>
    </font>
    <font>
      <u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6" fontId="5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</cellStyleXfs>
  <cellXfs count="170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14" fontId="0" fillId="0" borderId="2" xfId="0" quotePrefix="1" applyNumberFormat="1" applyFill="1" applyBorder="1"/>
    <xf numFmtId="0" fontId="0" fillId="0" borderId="3" xfId="0" applyFill="1" applyBorder="1"/>
    <xf numFmtId="0" fontId="0" fillId="0" borderId="4" xfId="0" applyFill="1" applyBorder="1"/>
    <xf numFmtId="0" fontId="3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6" xfId="0" applyFont="1" applyFill="1" applyBorder="1" applyAlignment="1">
      <alignment horizontal="center" wrapText="1"/>
    </xf>
    <xf numFmtId="0" fontId="3" fillId="0" borderId="0" xfId="0" applyFont="1" applyFill="1" applyAlignment="1">
      <alignment horizontal="right"/>
    </xf>
    <xf numFmtId="0" fontId="4" fillId="0" borderId="0" xfId="0" quotePrefix="1" applyFont="1" applyFill="1" applyAlignment="1">
      <alignment horizontal="left"/>
    </xf>
    <xf numFmtId="0" fontId="0" fillId="0" borderId="11" xfId="0" applyFill="1" applyBorder="1" applyAlignment="1">
      <alignment horizontal="center"/>
    </xf>
    <xf numFmtId="164" fontId="0" fillId="0" borderId="1" xfId="0" applyNumberFormat="1" applyFill="1" applyBorder="1"/>
    <xf numFmtId="0" fontId="3" fillId="0" borderId="11" xfId="0" applyFont="1" applyFill="1" applyBorder="1" applyAlignment="1">
      <alignment horizontal="center"/>
    </xf>
    <xf numFmtId="166" fontId="6" fillId="0" borderId="0" xfId="4" applyFont="1" applyFill="1" applyAlignment="1" applyProtection="1">
      <alignment horizontal="left"/>
    </xf>
    <xf numFmtId="14" fontId="0" fillId="0" borderId="1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166" fontId="6" fillId="0" borderId="0" xfId="4" applyFont="1" applyFill="1" applyAlignment="1" applyProtection="1">
      <alignment horizontal="center"/>
    </xf>
    <xf numFmtId="0" fontId="0" fillId="0" borderId="11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8" fillId="0" borderId="0" xfId="3" applyFont="1" applyFill="1" applyBorder="1"/>
    <xf numFmtId="0" fontId="3" fillId="0" borderId="0" xfId="3" applyFont="1" applyFill="1" applyBorder="1" applyAlignment="1">
      <alignment horizontal="right" wrapText="1"/>
    </xf>
    <xf numFmtId="164" fontId="0" fillId="0" borderId="0" xfId="0" applyNumberFormat="1" applyFill="1" applyBorder="1"/>
    <xf numFmtId="164" fontId="4" fillId="0" borderId="0" xfId="3" applyNumberFormat="1" applyFill="1" applyBorder="1"/>
    <xf numFmtId="0" fontId="3" fillId="0" borderId="0" xfId="0" applyFont="1" applyFill="1" applyAlignment="1">
      <alignment horizontal="center"/>
    </xf>
    <xf numFmtId="9" fontId="3" fillId="0" borderId="0" xfId="2" applyFont="1" applyFill="1" applyAlignment="1">
      <alignment horizontal="center"/>
    </xf>
    <xf numFmtId="16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" wrapText="1"/>
    </xf>
    <xf numFmtId="1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Continuous" wrapText="1"/>
    </xf>
    <xf numFmtId="0" fontId="4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Protection="1"/>
    <xf numFmtId="165" fontId="4" fillId="0" borderId="0" xfId="1" applyNumberFormat="1" applyFont="1" applyFill="1"/>
    <xf numFmtId="169" fontId="4" fillId="0" borderId="0" xfId="5" applyNumberFormat="1" applyFont="1" applyFill="1"/>
    <xf numFmtId="168" fontId="4" fillId="0" borderId="0" xfId="1" applyNumberFormat="1" applyFont="1" applyFill="1"/>
    <xf numFmtId="164" fontId="4" fillId="0" borderId="0" xfId="5" applyNumberFormat="1" applyFont="1" applyFill="1"/>
    <xf numFmtId="167" fontId="4" fillId="0" borderId="0" xfId="5" applyNumberFormat="1" applyFill="1"/>
    <xf numFmtId="164" fontId="4" fillId="0" borderId="0" xfId="7" applyNumberFormat="1" applyFont="1" applyFill="1"/>
    <xf numFmtId="0" fontId="4" fillId="0" borderId="0" xfId="3" quotePrefix="1" applyFont="1" applyFill="1" applyAlignment="1">
      <alignment horizontal="left"/>
    </xf>
    <xf numFmtId="49" fontId="0" fillId="0" borderId="0" xfId="0" applyNumberFormat="1" applyFill="1"/>
    <xf numFmtId="170" fontId="4" fillId="0" borderId="0" xfId="5" applyNumberFormat="1" applyFont="1" applyFill="1"/>
    <xf numFmtId="171" fontId="4" fillId="0" borderId="0" xfId="5" applyNumberFormat="1" applyFont="1" applyFill="1"/>
    <xf numFmtId="164" fontId="0" fillId="0" borderId="0" xfId="5" applyNumberFormat="1" applyFont="1" applyFill="1"/>
    <xf numFmtId="164" fontId="0" fillId="0" borderId="0" xfId="0" applyNumberFormat="1" applyFont="1" applyFill="1"/>
    <xf numFmtId="167" fontId="4" fillId="0" borderId="0" xfId="5" applyNumberFormat="1" applyFont="1" applyFill="1"/>
    <xf numFmtId="167" fontId="4" fillId="0" borderId="0" xfId="0" applyNumberFormat="1" applyFont="1" applyFill="1" applyProtection="1"/>
    <xf numFmtId="0" fontId="4" fillId="0" borderId="0" xfId="3" applyFont="1" applyFill="1" applyAlignment="1">
      <alignment horizontal="left"/>
    </xf>
    <xf numFmtId="167" fontId="4" fillId="0" borderId="0" xfId="0" applyNumberFormat="1" applyFont="1" applyFill="1"/>
    <xf numFmtId="0" fontId="4" fillId="0" borderId="0" xfId="0" applyFont="1" applyFill="1"/>
    <xf numFmtId="172" fontId="4" fillId="0" borderId="0" xfId="5" applyNumberFormat="1" applyFont="1" applyFill="1"/>
    <xf numFmtId="173" fontId="4" fillId="0" borderId="0" xfId="5" applyNumberFormat="1" applyFont="1" applyFill="1"/>
    <xf numFmtId="49" fontId="4" fillId="0" borderId="0" xfId="0" applyNumberFormat="1" applyFont="1" applyFill="1" applyProtection="1"/>
    <xf numFmtId="169" fontId="4" fillId="0" borderId="0" xfId="0" applyNumberFormat="1" applyFont="1" applyFill="1" applyProtection="1"/>
    <xf numFmtId="173" fontId="0" fillId="0" borderId="0" xfId="0" applyNumberFormat="1" applyFill="1"/>
    <xf numFmtId="7" fontId="3" fillId="0" borderId="0" xfId="0" applyNumberFormat="1" applyFont="1" applyFill="1" applyProtection="1"/>
    <xf numFmtId="0" fontId="4" fillId="0" borderId="0" xfId="3" applyFill="1"/>
    <xf numFmtId="0" fontId="4" fillId="0" borderId="0" xfId="3" quotePrefix="1" applyFill="1" applyAlignment="1">
      <alignment horizontal="left"/>
    </xf>
    <xf numFmtId="173" fontId="4" fillId="0" borderId="0" xfId="0" applyNumberFormat="1" applyFont="1" applyFill="1" applyProtection="1"/>
    <xf numFmtId="174" fontId="4" fillId="0" borderId="0" xfId="5" applyNumberFormat="1" applyFont="1" applyFill="1" applyProtection="1"/>
    <xf numFmtId="37" fontId="4" fillId="0" borderId="0" xfId="0" applyNumberFormat="1" applyFont="1" applyFill="1" applyBorder="1" applyProtection="1"/>
    <xf numFmtId="44" fontId="4" fillId="0" borderId="0" xfId="5" applyNumberFormat="1" applyFont="1" applyFill="1"/>
    <xf numFmtId="0" fontId="4" fillId="0" borderId="0" xfId="0" quotePrefix="1" applyNumberFormat="1" applyFont="1" applyFill="1" applyAlignment="1">
      <alignment horizontal="left"/>
    </xf>
    <xf numFmtId="37" fontId="4" fillId="0" borderId="0" xfId="0" applyNumberFormat="1" applyFont="1" applyFill="1" applyProtection="1"/>
    <xf numFmtId="0" fontId="4" fillId="0" borderId="0" xfId="0" applyNumberFormat="1" applyFont="1" applyFill="1"/>
    <xf numFmtId="44" fontId="4" fillId="0" borderId="0" xfId="5" applyFont="1" applyFill="1"/>
    <xf numFmtId="7" fontId="4" fillId="0" borderId="0" xfId="0" applyNumberFormat="1" applyFont="1" applyFill="1" applyProtection="1"/>
    <xf numFmtId="0" fontId="10" fillId="0" borderId="0" xfId="0" applyFont="1" applyFill="1" applyAlignment="1"/>
    <xf numFmtId="175" fontId="4" fillId="0" borderId="0" xfId="0" applyNumberFormat="1" applyFont="1" applyFill="1" applyProtection="1"/>
    <xf numFmtId="0" fontId="4" fillId="0" borderId="0" xfId="8" applyFont="1" applyFill="1"/>
    <xf numFmtId="173" fontId="4" fillId="0" borderId="0" xfId="5" applyNumberFormat="1" applyFont="1" applyFill="1" applyProtection="1"/>
    <xf numFmtId="37" fontId="4" fillId="0" borderId="0" xfId="0" quotePrefix="1" applyNumberFormat="1" applyFont="1" applyFill="1" applyBorder="1" applyProtection="1"/>
    <xf numFmtId="176" fontId="4" fillId="0" borderId="0" xfId="5" applyNumberFormat="1" applyFont="1" applyFill="1" applyProtection="1"/>
    <xf numFmtId="0" fontId="3" fillId="0" borderId="0" xfId="0" applyFont="1" applyFill="1" applyProtection="1"/>
    <xf numFmtId="177" fontId="4" fillId="0" borderId="0" xfId="0" applyNumberFormat="1" applyFont="1" applyFill="1"/>
    <xf numFmtId="0" fontId="4" fillId="0" borderId="0" xfId="3" applyFont="1" applyFill="1"/>
    <xf numFmtId="0" fontId="3" fillId="0" borderId="0" xfId="3" quotePrefix="1" applyFont="1" applyFill="1" applyAlignment="1">
      <alignment horizontal="left"/>
    </xf>
    <xf numFmtId="0" fontId="4" fillId="0" borderId="0" xfId="3" applyNumberFormat="1" applyFont="1" applyFill="1"/>
    <xf numFmtId="0" fontId="4" fillId="0" borderId="0" xfId="3" applyFont="1" applyFill="1" applyBorder="1" applyAlignment="1"/>
    <xf numFmtId="0" fontId="4" fillId="0" borderId="0" xfId="0" applyFont="1" applyFill="1" applyBorder="1" applyProtection="1"/>
    <xf numFmtId="44" fontId="4" fillId="0" borderId="0" xfId="0" applyNumberFormat="1" applyFont="1" applyFill="1" applyProtection="1"/>
    <xf numFmtId="44" fontId="0" fillId="0" borderId="0" xfId="0" applyNumberFormat="1" applyFill="1"/>
    <xf numFmtId="178" fontId="4" fillId="0" borderId="0" xfId="5" applyNumberFormat="1" applyFont="1" applyFill="1"/>
    <xf numFmtId="7" fontId="3" fillId="0" borderId="0" xfId="0" quotePrefix="1" applyNumberFormat="1" applyFont="1" applyFill="1" applyAlignment="1" applyProtection="1">
      <alignment horizontal="left"/>
    </xf>
    <xf numFmtId="0" fontId="4" fillId="0" borderId="0" xfId="0" applyFont="1" applyFill="1" applyBorder="1"/>
    <xf numFmtId="37" fontId="4" fillId="0" borderId="0" xfId="0" quotePrefix="1" applyNumberFormat="1" applyFont="1" applyFill="1" applyAlignment="1" applyProtection="1">
      <alignment horizontal="left"/>
    </xf>
    <xf numFmtId="44" fontId="4" fillId="0" borderId="0" xfId="0" applyNumberFormat="1" applyFont="1" applyFill="1"/>
    <xf numFmtId="0" fontId="9" fillId="0" borderId="0" xfId="3" applyFont="1" applyFill="1" applyAlignment="1">
      <alignment horizontal="center"/>
    </xf>
    <xf numFmtId="167" fontId="4" fillId="0" borderId="0" xfId="5" applyNumberFormat="1" applyFont="1" applyFill="1" applyBorder="1"/>
    <xf numFmtId="0" fontId="3" fillId="0" borderId="0" xfId="3" applyFont="1" applyFill="1" applyAlignment="1">
      <alignment horizontal="center"/>
    </xf>
    <xf numFmtId="14" fontId="3" fillId="0" borderId="1" xfId="0" quotePrefix="1" applyNumberFormat="1" applyFont="1" applyFill="1" applyBorder="1" applyAlignment="1">
      <alignment horizontal="left"/>
    </xf>
    <xf numFmtId="0" fontId="3" fillId="0" borderId="4" xfId="3" applyFont="1" applyFill="1" applyBorder="1" applyAlignment="1">
      <alignment horizontal="center"/>
    </xf>
    <xf numFmtId="0" fontId="3" fillId="0" borderId="5" xfId="3" applyFon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3" fillId="0" borderId="9" xfId="0" applyFont="1" applyFill="1" applyBorder="1" applyAlignment="1">
      <alignment horizontal="right"/>
    </xf>
    <xf numFmtId="14" fontId="3" fillId="0" borderId="11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3" fillId="0" borderId="14" xfId="3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 wrapText="1"/>
    </xf>
    <xf numFmtId="0" fontId="7" fillId="0" borderId="12" xfId="3" quotePrefix="1" applyNumberFormat="1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/>
    </xf>
    <xf numFmtId="0" fontId="8" fillId="0" borderId="23" xfId="3" applyFont="1" applyFill="1" applyBorder="1"/>
    <xf numFmtId="0" fontId="0" fillId="0" borderId="0" xfId="0" applyFill="1" applyBorder="1"/>
    <xf numFmtId="0" fontId="9" fillId="0" borderId="0" xfId="0" applyFont="1" applyFill="1" applyAlignment="1">
      <alignment horizontal="center" wrapText="1"/>
    </xf>
    <xf numFmtId="0" fontId="4" fillId="0" borderId="27" xfId="0" applyFont="1" applyFill="1" applyBorder="1" applyProtection="1"/>
    <xf numFmtId="0" fontId="3" fillId="0" borderId="27" xfId="0" applyFont="1" applyFill="1" applyBorder="1" applyAlignment="1" applyProtection="1">
      <alignment horizontal="center"/>
    </xf>
    <xf numFmtId="0" fontId="4" fillId="0" borderId="28" xfId="0" applyFont="1" applyFill="1" applyBorder="1" applyProtection="1"/>
    <xf numFmtId="49" fontId="4" fillId="0" borderId="28" xfId="0" applyNumberFormat="1" applyFont="1" applyFill="1" applyBorder="1" applyProtection="1"/>
    <xf numFmtId="0" fontId="3" fillId="0" borderId="28" xfId="3" applyFont="1" applyFill="1" applyBorder="1" applyAlignment="1" applyProtection="1">
      <alignment horizontal="center"/>
    </xf>
    <xf numFmtId="167" fontId="4" fillId="0" borderId="28" xfId="0" applyNumberFormat="1" applyFont="1" applyFill="1" applyBorder="1" applyProtection="1"/>
    <xf numFmtId="173" fontId="4" fillId="0" borderId="28" xfId="0" applyNumberFormat="1" applyFont="1" applyFill="1" applyBorder="1" applyProtection="1"/>
    <xf numFmtId="0" fontId="4" fillId="0" borderId="7" xfId="3" applyFill="1" applyBorder="1"/>
    <xf numFmtId="0" fontId="3" fillId="0" borderId="0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9" fontId="3" fillId="0" borderId="1" xfId="3" applyNumberFormat="1" applyFont="1" applyFill="1" applyBorder="1" applyProtection="1"/>
    <xf numFmtId="169" fontId="4" fillId="0" borderId="29" xfId="3" applyNumberFormat="1" applyFont="1" applyFill="1" applyBorder="1" applyAlignment="1" applyProtection="1">
      <alignment horizontal="center"/>
    </xf>
    <xf numFmtId="0" fontId="4" fillId="0" borderId="24" xfId="3" applyFill="1" applyBorder="1" applyAlignment="1">
      <alignment horizontal="center"/>
    </xf>
    <xf numFmtId="0" fontId="4" fillId="0" borderId="25" xfId="3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164" fontId="3" fillId="0" borderId="1" xfId="3" applyNumberFormat="1" applyFont="1" applyFill="1" applyBorder="1" applyAlignment="1">
      <alignment horizontal="center"/>
    </xf>
    <xf numFmtId="164" fontId="0" fillId="2" borderId="10" xfId="0" applyNumberFormat="1" applyFill="1" applyBorder="1"/>
    <xf numFmtId="164" fontId="4" fillId="2" borderId="10" xfId="3" applyNumberFormat="1" applyFill="1" applyBorder="1"/>
    <xf numFmtId="165" fontId="0" fillId="2" borderId="10" xfId="0" applyNumberFormat="1" applyFill="1" applyBorder="1"/>
    <xf numFmtId="165" fontId="4" fillId="2" borderId="15" xfId="3" applyNumberFormat="1" applyFill="1" applyBorder="1"/>
    <xf numFmtId="167" fontId="4" fillId="2" borderId="15" xfId="5" applyNumberFormat="1" applyFont="1" applyFill="1" applyBorder="1"/>
    <xf numFmtId="0" fontId="4" fillId="2" borderId="16" xfId="0" applyFont="1" applyFill="1" applyBorder="1" applyAlignment="1">
      <alignment horizontal="left"/>
    </xf>
    <xf numFmtId="167" fontId="4" fillId="2" borderId="15" xfId="6" applyNumberFormat="1" applyFont="1" applyFill="1" applyBorder="1"/>
    <xf numFmtId="0" fontId="4" fillId="2" borderId="15" xfId="3" applyFont="1" applyFill="1" applyBorder="1" applyAlignment="1">
      <alignment horizontal="center"/>
    </xf>
    <xf numFmtId="167" fontId="4" fillId="2" borderId="21" xfId="5" applyNumberFormat="1" applyFont="1" applyFill="1" applyBorder="1"/>
    <xf numFmtId="164" fontId="0" fillId="2" borderId="26" xfId="0" applyNumberFormat="1" applyFill="1" applyBorder="1"/>
    <xf numFmtId="164" fontId="4" fillId="2" borderId="26" xfId="3" applyNumberFormat="1" applyFill="1" applyBorder="1"/>
    <xf numFmtId="164" fontId="0" fillId="2" borderId="25" xfId="0" applyNumberFormat="1" applyFill="1" applyBorder="1"/>
    <xf numFmtId="171" fontId="4" fillId="2" borderId="0" xfId="5" applyNumberFormat="1" applyFont="1" applyFill="1"/>
    <xf numFmtId="165" fontId="4" fillId="2" borderId="0" xfId="1" applyNumberFormat="1" applyFont="1" applyFill="1"/>
    <xf numFmtId="164" fontId="0" fillId="2" borderId="0" xfId="5" applyNumberFormat="1" applyFont="1" applyFill="1"/>
    <xf numFmtId="164" fontId="4" fillId="2" borderId="0" xfId="5" applyNumberFormat="1" applyFont="1" applyFill="1"/>
    <xf numFmtId="164" fontId="0" fillId="2" borderId="0" xfId="0" applyNumberFormat="1" applyFont="1" applyFill="1"/>
    <xf numFmtId="0" fontId="4" fillId="2" borderId="0" xfId="0" applyFont="1" applyFill="1"/>
    <xf numFmtId="173" fontId="4" fillId="2" borderId="0" xfId="5" applyNumberFormat="1" applyFont="1" applyFill="1"/>
    <xf numFmtId="173" fontId="4" fillId="2" borderId="0" xfId="0" applyNumberFormat="1" applyFont="1" applyFill="1" applyProtection="1"/>
    <xf numFmtId="174" fontId="4" fillId="2" borderId="0" xfId="5" applyNumberFormat="1" applyFont="1" applyFill="1" applyProtection="1"/>
    <xf numFmtId="44" fontId="4" fillId="2" borderId="0" xfId="5" applyNumberFormat="1" applyFont="1" applyFill="1"/>
    <xf numFmtId="44" fontId="4" fillId="2" borderId="0" xfId="5" applyFont="1" applyFill="1"/>
    <xf numFmtId="178" fontId="4" fillId="2" borderId="0" xfId="5" applyNumberFormat="1" applyFont="1" applyFill="1"/>
    <xf numFmtId="164" fontId="0" fillId="2" borderId="0" xfId="0" applyNumberFormat="1" applyFill="1"/>
    <xf numFmtId="164" fontId="11" fillId="2" borderId="0" xfId="0" applyNumberFormat="1" applyFont="1" applyFill="1"/>
    <xf numFmtId="164" fontId="4" fillId="2" borderId="0" xfId="3" applyNumberFormat="1" applyFill="1"/>
    <xf numFmtId="169" fontId="4" fillId="2" borderId="0" xfId="0" applyNumberFormat="1" applyFont="1" applyFill="1"/>
    <xf numFmtId="167" fontId="4" fillId="2" borderId="0" xfId="5" applyNumberFormat="1" applyFont="1" applyFill="1" applyBorder="1"/>
    <xf numFmtId="169" fontId="3" fillId="2" borderId="0" xfId="3" applyNumberFormat="1" applyFont="1" applyFill="1" applyBorder="1" applyProtection="1"/>
    <xf numFmtId="0" fontId="3" fillId="0" borderId="17" xfId="3" applyFont="1" applyFill="1" applyBorder="1" applyAlignment="1">
      <alignment horizontal="right"/>
    </xf>
    <xf numFmtId="0" fontId="3" fillId="0" borderId="18" xfId="3" applyFont="1" applyFill="1" applyBorder="1" applyAlignment="1">
      <alignment horizontal="right"/>
    </xf>
    <xf numFmtId="0" fontId="3" fillId="0" borderId="19" xfId="3" applyFont="1" applyFill="1" applyBorder="1" applyAlignment="1">
      <alignment horizontal="right"/>
    </xf>
    <xf numFmtId="0" fontId="3" fillId="0" borderId="13" xfId="3" applyFont="1" applyFill="1" applyBorder="1" applyAlignment="1">
      <alignment horizontal="right"/>
    </xf>
    <xf numFmtId="0" fontId="3" fillId="0" borderId="14" xfId="3" applyFont="1" applyFill="1" applyBorder="1" applyAlignment="1">
      <alignment horizontal="right"/>
    </xf>
    <xf numFmtId="0" fontId="3" fillId="0" borderId="24" xfId="3" applyFont="1" applyFill="1" applyBorder="1" applyAlignment="1">
      <alignment horizontal="right" wrapText="1"/>
    </xf>
    <xf numFmtId="0" fontId="3" fillId="0" borderId="25" xfId="3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3" xfId="3" applyFont="1" applyFill="1" applyBorder="1" applyAlignment="1">
      <alignment horizontal="center"/>
    </xf>
    <xf numFmtId="0" fontId="3" fillId="0" borderId="6" xfId="3" applyFont="1" applyFill="1" applyBorder="1" applyAlignment="1">
      <alignment horizontal="center"/>
    </xf>
  </cellXfs>
  <cellStyles count="9">
    <cellStyle name="Comma" xfId="1" builtinId="3"/>
    <cellStyle name="Currency 2" xfId="5"/>
    <cellStyle name="Currency 2 2" xfId="6"/>
    <cellStyle name="Currency 3" xfId="7"/>
    <cellStyle name="Normal" xfId="0" builtinId="0"/>
    <cellStyle name="Normal 2 2" xfId="3"/>
    <cellStyle name="Normal_Company List" xfId="4"/>
    <cellStyle name="Normal_IN T065 Central ICC Model" xfId="8"/>
    <cellStyle name="Percent" xfId="2" builtinId="5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0"/>
  <sheetViews>
    <sheetView tabSelected="1" zoomScale="70" zoomScaleNormal="70" workbookViewId="0">
      <pane ySplit="15" topLeftCell="A16" activePane="bottomLeft" state="frozen"/>
      <selection pane="bottomLeft" activeCell="B9" sqref="B9"/>
    </sheetView>
  </sheetViews>
  <sheetFormatPr defaultRowHeight="15" x14ac:dyDescent="0.25"/>
  <cols>
    <col min="1" max="1" width="13.7109375" style="2" customWidth="1"/>
    <col min="2" max="2" width="14.28515625" style="2" bestFit="1" customWidth="1"/>
    <col min="3" max="3" width="12.85546875" style="2" customWidth="1"/>
    <col min="4" max="4" width="70" style="2" bestFit="1" customWidth="1"/>
    <col min="5" max="5" width="16.140625" style="2" customWidth="1"/>
    <col min="6" max="6" width="15.140625" style="2" customWidth="1"/>
    <col min="7" max="7" width="16.42578125" style="2" customWidth="1"/>
    <col min="8" max="8" width="16.5703125" style="2" customWidth="1"/>
    <col min="9" max="9" width="21.7109375" style="39" bestFit="1" customWidth="1"/>
    <col min="10" max="11" width="16.5703125" style="2" bestFit="1" customWidth="1"/>
    <col min="12" max="13" width="20.42578125" style="2" bestFit="1" customWidth="1"/>
    <col min="14" max="14" width="21.28515625" style="2" bestFit="1" customWidth="1"/>
    <col min="15" max="15" width="16.28515625" style="2" customWidth="1"/>
    <col min="16" max="16" width="18.42578125" style="2" bestFit="1" customWidth="1"/>
    <col min="17" max="17" width="20.42578125" style="2" bestFit="1" customWidth="1"/>
    <col min="18" max="18" width="15.5703125" style="2" bestFit="1" customWidth="1"/>
    <col min="19" max="20" width="9.140625" style="2"/>
    <col min="21" max="21" width="10.5703125" style="2" bestFit="1" customWidth="1"/>
    <col min="22" max="22" width="13.28515625" style="2" bestFit="1" customWidth="1"/>
    <col min="23" max="16384" width="9.140625" style="2"/>
  </cols>
  <sheetData>
    <row r="1" spans="1:19" ht="15.75" x14ac:dyDescent="0.25">
      <c r="A1" s="1" t="s">
        <v>0</v>
      </c>
      <c r="D1" s="94" t="s">
        <v>1</v>
      </c>
      <c r="E1" s="3"/>
      <c r="F1" s="4"/>
      <c r="G1" s="4"/>
      <c r="H1" s="4"/>
      <c r="I1" s="5"/>
      <c r="J1" s="95" t="s">
        <v>2</v>
      </c>
      <c r="K1" s="96" t="s">
        <v>3</v>
      </c>
      <c r="L1" s="96" t="s">
        <v>4</v>
      </c>
      <c r="M1" s="96" t="s">
        <v>5</v>
      </c>
      <c r="N1" s="6" t="s">
        <v>6</v>
      </c>
      <c r="O1" s="7" t="s">
        <v>7</v>
      </c>
      <c r="P1" s="8"/>
      <c r="R1" s="9" t="s">
        <v>8</v>
      </c>
      <c r="S1" s="9"/>
    </row>
    <row r="2" spans="1:19" ht="15.75" x14ac:dyDescent="0.25">
      <c r="A2" s="1" t="s">
        <v>9</v>
      </c>
      <c r="D2" s="10" t="s">
        <v>10</v>
      </c>
      <c r="E2" s="97"/>
      <c r="F2" s="98"/>
      <c r="G2" s="98"/>
      <c r="H2" s="98"/>
      <c r="I2" s="99" t="s">
        <v>11</v>
      </c>
      <c r="J2" s="127">
        <f>J105</f>
        <v>246846.30932290002</v>
      </c>
      <c r="K2" s="127">
        <f>K105</f>
        <v>43072.895875800001</v>
      </c>
      <c r="L2" s="128">
        <f>J106</f>
        <v>21189.456040572117</v>
      </c>
      <c r="M2" s="128">
        <f>K106</f>
        <v>6581.3758876938</v>
      </c>
      <c r="N2" s="100">
        <v>42917</v>
      </c>
      <c r="O2" s="11" t="s">
        <v>12</v>
      </c>
      <c r="P2" s="12"/>
    </row>
    <row r="3" spans="1:19" ht="15.75" x14ac:dyDescent="0.25">
      <c r="A3" s="1" t="s">
        <v>13</v>
      </c>
      <c r="D3" s="10" t="s">
        <v>14</v>
      </c>
      <c r="E3" s="101"/>
      <c r="F3" s="102"/>
      <c r="G3" s="102"/>
      <c r="H3" s="102"/>
      <c r="I3" s="103" t="s">
        <v>15</v>
      </c>
      <c r="J3" s="129">
        <f>SUM(H27:H29)</f>
        <v>49201084</v>
      </c>
      <c r="K3" s="129">
        <f>SUM(I27:I29)</f>
        <v>30438058</v>
      </c>
      <c r="L3" s="130">
        <f>H70</f>
        <v>5690644.3085999992</v>
      </c>
      <c r="M3" s="130">
        <f>I70</f>
        <v>3581442.1566000003</v>
      </c>
      <c r="N3" s="13" t="s">
        <v>16</v>
      </c>
      <c r="O3" s="11" t="s">
        <v>17</v>
      </c>
      <c r="P3" s="104">
        <v>2017</v>
      </c>
    </row>
    <row r="4" spans="1:19" ht="15.75" customHeight="1" x14ac:dyDescent="0.25">
      <c r="A4" s="1" t="s">
        <v>18</v>
      </c>
      <c r="B4" s="14"/>
      <c r="D4" s="10" t="s">
        <v>72</v>
      </c>
      <c r="E4" s="97"/>
      <c r="F4" s="102"/>
      <c r="G4" s="102"/>
      <c r="H4" s="105"/>
      <c r="I4" s="103" t="s">
        <v>19</v>
      </c>
      <c r="J4" s="131">
        <f>J2/J3</f>
        <v>5.01709086984547E-3</v>
      </c>
      <c r="K4" s="132" t="s">
        <v>20</v>
      </c>
      <c r="L4" s="133">
        <f>L2/L3</f>
        <v>3.7235600911744745E-3</v>
      </c>
      <c r="M4" s="134" t="s">
        <v>20</v>
      </c>
      <c r="N4" s="13" t="s">
        <v>21</v>
      </c>
      <c r="O4" s="15" t="s">
        <v>22</v>
      </c>
      <c r="P4" s="16" t="s">
        <v>23</v>
      </c>
    </row>
    <row r="5" spans="1:19" ht="15.75" x14ac:dyDescent="0.25">
      <c r="A5" s="17"/>
      <c r="B5" s="17"/>
      <c r="E5" s="157" t="s">
        <v>24</v>
      </c>
      <c r="F5" s="158"/>
      <c r="G5" s="158"/>
      <c r="H5" s="158"/>
      <c r="I5" s="159"/>
      <c r="J5" s="131">
        <v>0</v>
      </c>
      <c r="K5" s="132" t="s">
        <v>20</v>
      </c>
      <c r="L5" s="131">
        <f>IF(L4&lt;0.0007,L4,0.0007)</f>
        <v>6.9999999999999999E-4</v>
      </c>
      <c r="M5" s="134" t="s">
        <v>20</v>
      </c>
      <c r="N5" s="13" t="s">
        <v>25</v>
      </c>
      <c r="O5" s="18" t="s">
        <v>26</v>
      </c>
      <c r="P5" s="19" t="s">
        <v>27</v>
      </c>
    </row>
    <row r="6" spans="1:19" ht="15.75" x14ac:dyDescent="0.25">
      <c r="A6" s="14" t="s">
        <v>171</v>
      </c>
      <c r="B6" s="17"/>
      <c r="E6" s="106"/>
      <c r="F6" s="160" t="s">
        <v>28</v>
      </c>
      <c r="G6" s="160"/>
      <c r="H6" s="160"/>
      <c r="I6" s="161"/>
      <c r="J6" s="135">
        <f>N155</f>
        <v>0</v>
      </c>
      <c r="K6" s="132" t="s">
        <v>20</v>
      </c>
      <c r="L6" s="131">
        <f>N118</f>
        <v>7.0036009117447435E-4</v>
      </c>
      <c r="M6" s="134" t="s">
        <v>20</v>
      </c>
      <c r="N6" s="107" t="s">
        <v>29</v>
      </c>
      <c r="O6" s="20"/>
      <c r="P6" s="21"/>
    </row>
    <row r="7" spans="1:19" ht="16.5" customHeight="1" thickBot="1" x14ac:dyDescent="0.3">
      <c r="A7" s="17"/>
      <c r="B7" s="17"/>
      <c r="E7" s="108"/>
      <c r="F7" s="162" t="s">
        <v>30</v>
      </c>
      <c r="G7" s="162"/>
      <c r="H7" s="162"/>
      <c r="I7" s="163"/>
      <c r="J7" s="136">
        <f>-M109</f>
        <v>246846.30932290002</v>
      </c>
      <c r="K7" s="136">
        <f>-O109</f>
        <v>43072.895875800001</v>
      </c>
      <c r="L7" s="137">
        <f>-M110</f>
        <v>17203.955873759518</v>
      </c>
      <c r="M7" s="137">
        <f>-O110</f>
        <v>4093.5616781703429</v>
      </c>
      <c r="N7" s="137">
        <f>SUM(J7:M7)</f>
        <v>311216.72275062988</v>
      </c>
      <c r="O7" s="136">
        <f>-Q108</f>
        <v>2.5011104298755527E-12</v>
      </c>
      <c r="P7" s="138">
        <f>N7+O7</f>
        <v>311216.72275062988</v>
      </c>
    </row>
    <row r="8" spans="1:19" ht="16.5" customHeight="1" x14ac:dyDescent="0.25">
      <c r="A8" s="17"/>
      <c r="B8" s="17"/>
      <c r="E8" s="22"/>
      <c r="F8" s="23"/>
      <c r="G8" s="23"/>
      <c r="H8" s="23"/>
      <c r="I8" s="23"/>
      <c r="J8" s="24"/>
      <c r="K8" s="24"/>
      <c r="L8" s="25"/>
      <c r="M8" s="25"/>
      <c r="N8" s="25"/>
      <c r="O8" s="24"/>
      <c r="P8" s="24"/>
    </row>
    <row r="9" spans="1:19" x14ac:dyDescent="0.25">
      <c r="H9" s="26"/>
      <c r="I9" s="27"/>
      <c r="N9" s="28"/>
    </row>
    <row r="10" spans="1:19" x14ac:dyDescent="0.25">
      <c r="H10" s="26"/>
      <c r="I10" s="27"/>
      <c r="N10" s="28"/>
      <c r="P10" s="93"/>
      <c r="Q10" s="29"/>
    </row>
    <row r="11" spans="1:19" x14ac:dyDescent="0.25">
      <c r="H11" s="26"/>
      <c r="I11" s="27"/>
      <c r="N11" s="28"/>
      <c r="P11" s="26"/>
      <c r="Q11" s="29" t="s">
        <v>31</v>
      </c>
    </row>
    <row r="12" spans="1:19" x14ac:dyDescent="0.25">
      <c r="C12" s="30"/>
      <c r="E12" s="31">
        <v>40906</v>
      </c>
      <c r="F12" s="31">
        <v>41457</v>
      </c>
      <c r="G12" s="31">
        <v>40906</v>
      </c>
      <c r="H12" s="26" t="s">
        <v>32</v>
      </c>
      <c r="I12" s="26" t="s">
        <v>33</v>
      </c>
      <c r="J12" s="26"/>
      <c r="L12" s="31" t="s">
        <v>34</v>
      </c>
      <c r="M12" s="31" t="s">
        <v>32</v>
      </c>
      <c r="N12" s="31" t="s">
        <v>34</v>
      </c>
      <c r="O12" s="31" t="s">
        <v>33</v>
      </c>
      <c r="P12" s="26" t="s">
        <v>35</v>
      </c>
      <c r="Q12" s="26" t="s">
        <v>36</v>
      </c>
      <c r="R12" s="26">
        <v>2017</v>
      </c>
    </row>
    <row r="13" spans="1:19" x14ac:dyDescent="0.25">
      <c r="A13" s="32" t="s">
        <v>37</v>
      </c>
      <c r="B13" s="32"/>
      <c r="C13" s="33"/>
      <c r="E13" s="26" t="s">
        <v>33</v>
      </c>
      <c r="F13" s="26" t="s">
        <v>33</v>
      </c>
      <c r="G13" s="26" t="s">
        <v>32</v>
      </c>
      <c r="H13" s="26" t="s">
        <v>38</v>
      </c>
      <c r="I13" s="26" t="s">
        <v>38</v>
      </c>
      <c r="J13" s="26" t="s">
        <v>32</v>
      </c>
      <c r="K13" s="26" t="s">
        <v>33</v>
      </c>
      <c r="L13" s="26" t="s">
        <v>32</v>
      </c>
      <c r="M13" s="26" t="s">
        <v>39</v>
      </c>
      <c r="N13" s="26" t="s">
        <v>33</v>
      </c>
      <c r="O13" s="26" t="s">
        <v>39</v>
      </c>
      <c r="P13" s="26" t="s">
        <v>6</v>
      </c>
      <c r="Q13" s="31" t="s">
        <v>6</v>
      </c>
      <c r="R13" s="31" t="s">
        <v>23</v>
      </c>
      <c r="S13" s="109"/>
    </row>
    <row r="14" spans="1:19" x14ac:dyDescent="0.25">
      <c r="A14" s="110" t="s">
        <v>32</v>
      </c>
      <c r="B14" s="110" t="s">
        <v>33</v>
      </c>
      <c r="C14" s="34" t="s">
        <v>40</v>
      </c>
      <c r="D14" s="34" t="s">
        <v>41</v>
      </c>
      <c r="E14" s="34" t="s">
        <v>42</v>
      </c>
      <c r="F14" s="34" t="s">
        <v>42</v>
      </c>
      <c r="G14" s="34" t="s">
        <v>42</v>
      </c>
      <c r="H14" s="34" t="s">
        <v>43</v>
      </c>
      <c r="I14" s="34" t="s">
        <v>43</v>
      </c>
      <c r="J14" s="34" t="s">
        <v>44</v>
      </c>
      <c r="K14" s="34" t="s">
        <v>44</v>
      </c>
      <c r="L14" s="34" t="s">
        <v>45</v>
      </c>
      <c r="M14" s="34" t="s">
        <v>46</v>
      </c>
      <c r="N14" s="34" t="s">
        <v>45</v>
      </c>
      <c r="O14" s="34" t="s">
        <v>46</v>
      </c>
      <c r="P14" s="34" t="s">
        <v>47</v>
      </c>
      <c r="Q14" s="34" t="s">
        <v>27</v>
      </c>
      <c r="R14" s="34" t="s">
        <v>47</v>
      </c>
    </row>
    <row r="15" spans="1:19" x14ac:dyDescent="0.25">
      <c r="A15" s="30"/>
      <c r="B15" s="30"/>
      <c r="C15" s="33"/>
      <c r="D15" s="33"/>
      <c r="E15" s="26" t="s">
        <v>48</v>
      </c>
      <c r="F15" s="26" t="s">
        <v>49</v>
      </c>
      <c r="G15" s="26" t="s">
        <v>50</v>
      </c>
      <c r="H15" s="26" t="s">
        <v>51</v>
      </c>
      <c r="I15" s="26" t="s">
        <v>52</v>
      </c>
      <c r="J15" s="26" t="s">
        <v>53</v>
      </c>
      <c r="K15" s="26" t="s">
        <v>54</v>
      </c>
      <c r="L15" s="26" t="s">
        <v>55</v>
      </c>
      <c r="M15" s="26" t="s">
        <v>56</v>
      </c>
      <c r="N15" s="26" t="s">
        <v>57</v>
      </c>
      <c r="O15" s="26" t="s">
        <v>58</v>
      </c>
      <c r="P15" s="26" t="s">
        <v>59</v>
      </c>
      <c r="Q15" s="26" t="s">
        <v>60</v>
      </c>
      <c r="R15" s="35" t="s">
        <v>61</v>
      </c>
    </row>
    <row r="16" spans="1:19" ht="15.75" thickBot="1" x14ac:dyDescent="0.3">
      <c r="A16" s="36"/>
      <c r="B16" s="36"/>
      <c r="C16" s="36"/>
      <c r="D16" s="53"/>
    </row>
    <row r="17" spans="1:18" ht="16.5" thickTop="1" thickBot="1" x14ac:dyDescent="0.3">
      <c r="A17" s="111"/>
      <c r="B17" s="111"/>
      <c r="C17" s="111"/>
      <c r="D17" s="112" t="s">
        <v>62</v>
      </c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spans="1:18" ht="15.75" thickTop="1" x14ac:dyDescent="0.25">
      <c r="A18" s="37"/>
      <c r="B18" s="37"/>
      <c r="C18" s="44"/>
      <c r="D18" s="53"/>
      <c r="E18" s="38"/>
      <c r="F18" s="38"/>
      <c r="G18" s="38"/>
      <c r="H18" s="39"/>
      <c r="J18" s="40"/>
      <c r="K18" s="40"/>
      <c r="L18" s="41"/>
      <c r="M18" s="28"/>
      <c r="N18" s="41"/>
      <c r="O18" s="42"/>
      <c r="P18" s="28"/>
      <c r="Q18" s="40"/>
      <c r="R18" s="28"/>
    </row>
    <row r="19" spans="1:18" x14ac:dyDescent="0.25">
      <c r="A19" s="37"/>
      <c r="B19" s="43"/>
      <c r="C19" s="44"/>
      <c r="D19" s="44"/>
      <c r="E19" s="45"/>
      <c r="F19" s="46"/>
      <c r="G19" s="46"/>
      <c r="H19" s="37"/>
      <c r="I19" s="37"/>
      <c r="J19" s="47"/>
      <c r="K19" s="47"/>
      <c r="L19" s="46"/>
      <c r="M19" s="40"/>
      <c r="N19" s="46"/>
      <c r="O19" s="40"/>
      <c r="P19" s="48"/>
      <c r="Q19" s="48"/>
      <c r="R19" s="48"/>
    </row>
    <row r="20" spans="1:18" x14ac:dyDescent="0.25">
      <c r="A20" s="37"/>
      <c r="B20" s="43"/>
      <c r="C20" s="44"/>
      <c r="D20" s="44"/>
      <c r="E20" s="49"/>
      <c r="F20" s="49"/>
      <c r="G20" s="50"/>
      <c r="H20" s="37"/>
      <c r="I20" s="37"/>
      <c r="J20" s="47"/>
      <c r="K20" s="47"/>
      <c r="L20" s="49"/>
      <c r="M20" s="40"/>
      <c r="N20" s="49"/>
      <c r="O20" s="40"/>
      <c r="P20" s="48"/>
      <c r="Q20" s="48"/>
      <c r="R20" s="48"/>
    </row>
    <row r="21" spans="1:18" x14ac:dyDescent="0.25">
      <c r="A21" s="51" t="s">
        <v>73</v>
      </c>
      <c r="B21" s="51" t="s">
        <v>74</v>
      </c>
      <c r="C21" s="44"/>
      <c r="D21" s="44" t="s">
        <v>75</v>
      </c>
      <c r="E21" s="139">
        <v>0</v>
      </c>
      <c r="F21" s="139">
        <v>0</v>
      </c>
      <c r="G21" s="139">
        <v>0</v>
      </c>
      <c r="H21" s="140">
        <v>0</v>
      </c>
      <c r="I21" s="140">
        <v>0</v>
      </c>
      <c r="J21" s="141">
        <f>G21*H21</f>
        <v>0</v>
      </c>
      <c r="K21" s="141">
        <f>F21*I21</f>
        <v>0</v>
      </c>
      <c r="L21" s="139">
        <f>G21</f>
        <v>0</v>
      </c>
      <c r="M21" s="142">
        <f>L21*H21</f>
        <v>0</v>
      </c>
      <c r="N21" s="139">
        <f>MIN(L21,F21)</f>
        <v>0</v>
      </c>
      <c r="O21" s="142">
        <f>N21*I21</f>
        <v>0</v>
      </c>
      <c r="P21" s="143">
        <f>M21+O21-J21-K21</f>
        <v>0</v>
      </c>
      <c r="Q21" s="143">
        <f>(F21*I21)-(E21*I21)</f>
        <v>0</v>
      </c>
      <c r="R21" s="143">
        <f>P21+Q21</f>
        <v>0</v>
      </c>
    </row>
    <row r="22" spans="1:18" x14ac:dyDescent="0.25">
      <c r="A22" s="51" t="s">
        <v>73</v>
      </c>
      <c r="B22" s="51" t="s">
        <v>74</v>
      </c>
      <c r="C22" s="36"/>
      <c r="D22" s="44" t="s">
        <v>76</v>
      </c>
      <c r="E22" s="139">
        <v>0</v>
      </c>
      <c r="F22" s="139">
        <v>0</v>
      </c>
      <c r="G22" s="139">
        <v>0</v>
      </c>
      <c r="H22" s="140">
        <v>0</v>
      </c>
      <c r="I22" s="140">
        <v>0</v>
      </c>
      <c r="J22" s="141">
        <f>G22*H22</f>
        <v>0</v>
      </c>
      <c r="K22" s="141">
        <f>F22*I22</f>
        <v>0</v>
      </c>
      <c r="L22" s="139">
        <f>G22</f>
        <v>0</v>
      </c>
      <c r="M22" s="142">
        <f>L22*H22</f>
        <v>0</v>
      </c>
      <c r="N22" s="139">
        <f>MIN(L22,F22)</f>
        <v>0</v>
      </c>
      <c r="O22" s="142">
        <f>N22*I22</f>
        <v>0</v>
      </c>
      <c r="P22" s="143">
        <f>M22+O22-J22-K22</f>
        <v>0</v>
      </c>
      <c r="Q22" s="143">
        <f>(F22*I22)-(E22*I22)</f>
        <v>0</v>
      </c>
      <c r="R22" s="143">
        <f>P22+Q22</f>
        <v>0</v>
      </c>
    </row>
    <row r="23" spans="1:18" ht="15.75" thickBot="1" x14ac:dyDescent="0.3">
      <c r="A23" s="53"/>
      <c r="B23" s="53"/>
      <c r="C23" s="53"/>
      <c r="D23" s="53"/>
      <c r="E23" s="26"/>
      <c r="G23" s="52"/>
      <c r="H23" s="53"/>
      <c r="I23" s="53"/>
      <c r="L23" s="54"/>
      <c r="N23" s="55"/>
    </row>
    <row r="24" spans="1:18" ht="15.75" thickBot="1" x14ac:dyDescent="0.3">
      <c r="A24" s="113"/>
      <c r="B24" s="113"/>
      <c r="C24" s="114"/>
      <c r="D24" s="115" t="s">
        <v>63</v>
      </c>
      <c r="E24" s="113"/>
      <c r="F24" s="113"/>
      <c r="G24" s="116"/>
      <c r="H24" s="113"/>
      <c r="I24" s="113"/>
      <c r="J24" s="113"/>
      <c r="K24" s="113"/>
      <c r="L24" s="113"/>
      <c r="M24" s="113"/>
      <c r="N24" s="117"/>
      <c r="O24" s="113"/>
      <c r="P24" s="113"/>
      <c r="Q24" s="113"/>
      <c r="R24" s="113"/>
    </row>
    <row r="25" spans="1:18" x14ac:dyDescent="0.25">
      <c r="A25" s="36"/>
      <c r="B25" s="36"/>
      <c r="C25" s="56"/>
      <c r="D25" s="57"/>
      <c r="G25" s="50"/>
      <c r="I25" s="2"/>
      <c r="N25" s="58"/>
    </row>
    <row r="26" spans="1:18" x14ac:dyDescent="0.25">
      <c r="A26" s="53"/>
      <c r="B26" s="53"/>
      <c r="C26" s="56"/>
      <c r="D26" s="59" t="s">
        <v>77</v>
      </c>
      <c r="G26" s="36"/>
      <c r="I26" s="2"/>
      <c r="L26" s="58"/>
      <c r="N26" s="58"/>
    </row>
    <row r="27" spans="1:18" x14ac:dyDescent="0.25">
      <c r="A27" s="60" t="s">
        <v>78</v>
      </c>
      <c r="B27" s="51" t="s">
        <v>79</v>
      </c>
      <c r="C27" s="60"/>
      <c r="D27" s="61" t="s">
        <v>80</v>
      </c>
      <c r="E27" s="139">
        <v>1.4151000000000001E-3</v>
      </c>
      <c r="F27" s="139">
        <v>1.4151000000000001E-3</v>
      </c>
      <c r="G27" s="139">
        <v>1.8653999999999999E-3</v>
      </c>
      <c r="H27" s="140">
        <v>0</v>
      </c>
      <c r="I27" s="140">
        <v>0</v>
      </c>
      <c r="J27" s="141">
        <f>G27*H27</f>
        <v>0</v>
      </c>
      <c r="K27" s="141">
        <f>F27*I27</f>
        <v>0</v>
      </c>
      <c r="L27" s="139">
        <v>0</v>
      </c>
      <c r="M27" s="142">
        <f>L27*H27</f>
        <v>0</v>
      </c>
      <c r="N27" s="139">
        <f>MIN(L27,F27)</f>
        <v>0</v>
      </c>
      <c r="O27" s="142">
        <f>N27*I27</f>
        <v>0</v>
      </c>
      <c r="P27" s="143">
        <f>M27+O27-J27-K27</f>
        <v>0</v>
      </c>
      <c r="Q27" s="143">
        <f>(F27*I27)-(E27*I27)</f>
        <v>0</v>
      </c>
      <c r="R27" s="143">
        <f>P27+Q27</f>
        <v>0</v>
      </c>
    </row>
    <row r="28" spans="1:18" x14ac:dyDescent="0.25">
      <c r="A28" s="60" t="s">
        <v>78</v>
      </c>
      <c r="B28" s="51" t="s">
        <v>79</v>
      </c>
      <c r="C28" s="60"/>
      <c r="D28" s="61" t="s">
        <v>81</v>
      </c>
      <c r="E28" s="139">
        <v>1.4151000000000001E-3</v>
      </c>
      <c r="F28" s="139">
        <v>1.4151000000000001E-3</v>
      </c>
      <c r="G28" s="139">
        <v>1.8653999999999999E-3</v>
      </c>
      <c r="H28" s="140">
        <v>49201084</v>
      </c>
      <c r="I28" s="140">
        <v>30438058</v>
      </c>
      <c r="J28" s="141">
        <f>G28*H28</f>
        <v>91779.70209359999</v>
      </c>
      <c r="K28" s="141">
        <f>F28*I28</f>
        <v>43072.895875800001</v>
      </c>
      <c r="L28" s="139">
        <v>0</v>
      </c>
      <c r="M28" s="142">
        <f>L28*H28</f>
        <v>0</v>
      </c>
      <c r="N28" s="139">
        <f>MIN(L28,F28)</f>
        <v>0</v>
      </c>
      <c r="O28" s="142">
        <f>N28*I28</f>
        <v>0</v>
      </c>
      <c r="P28" s="143">
        <f>M28+O28-J28-K28</f>
        <v>-134852.5979694</v>
      </c>
      <c r="Q28" s="143">
        <f>(F28*I28)-(E28*I28)</f>
        <v>0</v>
      </c>
      <c r="R28" s="143">
        <f>P28+Q28</f>
        <v>-134852.5979694</v>
      </c>
    </row>
    <row r="29" spans="1:18" x14ac:dyDescent="0.25">
      <c r="A29" s="60" t="s">
        <v>78</v>
      </c>
      <c r="B29" s="51" t="s">
        <v>79</v>
      </c>
      <c r="C29" s="60"/>
      <c r="D29" s="61" t="s">
        <v>82</v>
      </c>
      <c r="E29" s="139">
        <v>1.4151000000000001E-3</v>
      </c>
      <c r="F29" s="139">
        <v>1.4151000000000001E-3</v>
      </c>
      <c r="G29" s="139">
        <v>8.3940000000000002E-4</v>
      </c>
      <c r="H29" s="140">
        <v>0</v>
      </c>
      <c r="I29" s="140">
        <v>0</v>
      </c>
      <c r="J29" s="141">
        <f>G29*H29</f>
        <v>0</v>
      </c>
      <c r="K29" s="141">
        <f>F29*I29</f>
        <v>0</v>
      </c>
      <c r="L29" s="139">
        <v>0</v>
      </c>
      <c r="M29" s="142">
        <f>L29*H29</f>
        <v>0</v>
      </c>
      <c r="N29" s="139">
        <f>MIN(L29,F29)</f>
        <v>0</v>
      </c>
      <c r="O29" s="142">
        <f>N29*I29</f>
        <v>0</v>
      </c>
      <c r="P29" s="143">
        <f>M29+O29-J29-K29</f>
        <v>0</v>
      </c>
      <c r="Q29" s="143">
        <f>(F29*I29)-(E29*I29)</f>
        <v>0</v>
      </c>
      <c r="R29" s="143">
        <f>P29+Q29</f>
        <v>0</v>
      </c>
    </row>
    <row r="30" spans="1:18" x14ac:dyDescent="0.25">
      <c r="A30" s="60" t="s">
        <v>78</v>
      </c>
      <c r="B30" s="51" t="s">
        <v>83</v>
      </c>
      <c r="C30" s="60"/>
      <c r="D30" s="61" t="s">
        <v>84</v>
      </c>
      <c r="E30" s="139">
        <v>1.4151000000000001E-3</v>
      </c>
      <c r="F30" s="139">
        <v>1.4151000000000001E-3</v>
      </c>
      <c r="G30" s="139">
        <v>1.8653999999999999E-3</v>
      </c>
      <c r="H30" s="140">
        <v>0</v>
      </c>
      <c r="I30" s="140">
        <v>0</v>
      </c>
      <c r="J30" s="141">
        <f t="shared" ref="J30:J34" si="0">G30*H30</f>
        <v>0</v>
      </c>
      <c r="K30" s="141">
        <f t="shared" ref="K30:K34" si="1">F30*I30</f>
        <v>0</v>
      </c>
      <c r="L30" s="139">
        <v>0</v>
      </c>
      <c r="M30" s="142">
        <f t="shared" ref="M30:M34" si="2">L30*H30</f>
        <v>0</v>
      </c>
      <c r="N30" s="139">
        <f t="shared" ref="N30:N34" si="3">MIN(L30,F30)</f>
        <v>0</v>
      </c>
      <c r="O30" s="142">
        <f t="shared" ref="O30:O34" si="4">N30*I30</f>
        <v>0</v>
      </c>
      <c r="P30" s="143">
        <f t="shared" ref="P30:P34" si="5">M30+O30-J30-K30</f>
        <v>0</v>
      </c>
      <c r="Q30" s="143">
        <f t="shared" ref="Q30:Q34" si="6">(F30*I30)-(E30*I30)</f>
        <v>0</v>
      </c>
      <c r="R30" s="143">
        <f t="shared" ref="R30:R34" si="7">P30+Q30</f>
        <v>0</v>
      </c>
    </row>
    <row r="31" spans="1:18" x14ac:dyDescent="0.25">
      <c r="A31" s="60" t="s">
        <v>78</v>
      </c>
      <c r="B31" s="51" t="s">
        <v>83</v>
      </c>
      <c r="C31" s="60"/>
      <c r="D31" s="61" t="s">
        <v>85</v>
      </c>
      <c r="E31" s="139">
        <v>1.4151000000000001E-3</v>
      </c>
      <c r="F31" s="139">
        <v>1.4151000000000001E-3</v>
      </c>
      <c r="G31" s="139">
        <v>1.8653999999999999E-3</v>
      </c>
      <c r="H31" s="140">
        <v>0</v>
      </c>
      <c r="I31" s="140">
        <v>0</v>
      </c>
      <c r="J31" s="141">
        <f t="shared" si="0"/>
        <v>0</v>
      </c>
      <c r="K31" s="141">
        <f t="shared" si="1"/>
        <v>0</v>
      </c>
      <c r="L31" s="139">
        <v>0</v>
      </c>
      <c r="M31" s="142">
        <f t="shared" si="2"/>
        <v>0</v>
      </c>
      <c r="N31" s="139">
        <f t="shared" si="3"/>
        <v>0</v>
      </c>
      <c r="O31" s="142">
        <f t="shared" si="4"/>
        <v>0</v>
      </c>
      <c r="P31" s="143">
        <f t="shared" si="5"/>
        <v>0</v>
      </c>
      <c r="Q31" s="143">
        <f t="shared" si="6"/>
        <v>0</v>
      </c>
      <c r="R31" s="143">
        <f t="shared" si="7"/>
        <v>0</v>
      </c>
    </row>
    <row r="32" spans="1:18" x14ac:dyDescent="0.25">
      <c r="A32" s="60" t="s">
        <v>78</v>
      </c>
      <c r="B32" s="51" t="s">
        <v>83</v>
      </c>
      <c r="C32" s="60"/>
      <c r="D32" s="61" t="s">
        <v>86</v>
      </c>
      <c r="E32" s="139">
        <v>1.4151000000000001E-3</v>
      </c>
      <c r="F32" s="139">
        <v>1.4151000000000001E-3</v>
      </c>
      <c r="G32" s="139">
        <v>8.3940000000000002E-4</v>
      </c>
      <c r="H32" s="140">
        <v>0</v>
      </c>
      <c r="I32" s="140">
        <v>0</v>
      </c>
      <c r="J32" s="141">
        <f t="shared" si="0"/>
        <v>0</v>
      </c>
      <c r="K32" s="141">
        <f t="shared" si="1"/>
        <v>0</v>
      </c>
      <c r="L32" s="139">
        <v>0</v>
      </c>
      <c r="M32" s="142">
        <f t="shared" si="2"/>
        <v>0</v>
      </c>
      <c r="N32" s="139">
        <f t="shared" si="3"/>
        <v>0</v>
      </c>
      <c r="O32" s="142">
        <f t="shared" si="4"/>
        <v>0</v>
      </c>
      <c r="P32" s="143">
        <f t="shared" si="5"/>
        <v>0</v>
      </c>
      <c r="Q32" s="143">
        <f t="shared" si="6"/>
        <v>0</v>
      </c>
      <c r="R32" s="143">
        <f t="shared" si="7"/>
        <v>0</v>
      </c>
    </row>
    <row r="33" spans="1:18" x14ac:dyDescent="0.25">
      <c r="A33" s="60" t="s">
        <v>78</v>
      </c>
      <c r="B33" s="51" t="s">
        <v>83</v>
      </c>
      <c r="C33" s="60"/>
      <c r="D33" s="61" t="s">
        <v>87</v>
      </c>
      <c r="E33" s="139">
        <v>1.4151000000000001E-3</v>
      </c>
      <c r="F33" s="139">
        <v>1.4151000000000001E-3</v>
      </c>
      <c r="G33" s="139">
        <v>1.8653999999999999E-3</v>
      </c>
      <c r="H33" s="140">
        <v>0</v>
      </c>
      <c r="I33" s="140">
        <v>0</v>
      </c>
      <c r="J33" s="141">
        <f t="shared" si="0"/>
        <v>0</v>
      </c>
      <c r="K33" s="141">
        <f t="shared" si="1"/>
        <v>0</v>
      </c>
      <c r="L33" s="139">
        <v>0</v>
      </c>
      <c r="M33" s="142">
        <f t="shared" si="2"/>
        <v>0</v>
      </c>
      <c r="N33" s="139">
        <f t="shared" si="3"/>
        <v>0</v>
      </c>
      <c r="O33" s="142">
        <f t="shared" si="4"/>
        <v>0</v>
      </c>
      <c r="P33" s="143">
        <f t="shared" si="5"/>
        <v>0</v>
      </c>
      <c r="Q33" s="143">
        <f t="shared" si="6"/>
        <v>0</v>
      </c>
      <c r="R33" s="143">
        <f t="shared" si="7"/>
        <v>0</v>
      </c>
    </row>
    <row r="34" spans="1:18" x14ac:dyDescent="0.25">
      <c r="A34" s="60" t="s">
        <v>78</v>
      </c>
      <c r="B34" s="51" t="s">
        <v>83</v>
      </c>
      <c r="C34" s="60"/>
      <c r="D34" s="61" t="s">
        <v>88</v>
      </c>
      <c r="E34" s="139">
        <v>1.4151000000000001E-3</v>
      </c>
      <c r="F34" s="139">
        <v>1.4151000000000001E-3</v>
      </c>
      <c r="G34" s="139">
        <v>1.8653999999999999E-3</v>
      </c>
      <c r="H34" s="140">
        <v>0</v>
      </c>
      <c r="I34" s="140">
        <v>0</v>
      </c>
      <c r="J34" s="141">
        <f t="shared" si="0"/>
        <v>0</v>
      </c>
      <c r="K34" s="141">
        <f t="shared" si="1"/>
        <v>0</v>
      </c>
      <c r="L34" s="139">
        <v>0</v>
      </c>
      <c r="M34" s="142">
        <f t="shared" si="2"/>
        <v>0</v>
      </c>
      <c r="N34" s="139">
        <f t="shared" si="3"/>
        <v>0</v>
      </c>
      <c r="O34" s="142">
        <f t="shared" si="4"/>
        <v>0</v>
      </c>
      <c r="P34" s="143">
        <f t="shared" si="5"/>
        <v>0</v>
      </c>
      <c r="Q34" s="143">
        <f t="shared" si="6"/>
        <v>0</v>
      </c>
      <c r="R34" s="143">
        <f t="shared" si="7"/>
        <v>0</v>
      </c>
    </row>
    <row r="35" spans="1:18" x14ac:dyDescent="0.25">
      <c r="A35" s="60" t="s">
        <v>78</v>
      </c>
      <c r="B35" s="51" t="s">
        <v>83</v>
      </c>
      <c r="C35" s="60"/>
      <c r="D35" s="61" t="s">
        <v>89</v>
      </c>
      <c r="E35" s="139">
        <v>1.4151000000000001E-3</v>
      </c>
      <c r="F35" s="139">
        <v>1.4151000000000001E-3</v>
      </c>
      <c r="G35" s="139">
        <v>8.3940000000000002E-4</v>
      </c>
      <c r="H35" s="140">
        <v>0</v>
      </c>
      <c r="I35" s="140">
        <v>0</v>
      </c>
      <c r="J35" s="144"/>
      <c r="K35" s="144"/>
      <c r="L35" s="145"/>
      <c r="M35" s="142"/>
      <c r="N35" s="146"/>
      <c r="O35" s="147"/>
      <c r="P35" s="147"/>
      <c r="Q35" s="147"/>
      <c r="R35" s="147"/>
    </row>
    <row r="36" spans="1:18" x14ac:dyDescent="0.25">
      <c r="A36" s="64"/>
      <c r="B36" s="64"/>
      <c r="C36" s="56"/>
      <c r="D36" s="59"/>
      <c r="F36" s="49"/>
      <c r="G36" s="50"/>
      <c r="H36" s="57"/>
      <c r="I36" s="57"/>
      <c r="J36" s="57"/>
      <c r="K36" s="57"/>
      <c r="L36" s="58"/>
      <c r="N36" s="58"/>
      <c r="O36" s="63"/>
      <c r="P36" s="63"/>
      <c r="Q36" s="63"/>
      <c r="R36" s="63"/>
    </row>
    <row r="37" spans="1:18" x14ac:dyDescent="0.25">
      <c r="A37" s="43"/>
      <c r="B37" s="53"/>
      <c r="C37" s="56"/>
      <c r="D37" s="59" t="s">
        <v>90</v>
      </c>
      <c r="E37" s="65"/>
      <c r="F37" s="65"/>
      <c r="G37" s="65"/>
      <c r="H37" s="37"/>
      <c r="I37" s="37"/>
      <c r="J37" s="47"/>
      <c r="K37" s="47"/>
      <c r="L37" s="65"/>
      <c r="M37" s="40"/>
      <c r="N37" s="65"/>
      <c r="O37" s="40"/>
      <c r="P37" s="48"/>
      <c r="Q37" s="48"/>
      <c r="R37" s="48"/>
    </row>
    <row r="38" spans="1:18" x14ac:dyDescent="0.25">
      <c r="A38" s="61" t="s">
        <v>91</v>
      </c>
      <c r="B38" s="51" t="s">
        <v>92</v>
      </c>
      <c r="C38" s="37"/>
      <c r="D38" s="66" t="s">
        <v>93</v>
      </c>
      <c r="E38" s="139">
        <v>0</v>
      </c>
      <c r="F38" s="139">
        <v>0</v>
      </c>
      <c r="G38" s="139">
        <v>0</v>
      </c>
      <c r="H38" s="140">
        <v>0</v>
      </c>
      <c r="I38" s="140">
        <v>0</v>
      </c>
      <c r="J38" s="141">
        <f>G38*H38</f>
        <v>0</v>
      </c>
      <c r="K38" s="141">
        <f>F38*I38</f>
        <v>0</v>
      </c>
      <c r="L38" s="148">
        <v>0</v>
      </c>
      <c r="M38" s="142">
        <f>L38*H38</f>
        <v>0</v>
      </c>
      <c r="N38" s="148">
        <f>MIN(L38,F38)</f>
        <v>0</v>
      </c>
      <c r="O38" s="142">
        <f>N38*I38</f>
        <v>0</v>
      </c>
      <c r="P38" s="143">
        <f>M38+O38-J38-K38</f>
        <v>0</v>
      </c>
      <c r="Q38" s="143">
        <f>(F38*I38)-(E38*I38)</f>
        <v>0</v>
      </c>
      <c r="R38" s="143">
        <f>P38+Q38</f>
        <v>0</v>
      </c>
    </row>
    <row r="39" spans="1:18" x14ac:dyDescent="0.25">
      <c r="A39" s="61" t="s">
        <v>91</v>
      </c>
      <c r="B39" s="51" t="s">
        <v>92</v>
      </c>
      <c r="C39" s="37"/>
      <c r="D39" s="66" t="s">
        <v>94</v>
      </c>
      <c r="E39" s="139">
        <v>0</v>
      </c>
      <c r="F39" s="139">
        <v>0</v>
      </c>
      <c r="G39" s="139">
        <v>0</v>
      </c>
      <c r="H39" s="140">
        <v>0</v>
      </c>
      <c r="I39" s="140">
        <v>0</v>
      </c>
      <c r="J39" s="141">
        <f>G39*H39</f>
        <v>0</v>
      </c>
      <c r="K39" s="141">
        <f>F39*I39</f>
        <v>0</v>
      </c>
      <c r="L39" s="148">
        <v>0</v>
      </c>
      <c r="M39" s="142">
        <f>L39*H39</f>
        <v>0</v>
      </c>
      <c r="N39" s="148">
        <f>MIN(L39,F39)</f>
        <v>0</v>
      </c>
      <c r="O39" s="142">
        <f>N39*I39</f>
        <v>0</v>
      </c>
      <c r="P39" s="143">
        <f>M39+O39-J39-K39</f>
        <v>0</v>
      </c>
      <c r="Q39" s="143">
        <f>(F39*I39)-(E39*I39)</f>
        <v>0</v>
      </c>
      <c r="R39" s="143">
        <f>P39+Q39</f>
        <v>0</v>
      </c>
    </row>
    <row r="40" spans="1:18" x14ac:dyDescent="0.25">
      <c r="A40" s="37"/>
      <c r="B40" s="51"/>
      <c r="C40" s="37"/>
      <c r="D40" s="66"/>
      <c r="E40" s="65"/>
      <c r="F40" s="65"/>
      <c r="G40" s="65"/>
      <c r="H40" s="37"/>
      <c r="I40" s="37"/>
      <c r="J40" s="47"/>
      <c r="K40" s="47"/>
      <c r="L40" s="65"/>
      <c r="M40" s="40"/>
      <c r="N40" s="65"/>
      <c r="O40" s="40"/>
      <c r="P40" s="48"/>
      <c r="Q40" s="48"/>
      <c r="R40" s="48"/>
    </row>
    <row r="41" spans="1:18" x14ac:dyDescent="0.25">
      <c r="A41" s="43"/>
      <c r="B41" s="67"/>
      <c r="C41" s="56"/>
      <c r="D41" s="59" t="s">
        <v>95</v>
      </c>
      <c r="G41" s="57"/>
      <c r="I41" s="2"/>
      <c r="J41" s="47"/>
      <c r="K41" s="47"/>
      <c r="L41" s="65"/>
      <c r="M41" s="40"/>
      <c r="N41" s="65"/>
      <c r="O41" s="40"/>
      <c r="P41" s="48"/>
      <c r="Q41" s="48"/>
      <c r="R41" s="48"/>
    </row>
    <row r="42" spans="1:18" x14ac:dyDescent="0.25">
      <c r="A42" s="60" t="s">
        <v>96</v>
      </c>
      <c r="B42" s="51" t="s">
        <v>97</v>
      </c>
      <c r="C42" s="37"/>
      <c r="D42" s="66" t="s">
        <v>98</v>
      </c>
      <c r="E42" s="148">
        <v>0</v>
      </c>
      <c r="F42" s="148">
        <v>0</v>
      </c>
      <c r="G42" s="148">
        <v>40</v>
      </c>
      <c r="H42" s="140">
        <f>+H44/2</f>
        <v>26.175000000000001</v>
      </c>
      <c r="I42" s="140">
        <f>+I44/2</f>
        <v>0</v>
      </c>
      <c r="J42" s="141"/>
      <c r="K42" s="141">
        <f t="shared" ref="K42" si="8">F42*I42</f>
        <v>0</v>
      </c>
      <c r="L42" s="148">
        <f>G42</f>
        <v>40</v>
      </c>
      <c r="M42" s="142"/>
      <c r="N42" s="148">
        <f t="shared" ref="N42" si="9">MIN(L42,F42)</f>
        <v>0</v>
      </c>
      <c r="O42" s="142">
        <f t="shared" ref="O42" si="10">N42*I42</f>
        <v>0</v>
      </c>
      <c r="P42" s="143">
        <f t="shared" ref="P42" si="11">M42+O42-J42-K42</f>
        <v>0</v>
      </c>
      <c r="Q42" s="143">
        <f t="shared" ref="Q42" si="12">(F42*I42)-(E42*I42)</f>
        <v>0</v>
      </c>
      <c r="R42" s="143">
        <f t="shared" ref="R42" si="13">P42+Q42</f>
        <v>0</v>
      </c>
    </row>
    <row r="43" spans="1:18" x14ac:dyDescent="0.25">
      <c r="A43" s="60" t="s">
        <v>96</v>
      </c>
      <c r="B43" s="51" t="s">
        <v>97</v>
      </c>
      <c r="C43" s="37"/>
      <c r="D43" s="66" t="s">
        <v>99</v>
      </c>
      <c r="E43" s="148">
        <v>0</v>
      </c>
      <c r="F43" s="148">
        <v>0</v>
      </c>
      <c r="G43" s="148">
        <v>40</v>
      </c>
      <c r="H43" s="140">
        <f>+H44/2</f>
        <v>26.175000000000001</v>
      </c>
      <c r="I43" s="140">
        <f>+I44/2</f>
        <v>0</v>
      </c>
      <c r="J43" s="141">
        <f>G43*H43</f>
        <v>1047</v>
      </c>
      <c r="K43" s="141">
        <f>F43*I43</f>
        <v>0</v>
      </c>
      <c r="L43" s="139">
        <v>0</v>
      </c>
      <c r="M43" s="142">
        <f>L43*H43</f>
        <v>0</v>
      </c>
      <c r="N43" s="139">
        <f>MIN(L43,F43)</f>
        <v>0</v>
      </c>
      <c r="O43" s="142">
        <f>N43*I43</f>
        <v>0</v>
      </c>
      <c r="P43" s="143">
        <f>M43+O43-J43-K43</f>
        <v>-1047</v>
      </c>
      <c r="Q43" s="143">
        <f>(F43*I43)-(E43*I43)</f>
        <v>0</v>
      </c>
      <c r="R43" s="143">
        <f>P43+Q43</f>
        <v>-1047</v>
      </c>
    </row>
    <row r="44" spans="1:18" x14ac:dyDescent="0.25">
      <c r="A44" s="60" t="s">
        <v>96</v>
      </c>
      <c r="B44" s="51" t="s">
        <v>97</v>
      </c>
      <c r="C44" s="37"/>
      <c r="D44" s="66" t="s">
        <v>100</v>
      </c>
      <c r="E44" s="148"/>
      <c r="F44" s="148"/>
      <c r="G44" s="148"/>
      <c r="H44" s="140">
        <v>52.35</v>
      </c>
      <c r="I44" s="140">
        <v>0</v>
      </c>
      <c r="J44" s="141">
        <f t="shared" ref="J44:J48" si="14">G44*H44</f>
        <v>0</v>
      </c>
      <c r="K44" s="141">
        <f t="shared" ref="K44:K48" si="15">F44*I44</f>
        <v>0</v>
      </c>
      <c r="L44" s="139">
        <v>0</v>
      </c>
      <c r="M44" s="142">
        <f t="shared" ref="M44:M48" si="16">L44*H44</f>
        <v>0</v>
      </c>
      <c r="N44" s="139">
        <f t="shared" ref="N44:N48" si="17">MIN(L44,F44)</f>
        <v>0</v>
      </c>
      <c r="O44" s="142">
        <f t="shared" ref="O44:O48" si="18">N44*I44</f>
        <v>0</v>
      </c>
      <c r="P44" s="143">
        <f t="shared" ref="P44:P48" si="19">M44+O44-J44-K44</f>
        <v>0</v>
      </c>
      <c r="Q44" s="143">
        <f t="shared" ref="Q44:Q48" si="20">(F44*I44)-(E44*I44)</f>
        <v>0</v>
      </c>
      <c r="R44" s="143">
        <f t="shared" ref="R44:R48" si="21">P44+Q44</f>
        <v>0</v>
      </c>
    </row>
    <row r="45" spans="1:18" x14ac:dyDescent="0.25">
      <c r="A45" s="60" t="s">
        <v>96</v>
      </c>
      <c r="B45" s="51" t="s">
        <v>97</v>
      </c>
      <c r="C45" s="37"/>
      <c r="D45" s="66" t="s">
        <v>101</v>
      </c>
      <c r="E45" s="148">
        <v>0</v>
      </c>
      <c r="F45" s="148">
        <v>0</v>
      </c>
      <c r="G45" s="148">
        <v>18</v>
      </c>
      <c r="H45" s="140">
        <f>+H47/2</f>
        <v>8099.16</v>
      </c>
      <c r="I45" s="140">
        <f>+I47/2</f>
        <v>2515.14</v>
      </c>
      <c r="J45" s="141">
        <v>0</v>
      </c>
      <c r="K45" s="141">
        <f t="shared" si="15"/>
        <v>0</v>
      </c>
      <c r="L45" s="139">
        <v>0</v>
      </c>
      <c r="M45" s="142">
        <f t="shared" si="16"/>
        <v>0</v>
      </c>
      <c r="N45" s="139">
        <f t="shared" si="17"/>
        <v>0</v>
      </c>
      <c r="O45" s="142">
        <f t="shared" si="18"/>
        <v>0</v>
      </c>
      <c r="P45" s="143">
        <f t="shared" si="19"/>
        <v>0</v>
      </c>
      <c r="Q45" s="143">
        <f t="shared" si="20"/>
        <v>0</v>
      </c>
      <c r="R45" s="143">
        <f t="shared" si="21"/>
        <v>0</v>
      </c>
    </row>
    <row r="46" spans="1:18" x14ac:dyDescent="0.25">
      <c r="A46" s="60" t="s">
        <v>96</v>
      </c>
      <c r="B46" s="51" t="s">
        <v>97</v>
      </c>
      <c r="C46" s="37"/>
      <c r="D46" s="66" t="s">
        <v>102</v>
      </c>
      <c r="E46" s="148">
        <v>0</v>
      </c>
      <c r="F46" s="148">
        <v>0</v>
      </c>
      <c r="G46" s="148">
        <v>18</v>
      </c>
      <c r="H46" s="140">
        <f>+H47/2</f>
        <v>8099.16</v>
      </c>
      <c r="I46" s="140">
        <f>+I47/2</f>
        <v>2515.14</v>
      </c>
      <c r="J46" s="141">
        <f t="shared" si="14"/>
        <v>145784.88</v>
      </c>
      <c r="K46" s="141">
        <f t="shared" si="15"/>
        <v>0</v>
      </c>
      <c r="L46" s="139">
        <v>0</v>
      </c>
      <c r="M46" s="142">
        <f t="shared" si="16"/>
        <v>0</v>
      </c>
      <c r="N46" s="139">
        <f t="shared" si="17"/>
        <v>0</v>
      </c>
      <c r="O46" s="142">
        <f t="shared" si="18"/>
        <v>0</v>
      </c>
      <c r="P46" s="143">
        <f t="shared" si="19"/>
        <v>-145784.88</v>
      </c>
      <c r="Q46" s="143">
        <f t="shared" si="20"/>
        <v>0</v>
      </c>
      <c r="R46" s="143">
        <f t="shared" si="21"/>
        <v>-145784.88</v>
      </c>
    </row>
    <row r="47" spans="1:18" x14ac:dyDescent="0.25">
      <c r="A47" s="60" t="s">
        <v>96</v>
      </c>
      <c r="B47" s="51" t="s">
        <v>97</v>
      </c>
      <c r="C47" s="37"/>
      <c r="D47" s="66" t="s">
        <v>103</v>
      </c>
      <c r="E47" s="148"/>
      <c r="F47" s="148"/>
      <c r="G47" s="148"/>
      <c r="H47" s="140">
        <v>16198.32</v>
      </c>
      <c r="I47" s="140">
        <v>5030.28</v>
      </c>
      <c r="J47" s="141">
        <f t="shared" si="14"/>
        <v>0</v>
      </c>
      <c r="K47" s="141">
        <f t="shared" si="15"/>
        <v>0</v>
      </c>
      <c r="L47" s="139">
        <v>0</v>
      </c>
      <c r="M47" s="142">
        <f t="shared" si="16"/>
        <v>0</v>
      </c>
      <c r="N47" s="139">
        <f t="shared" si="17"/>
        <v>0</v>
      </c>
      <c r="O47" s="142">
        <f t="shared" si="18"/>
        <v>0</v>
      </c>
      <c r="P47" s="143">
        <f t="shared" si="19"/>
        <v>0</v>
      </c>
      <c r="Q47" s="143">
        <f t="shared" si="20"/>
        <v>0</v>
      </c>
      <c r="R47" s="143">
        <f t="shared" si="21"/>
        <v>0</v>
      </c>
    </row>
    <row r="48" spans="1:18" x14ac:dyDescent="0.25">
      <c r="A48" s="60" t="s">
        <v>104</v>
      </c>
      <c r="B48" s="51" t="s">
        <v>97</v>
      </c>
      <c r="C48" s="37"/>
      <c r="D48" s="68" t="s">
        <v>105</v>
      </c>
      <c r="E48" s="139">
        <v>0</v>
      </c>
      <c r="F48" s="139">
        <v>0</v>
      </c>
      <c r="G48" s="139">
        <v>1.4377000000000001E-3</v>
      </c>
      <c r="H48" s="140">
        <v>5727709</v>
      </c>
      <c r="I48" s="140">
        <v>3543424.7495262912</v>
      </c>
      <c r="J48" s="141">
        <f t="shared" si="14"/>
        <v>8234.7272293000005</v>
      </c>
      <c r="K48" s="141">
        <f t="shared" si="15"/>
        <v>0</v>
      </c>
      <c r="L48" s="139">
        <v>0</v>
      </c>
      <c r="M48" s="142">
        <f t="shared" si="16"/>
        <v>0</v>
      </c>
      <c r="N48" s="139">
        <f t="shared" si="17"/>
        <v>0</v>
      </c>
      <c r="O48" s="142">
        <f t="shared" si="18"/>
        <v>0</v>
      </c>
      <c r="P48" s="143">
        <f t="shared" si="19"/>
        <v>-8234.7272293000005</v>
      </c>
      <c r="Q48" s="143">
        <f t="shared" si="20"/>
        <v>0</v>
      </c>
      <c r="R48" s="143">
        <f t="shared" si="21"/>
        <v>-8234.7272293000005</v>
      </c>
    </row>
    <row r="49" spans="1:18" x14ac:dyDescent="0.25">
      <c r="A49" s="60"/>
      <c r="B49" s="43"/>
      <c r="C49" s="37"/>
      <c r="D49" s="68"/>
      <c r="E49" s="46"/>
      <c r="F49" s="46"/>
      <c r="G49" s="46"/>
      <c r="H49" s="37"/>
      <c r="I49" s="37"/>
      <c r="J49" s="47"/>
      <c r="K49" s="47"/>
      <c r="L49" s="46"/>
      <c r="M49" s="40"/>
      <c r="N49" s="46"/>
      <c r="O49" s="40"/>
      <c r="P49" s="48"/>
      <c r="Q49" s="48"/>
      <c r="R49" s="48"/>
    </row>
    <row r="50" spans="1:18" x14ac:dyDescent="0.25">
      <c r="A50" s="43"/>
      <c r="B50" s="64"/>
      <c r="C50" s="56"/>
      <c r="D50" s="59"/>
      <c r="E50" s="69"/>
      <c r="F50" s="69"/>
      <c r="G50" s="69"/>
      <c r="H50" s="40"/>
      <c r="I50" s="53"/>
      <c r="J50" s="47"/>
      <c r="K50" s="47"/>
      <c r="L50" s="62"/>
      <c r="M50" s="70"/>
      <c r="N50" s="70"/>
      <c r="O50" s="63"/>
      <c r="P50" s="63"/>
      <c r="Q50" s="63"/>
      <c r="R50" s="63"/>
    </row>
    <row r="51" spans="1:18" x14ac:dyDescent="0.25">
      <c r="A51" s="43" t="s">
        <v>106</v>
      </c>
      <c r="B51" s="51" t="s">
        <v>107</v>
      </c>
      <c r="C51" s="71" t="s">
        <v>64</v>
      </c>
      <c r="D51" s="66" t="s">
        <v>108</v>
      </c>
      <c r="E51" s="139">
        <v>0</v>
      </c>
      <c r="F51" s="139">
        <v>0</v>
      </c>
      <c r="G51" s="139">
        <v>0</v>
      </c>
      <c r="H51" s="140">
        <v>0</v>
      </c>
      <c r="I51" s="140">
        <v>0</v>
      </c>
      <c r="J51" s="141">
        <f>G51*H51</f>
        <v>0</v>
      </c>
      <c r="K51" s="141">
        <f>F51*I51</f>
        <v>0</v>
      </c>
      <c r="L51" s="139">
        <f>G51</f>
        <v>0</v>
      </c>
      <c r="M51" s="142">
        <f>L51*H51</f>
        <v>0</v>
      </c>
      <c r="N51" s="148">
        <f>MIN(L51,F51)</f>
        <v>0</v>
      </c>
      <c r="O51" s="142">
        <f>N51*I51</f>
        <v>0</v>
      </c>
      <c r="P51" s="143">
        <f>M51+O51-J51-K51</f>
        <v>0</v>
      </c>
      <c r="Q51" s="143">
        <f>(F51*I51)-(E51*I51)</f>
        <v>0</v>
      </c>
      <c r="R51" s="143">
        <f>P51+Q51</f>
        <v>0</v>
      </c>
    </row>
    <row r="52" spans="1:18" x14ac:dyDescent="0.25">
      <c r="A52" s="64"/>
      <c r="B52" s="64"/>
      <c r="C52" s="71"/>
      <c r="D52" s="72"/>
      <c r="E52" s="73"/>
      <c r="F52" s="65"/>
      <c r="G52" s="50"/>
      <c r="H52" s="40"/>
      <c r="I52" s="54"/>
      <c r="J52" s="47"/>
      <c r="K52" s="47"/>
      <c r="L52" s="74"/>
      <c r="M52" s="40"/>
      <c r="N52" s="74"/>
      <c r="O52" s="40"/>
      <c r="P52" s="48"/>
      <c r="Q52" s="48"/>
      <c r="R52" s="48"/>
    </row>
    <row r="53" spans="1:18" ht="15.75" thickBot="1" x14ac:dyDescent="0.3">
      <c r="A53" s="64"/>
      <c r="B53" s="75"/>
      <c r="C53" s="71"/>
      <c r="D53" s="72"/>
      <c r="F53" s="41"/>
      <c r="G53" s="50"/>
      <c r="H53" s="37"/>
      <c r="I53" s="37"/>
      <c r="J53" s="40"/>
      <c r="K53" s="40"/>
      <c r="L53" s="76"/>
      <c r="M53" s="28"/>
      <c r="N53" s="49"/>
      <c r="O53" s="42"/>
      <c r="P53" s="28"/>
      <c r="Q53" s="28"/>
      <c r="R53" s="28"/>
    </row>
    <row r="54" spans="1:18" ht="15.75" thickBot="1" x14ac:dyDescent="0.3">
      <c r="A54" s="113"/>
      <c r="B54" s="113"/>
      <c r="C54" s="114"/>
      <c r="D54" s="115" t="s">
        <v>65</v>
      </c>
      <c r="E54" s="113"/>
      <c r="F54" s="113"/>
      <c r="G54" s="116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</row>
    <row r="55" spans="1:18" x14ac:dyDescent="0.25">
      <c r="A55" s="53"/>
      <c r="B55" s="53"/>
      <c r="C55" s="56"/>
      <c r="D55" s="53"/>
      <c r="G55" s="50"/>
      <c r="I55" s="2"/>
    </row>
    <row r="56" spans="1:18" x14ac:dyDescent="0.25">
      <c r="A56" s="67"/>
      <c r="B56" s="67"/>
      <c r="C56" s="56"/>
      <c r="D56" s="77" t="s">
        <v>109</v>
      </c>
      <c r="G56" s="78"/>
      <c r="I56" s="2"/>
    </row>
    <row r="57" spans="1:18" x14ac:dyDescent="0.25">
      <c r="A57" s="60" t="s">
        <v>96</v>
      </c>
      <c r="B57" s="51"/>
      <c r="C57" s="37"/>
      <c r="D57" s="66" t="s">
        <v>110</v>
      </c>
      <c r="E57" s="149">
        <v>0</v>
      </c>
      <c r="F57" s="149">
        <v>0</v>
      </c>
      <c r="G57" s="149">
        <v>15.15</v>
      </c>
      <c r="H57" s="140">
        <v>0</v>
      </c>
      <c r="I57" s="140">
        <v>348</v>
      </c>
      <c r="J57" s="141">
        <f t="shared" ref="J57:J59" si="22">G57*H57</f>
        <v>0</v>
      </c>
      <c r="K57" s="141">
        <f t="shared" ref="K57:K59" si="23">F57*I57</f>
        <v>0</v>
      </c>
      <c r="L57" s="139">
        <f t="shared" ref="L57:L59" si="24">G57</f>
        <v>15.15</v>
      </c>
      <c r="M57" s="142">
        <f t="shared" ref="M57:M59" si="25">L57*H57</f>
        <v>0</v>
      </c>
      <c r="N57" s="148">
        <f t="shared" ref="N57:N59" si="26">MIN(L57,F57)</f>
        <v>0</v>
      </c>
      <c r="O57" s="142">
        <f t="shared" ref="O57:O59" si="27">N57*I57</f>
        <v>0</v>
      </c>
      <c r="P57" s="143">
        <f t="shared" ref="P57:P59" si="28">M57+O57-J57-K57</f>
        <v>0</v>
      </c>
      <c r="Q57" s="143">
        <f t="shared" ref="Q57:Q59" si="29">(F57*I57)-(E57*I57)</f>
        <v>0</v>
      </c>
      <c r="R57" s="143">
        <f t="shared" ref="R57:R59" si="30">P57+Q57</f>
        <v>0</v>
      </c>
    </row>
    <row r="58" spans="1:18" x14ac:dyDescent="0.25">
      <c r="A58" s="60" t="s">
        <v>96</v>
      </c>
      <c r="B58" s="51"/>
      <c r="C58" s="37"/>
      <c r="D58" s="66" t="s">
        <v>111</v>
      </c>
      <c r="E58" s="149">
        <v>0</v>
      </c>
      <c r="F58" s="149">
        <v>0</v>
      </c>
      <c r="G58" s="149">
        <v>6</v>
      </c>
      <c r="H58" s="140">
        <v>21118.289999999997</v>
      </c>
      <c r="I58" s="140">
        <v>23564.189999999995</v>
      </c>
      <c r="J58" s="141">
        <f t="shared" si="22"/>
        <v>126709.73999999999</v>
      </c>
      <c r="K58" s="141">
        <f t="shared" si="23"/>
        <v>0</v>
      </c>
      <c r="L58" s="139">
        <f t="shared" si="24"/>
        <v>6</v>
      </c>
      <c r="M58" s="142">
        <f t="shared" si="25"/>
        <v>126709.73999999999</v>
      </c>
      <c r="N58" s="148">
        <f t="shared" si="26"/>
        <v>0</v>
      </c>
      <c r="O58" s="142">
        <f t="shared" si="27"/>
        <v>0</v>
      </c>
      <c r="P58" s="143">
        <f t="shared" si="28"/>
        <v>0</v>
      </c>
      <c r="Q58" s="143">
        <f t="shared" si="29"/>
        <v>0</v>
      </c>
      <c r="R58" s="143">
        <f t="shared" si="30"/>
        <v>0</v>
      </c>
    </row>
    <row r="59" spans="1:18" x14ac:dyDescent="0.25">
      <c r="A59" s="60" t="s">
        <v>112</v>
      </c>
      <c r="B59" s="79" t="s">
        <v>113</v>
      </c>
      <c r="C59" s="79" t="s">
        <v>114</v>
      </c>
      <c r="D59" s="66" t="s">
        <v>115</v>
      </c>
      <c r="E59" s="149">
        <v>295</v>
      </c>
      <c r="F59" s="149">
        <v>74.459999999999994</v>
      </c>
      <c r="G59" s="149">
        <v>74.459999999999994</v>
      </c>
      <c r="H59" s="140">
        <v>12.110000000000001</v>
      </c>
      <c r="I59" s="140">
        <v>5.89</v>
      </c>
      <c r="J59" s="141">
        <f t="shared" si="22"/>
        <v>901.7106</v>
      </c>
      <c r="K59" s="141">
        <f t="shared" si="23"/>
        <v>438.56939999999992</v>
      </c>
      <c r="L59" s="139">
        <f t="shared" si="24"/>
        <v>74.459999999999994</v>
      </c>
      <c r="M59" s="142">
        <f t="shared" si="25"/>
        <v>901.7106</v>
      </c>
      <c r="N59" s="148">
        <f t="shared" si="26"/>
        <v>74.459999999999994</v>
      </c>
      <c r="O59" s="142">
        <f t="shared" si="27"/>
        <v>438.56939999999992</v>
      </c>
      <c r="P59" s="143">
        <f t="shared" si="28"/>
        <v>0</v>
      </c>
      <c r="Q59" s="143">
        <f t="shared" si="29"/>
        <v>-1298.9806000000001</v>
      </c>
      <c r="R59" s="143">
        <f t="shared" si="30"/>
        <v>-1298.9806000000001</v>
      </c>
    </row>
    <row r="60" spans="1:18" x14ac:dyDescent="0.25">
      <c r="A60" s="53"/>
      <c r="B60" s="53"/>
      <c r="C60" s="56"/>
      <c r="D60" s="53"/>
      <c r="G60" s="50"/>
      <c r="I60" s="2"/>
    </row>
    <row r="61" spans="1:18" x14ac:dyDescent="0.25">
      <c r="A61" s="43"/>
      <c r="B61" s="43"/>
      <c r="C61" s="37"/>
      <c r="D61" s="80" t="s">
        <v>116</v>
      </c>
      <c r="E61" s="69"/>
      <c r="F61" s="69"/>
      <c r="G61" s="69"/>
      <c r="H61" s="37"/>
      <c r="I61" s="37"/>
    </row>
    <row r="62" spans="1:18" x14ac:dyDescent="0.25">
      <c r="A62" s="79" t="s">
        <v>117</v>
      </c>
      <c r="B62" s="60" t="s">
        <v>118</v>
      </c>
      <c r="C62" s="44"/>
      <c r="D62" s="68" t="s">
        <v>119</v>
      </c>
      <c r="E62" s="139">
        <v>9.4699999999999998E-5</v>
      </c>
      <c r="F62" s="139">
        <v>0</v>
      </c>
      <c r="G62" s="139">
        <v>0</v>
      </c>
      <c r="H62" s="140">
        <v>49454390</v>
      </c>
      <c r="I62" s="140">
        <v>29869262</v>
      </c>
      <c r="J62" s="141"/>
      <c r="K62" s="141"/>
      <c r="L62" s="139"/>
      <c r="M62" s="142"/>
      <c r="N62" s="139"/>
      <c r="O62" s="142"/>
      <c r="P62" s="143"/>
      <c r="Q62" s="143">
        <f t="shared" ref="Q62" si="31">(F62*I62)-(E62*I62)</f>
        <v>-2828.6191113999998</v>
      </c>
      <c r="R62" s="143">
        <f t="shared" ref="R62" si="32">P62+Q62</f>
        <v>-2828.6191113999998</v>
      </c>
    </row>
    <row r="63" spans="1:18" x14ac:dyDescent="0.25">
      <c r="A63" s="61"/>
      <c r="B63" s="43"/>
      <c r="C63" s="44"/>
      <c r="D63" s="81" t="s">
        <v>168</v>
      </c>
      <c r="E63" s="139">
        <f>E62</f>
        <v>9.4699999999999998E-5</v>
      </c>
      <c r="F63" s="139">
        <f>F62</f>
        <v>0</v>
      </c>
      <c r="G63" s="139">
        <f>G62</f>
        <v>0</v>
      </c>
      <c r="H63" s="140">
        <f>H62*61.09%</f>
        <v>30211686.851</v>
      </c>
      <c r="I63" s="140">
        <f>I62*61.09%</f>
        <v>18247132.1558</v>
      </c>
      <c r="J63" s="141"/>
      <c r="K63" s="141"/>
      <c r="L63" s="139"/>
      <c r="M63" s="142"/>
      <c r="N63" s="139"/>
      <c r="O63" s="142"/>
      <c r="P63" s="143"/>
      <c r="Q63" s="143"/>
      <c r="R63" s="143"/>
    </row>
    <row r="64" spans="1:18" x14ac:dyDescent="0.25">
      <c r="A64" s="61"/>
      <c r="B64" s="43"/>
      <c r="C64" s="82"/>
      <c r="D64" s="81" t="str">
        <f>D62&amp;" LESS "&amp;D63</f>
        <v>Tandem Switched Transport Termination, Terminating LESS TST 3rd Party Usage</v>
      </c>
      <c r="E64" s="139">
        <f>E62</f>
        <v>9.4699999999999998E-5</v>
      </c>
      <c r="F64" s="139">
        <f>F62</f>
        <v>0</v>
      </c>
      <c r="G64" s="139">
        <f>G62</f>
        <v>0</v>
      </c>
      <c r="H64" s="140">
        <f>H62-H63</f>
        <v>19242703.149</v>
      </c>
      <c r="I64" s="140">
        <f>I62-I63</f>
        <v>11622129.8442</v>
      </c>
      <c r="J64" s="141">
        <f t="shared" ref="J64" si="33">G64*H64</f>
        <v>0</v>
      </c>
      <c r="K64" s="141">
        <f t="shared" ref="K64" si="34">F64*I64</f>
        <v>0</v>
      </c>
      <c r="L64" s="139">
        <f>G64</f>
        <v>0</v>
      </c>
      <c r="M64" s="142">
        <f t="shared" ref="M64" si="35">L64*H64</f>
        <v>0</v>
      </c>
      <c r="N64" s="139">
        <f t="shared" ref="N64" si="36">MIN(L64,F64)</f>
        <v>0</v>
      </c>
      <c r="O64" s="142">
        <f t="shared" ref="O64" si="37">N64*I64</f>
        <v>0</v>
      </c>
      <c r="P64" s="143">
        <f t="shared" ref="P64" si="38">M64+O64-J64-K64</f>
        <v>0</v>
      </c>
      <c r="Q64" s="143"/>
      <c r="R64" s="143">
        <f t="shared" ref="R64:R65" si="39">P64+Q64</f>
        <v>0</v>
      </c>
    </row>
    <row r="65" spans="1:18" x14ac:dyDescent="0.25">
      <c r="A65" s="79" t="s">
        <v>120</v>
      </c>
      <c r="B65" s="60" t="s">
        <v>121</v>
      </c>
      <c r="C65" s="44"/>
      <c r="D65" s="68" t="s">
        <v>122</v>
      </c>
      <c r="E65" s="139">
        <v>2.7999999999999999E-6</v>
      </c>
      <c r="F65" s="139">
        <v>1.9999999999999999E-6</v>
      </c>
      <c r="G65" s="139">
        <v>1.9999999999999999E-6</v>
      </c>
      <c r="H65" s="140">
        <v>434075000</v>
      </c>
      <c r="I65" s="140">
        <v>246864285.71428573</v>
      </c>
      <c r="J65" s="141"/>
      <c r="K65" s="141"/>
      <c r="L65" s="139"/>
      <c r="M65" s="142"/>
      <c r="N65" s="139"/>
      <c r="O65" s="142"/>
      <c r="P65" s="143"/>
      <c r="Q65" s="143">
        <f t="shared" ref="Q65" si="40">(F65*I65)-(E65*I65)</f>
        <v>-197.49142857142857</v>
      </c>
      <c r="R65" s="143">
        <f t="shared" si="39"/>
        <v>-197.49142857142857</v>
      </c>
    </row>
    <row r="66" spans="1:18" x14ac:dyDescent="0.25">
      <c r="A66" s="61"/>
      <c r="B66" s="43"/>
      <c r="C66" s="44"/>
      <c r="D66" s="81" t="s">
        <v>169</v>
      </c>
      <c r="E66" s="139">
        <f>E65</f>
        <v>2.7999999999999999E-6</v>
      </c>
      <c r="F66" s="139">
        <f>F65</f>
        <v>1.9999999999999999E-6</v>
      </c>
      <c r="G66" s="139">
        <f>G65</f>
        <v>1.9999999999999999E-6</v>
      </c>
      <c r="H66" s="140">
        <f>H65*61.09%</f>
        <v>265176417.5</v>
      </c>
      <c r="I66" s="140">
        <f>I65*61.09%</f>
        <v>150809392.14285716</v>
      </c>
      <c r="J66" s="141"/>
      <c r="K66" s="141"/>
      <c r="L66" s="139"/>
      <c r="M66" s="142"/>
      <c r="N66" s="139"/>
      <c r="O66" s="142"/>
      <c r="P66" s="143"/>
      <c r="Q66" s="143"/>
      <c r="R66" s="143"/>
    </row>
    <row r="67" spans="1:18" x14ac:dyDescent="0.25">
      <c r="A67" s="61"/>
      <c r="B67" s="43"/>
      <c r="C67" s="82"/>
      <c r="D67" s="81" t="str">
        <f>D65&amp;" LESS "&amp;D66</f>
        <v>Tandem Switched Transport Facility, Terminating LESS TSF 3rd Party Usage</v>
      </c>
      <c r="E67" s="139">
        <f>E65</f>
        <v>2.7999999999999999E-6</v>
      </c>
      <c r="F67" s="139">
        <f>F65</f>
        <v>1.9999999999999999E-6</v>
      </c>
      <c r="G67" s="139">
        <f>G65</f>
        <v>1.9999999999999999E-6</v>
      </c>
      <c r="H67" s="140">
        <f>H65-H66</f>
        <v>168898582.5</v>
      </c>
      <c r="I67" s="140">
        <f>I65-I66</f>
        <v>96054893.571428567</v>
      </c>
      <c r="J67" s="141">
        <f t="shared" ref="J67" si="41">G67*H67</f>
        <v>337.79716500000001</v>
      </c>
      <c r="K67" s="141">
        <f t="shared" ref="K67" si="42">F67*I67</f>
        <v>192.10978714285713</v>
      </c>
      <c r="L67" s="139">
        <f>G67</f>
        <v>1.9999999999999999E-6</v>
      </c>
      <c r="M67" s="142">
        <f t="shared" ref="M67" si="43">L67*H67</f>
        <v>337.79716500000001</v>
      </c>
      <c r="N67" s="139">
        <f t="shared" ref="N67" si="44">MIN(L67,F67)</f>
        <v>1.9999999999999999E-6</v>
      </c>
      <c r="O67" s="142">
        <f t="shared" ref="O67" si="45">N67*I67</f>
        <v>192.10978714285713</v>
      </c>
      <c r="P67" s="143">
        <f t="shared" ref="P67" si="46">M67+O67-J67-K67</f>
        <v>0</v>
      </c>
      <c r="Q67" s="143"/>
      <c r="R67" s="143">
        <f t="shared" ref="R67:R68" si="47">P67+Q67</f>
        <v>0</v>
      </c>
    </row>
    <row r="68" spans="1:18" x14ac:dyDescent="0.25">
      <c r="A68" s="43" t="s">
        <v>123</v>
      </c>
      <c r="B68" s="60" t="s">
        <v>124</v>
      </c>
      <c r="C68" s="44"/>
      <c r="D68" s="68" t="s">
        <v>125</v>
      </c>
      <c r="E68" s="139">
        <v>1.3140999999999999E-3</v>
      </c>
      <c r="F68" s="139">
        <v>1.7839925429974043E-3</v>
      </c>
      <c r="G68" s="139">
        <v>3.6641999999999998E-3</v>
      </c>
      <c r="H68" s="140">
        <v>14625146</v>
      </c>
      <c r="I68" s="140">
        <v>9204426</v>
      </c>
      <c r="J68" s="141"/>
      <c r="K68" s="141"/>
      <c r="L68" s="139"/>
      <c r="M68" s="142"/>
      <c r="N68" s="139"/>
      <c r="O68" s="142"/>
      <c r="P68" s="143"/>
      <c r="Q68" s="143">
        <f t="shared" ref="Q68" si="48">(F68*I68)-(E68*I68)</f>
        <v>4325.0911399714259</v>
      </c>
      <c r="R68" s="143">
        <f t="shared" si="47"/>
        <v>4325.0911399714259</v>
      </c>
    </row>
    <row r="69" spans="1:18" x14ac:dyDescent="0.25">
      <c r="A69" s="37"/>
      <c r="B69" s="51"/>
      <c r="C69" s="44"/>
      <c r="D69" s="68" t="s">
        <v>170</v>
      </c>
      <c r="E69" s="139">
        <f>E68</f>
        <v>1.3140999999999999E-3</v>
      </c>
      <c r="F69" s="139">
        <f>F68</f>
        <v>1.7839925429974043E-3</v>
      </c>
      <c r="G69" s="139">
        <f>G68</f>
        <v>3.6641999999999998E-3</v>
      </c>
      <c r="H69" s="140">
        <f>H68*61.09%</f>
        <v>8934501.6914000008</v>
      </c>
      <c r="I69" s="140">
        <f>I68*61.09%</f>
        <v>5622983.8433999997</v>
      </c>
      <c r="J69" s="141"/>
      <c r="K69" s="141"/>
      <c r="L69" s="139"/>
      <c r="M69" s="142"/>
      <c r="N69" s="139"/>
      <c r="O69" s="142"/>
      <c r="P69" s="143"/>
      <c r="Q69" s="143"/>
      <c r="R69" s="143"/>
    </row>
    <row r="70" spans="1:18" x14ac:dyDescent="0.25">
      <c r="A70" s="37"/>
      <c r="B70" s="51"/>
      <c r="C70" s="44"/>
      <c r="D70" s="81" t="str">
        <f>D68&amp;" LESS "&amp;D69</f>
        <v>Tandem Switching, Terminating LESS TSS 3rd Party Usage</v>
      </c>
      <c r="E70" s="139">
        <f>E68</f>
        <v>1.3140999999999999E-3</v>
      </c>
      <c r="F70" s="139">
        <f>F68</f>
        <v>1.7839925429974043E-3</v>
      </c>
      <c r="G70" s="139">
        <f>G68</f>
        <v>3.6641999999999998E-3</v>
      </c>
      <c r="H70" s="140">
        <f>H68-H69</f>
        <v>5690644.3085999992</v>
      </c>
      <c r="I70" s="140">
        <f>I68-I69</f>
        <v>3581442.1566000003</v>
      </c>
      <c r="J70" s="141">
        <f t="shared" ref="J70:J79" si="49">G70*H70</f>
        <v>20851.658875572117</v>
      </c>
      <c r="K70" s="141">
        <f t="shared" ref="K70:K79" si="50">F70*I70</f>
        <v>6389.2661005509426</v>
      </c>
      <c r="L70" s="139">
        <v>6.4099999999999997E-4</v>
      </c>
      <c r="M70" s="142">
        <f t="shared" ref="M70:M79" si="51">L70*H70</f>
        <v>3647.7030018125993</v>
      </c>
      <c r="N70" s="139">
        <f t="shared" ref="N70:N79" si="52">MIN(L70,F70)</f>
        <v>6.4099999999999997E-4</v>
      </c>
      <c r="O70" s="142">
        <f t="shared" ref="O70:O79" si="53">N70*I70</f>
        <v>2295.7044223806001</v>
      </c>
      <c r="P70" s="143">
        <f t="shared" ref="P70:P79" si="54">M70+O70-J70-K70</f>
        <v>-21297.517551929861</v>
      </c>
      <c r="Q70" s="143"/>
      <c r="R70" s="143">
        <f t="shared" ref="R70:R79" si="55">P70+Q70</f>
        <v>-21297.517551929861</v>
      </c>
    </row>
    <row r="71" spans="1:18" x14ac:dyDescent="0.25">
      <c r="A71" s="43" t="s">
        <v>126</v>
      </c>
      <c r="B71" s="60"/>
      <c r="C71" s="37"/>
      <c r="D71" s="68" t="s">
        <v>127</v>
      </c>
      <c r="E71" s="139">
        <v>0</v>
      </c>
      <c r="F71" s="139">
        <v>0</v>
      </c>
      <c r="G71" s="139">
        <v>0</v>
      </c>
      <c r="H71" s="140">
        <v>14625146</v>
      </c>
      <c r="I71" s="140">
        <v>0</v>
      </c>
      <c r="J71" s="141">
        <f t="shared" si="49"/>
        <v>0</v>
      </c>
      <c r="K71" s="141">
        <f t="shared" si="50"/>
        <v>0</v>
      </c>
      <c r="L71" s="139">
        <f t="shared" ref="L71:L79" si="56">G71</f>
        <v>0</v>
      </c>
      <c r="M71" s="142">
        <f t="shared" si="51"/>
        <v>0</v>
      </c>
      <c r="N71" s="139">
        <f t="shared" si="52"/>
        <v>0</v>
      </c>
      <c r="O71" s="142">
        <f t="shared" si="53"/>
        <v>0</v>
      </c>
      <c r="P71" s="143">
        <f t="shared" si="54"/>
        <v>0</v>
      </c>
      <c r="Q71" s="143">
        <f t="shared" ref="Q71:Q100" si="57">(F71*I71)-(E71*I71)</f>
        <v>0</v>
      </c>
      <c r="R71" s="143">
        <f t="shared" si="55"/>
        <v>0</v>
      </c>
    </row>
    <row r="72" spans="1:18" x14ac:dyDescent="0.25">
      <c r="A72" s="79"/>
      <c r="B72" s="43"/>
      <c r="C72" s="37"/>
      <c r="D72" s="68"/>
      <c r="E72" s="46"/>
      <c r="F72" s="46"/>
      <c r="G72" s="46"/>
      <c r="H72" s="37"/>
      <c r="I72" s="37"/>
      <c r="J72" s="47"/>
      <c r="K72" s="47"/>
      <c r="L72" s="46"/>
      <c r="M72" s="40"/>
      <c r="N72" s="46"/>
      <c r="O72" s="40"/>
      <c r="P72" s="48"/>
      <c r="Q72" s="48"/>
      <c r="R72" s="48"/>
    </row>
    <row r="73" spans="1:18" x14ac:dyDescent="0.25">
      <c r="A73" s="43"/>
      <c r="B73" s="53"/>
      <c r="C73" s="56"/>
      <c r="D73" s="77" t="s">
        <v>128</v>
      </c>
      <c r="F73" s="69"/>
      <c r="G73" s="36"/>
      <c r="I73" s="2"/>
      <c r="J73" s="47"/>
      <c r="K73" s="47"/>
      <c r="L73" s="46"/>
      <c r="M73" s="40"/>
      <c r="N73" s="46"/>
      <c r="O73" s="40"/>
      <c r="P73" s="48"/>
      <c r="Q73" s="48"/>
      <c r="R73" s="48"/>
    </row>
    <row r="74" spans="1:18" x14ac:dyDescent="0.25">
      <c r="A74" s="43"/>
      <c r="B74" s="36"/>
      <c r="C74" s="56"/>
      <c r="D74" s="59" t="s">
        <v>129</v>
      </c>
      <c r="F74" s="69"/>
      <c r="G74" s="36"/>
      <c r="I74" s="2"/>
      <c r="J74" s="47"/>
      <c r="K74" s="47"/>
      <c r="L74" s="46"/>
      <c r="M74" s="40"/>
      <c r="N74" s="46"/>
      <c r="O74" s="40"/>
      <c r="P74" s="48"/>
      <c r="Q74" s="48"/>
      <c r="R74" s="48"/>
    </row>
    <row r="75" spans="1:18" x14ac:dyDescent="0.25">
      <c r="A75" s="60" t="s">
        <v>130</v>
      </c>
      <c r="B75" s="60" t="s">
        <v>131</v>
      </c>
      <c r="C75" s="67"/>
      <c r="D75" s="43" t="s">
        <v>132</v>
      </c>
      <c r="E75" s="149">
        <v>3</v>
      </c>
      <c r="F75" s="149">
        <v>3</v>
      </c>
      <c r="G75" s="149">
        <v>4.2</v>
      </c>
      <c r="H75" s="140">
        <v>0</v>
      </c>
      <c r="I75" s="140">
        <v>0</v>
      </c>
      <c r="J75" s="141">
        <f t="shared" ref="J75:J76" si="58">G75*H75</f>
        <v>0</v>
      </c>
      <c r="K75" s="141">
        <f t="shared" ref="K75:K76" si="59">F75*I75</f>
        <v>0</v>
      </c>
      <c r="L75" s="148">
        <f t="shared" ref="L75:L76" si="60">G75</f>
        <v>4.2</v>
      </c>
      <c r="M75" s="142">
        <f t="shared" ref="M75:M76" si="61">L75*H75</f>
        <v>0</v>
      </c>
      <c r="N75" s="148">
        <f t="shared" ref="N75:N76" si="62">MIN(L75,F75)</f>
        <v>3</v>
      </c>
      <c r="O75" s="142">
        <f t="shared" ref="O75:O76" si="63">N75*I75</f>
        <v>0</v>
      </c>
      <c r="P75" s="143">
        <f t="shared" ref="P75:P76" si="64">M75+O75-J75-K75</f>
        <v>0</v>
      </c>
      <c r="Q75" s="143">
        <f t="shared" ref="Q75:Q76" si="65">(F75*I75)-(E75*I75)</f>
        <v>0</v>
      </c>
      <c r="R75" s="143">
        <f t="shared" ref="R75:R76" si="66">P75+Q75</f>
        <v>0</v>
      </c>
    </row>
    <row r="76" spans="1:18" x14ac:dyDescent="0.25">
      <c r="A76" s="79" t="s">
        <v>130</v>
      </c>
      <c r="B76" s="60"/>
      <c r="C76" s="67"/>
      <c r="D76" s="43" t="s">
        <v>133</v>
      </c>
      <c r="E76" s="149">
        <v>0</v>
      </c>
      <c r="F76" s="149">
        <v>0</v>
      </c>
      <c r="G76" s="149">
        <v>27.01</v>
      </c>
      <c r="H76" s="140">
        <v>0</v>
      </c>
      <c r="I76" s="140">
        <v>0</v>
      </c>
      <c r="J76" s="141">
        <f t="shared" si="58"/>
        <v>0</v>
      </c>
      <c r="K76" s="141">
        <f t="shared" si="59"/>
        <v>0</v>
      </c>
      <c r="L76" s="148">
        <f t="shared" si="60"/>
        <v>27.01</v>
      </c>
      <c r="M76" s="142">
        <f t="shared" si="61"/>
        <v>0</v>
      </c>
      <c r="N76" s="148">
        <f t="shared" si="62"/>
        <v>0</v>
      </c>
      <c r="O76" s="142">
        <f t="shared" si="63"/>
        <v>0</v>
      </c>
      <c r="P76" s="143">
        <f t="shared" si="64"/>
        <v>0</v>
      </c>
      <c r="Q76" s="143">
        <f t="shared" si="65"/>
        <v>0</v>
      </c>
      <c r="R76" s="143">
        <f t="shared" si="66"/>
        <v>0</v>
      </c>
    </row>
    <row r="77" spans="1:18" x14ac:dyDescent="0.25">
      <c r="A77" s="60" t="s">
        <v>134</v>
      </c>
      <c r="B77" s="60" t="s">
        <v>135</v>
      </c>
      <c r="C77" s="67"/>
      <c r="D77" s="79" t="s">
        <v>136</v>
      </c>
      <c r="E77" s="149">
        <v>30</v>
      </c>
      <c r="F77" s="149">
        <v>26.51</v>
      </c>
      <c r="G77" s="149">
        <v>26.51</v>
      </c>
      <c r="H77" s="140">
        <v>0</v>
      </c>
      <c r="I77" s="140">
        <v>0</v>
      </c>
      <c r="J77" s="141">
        <f t="shared" si="49"/>
        <v>0</v>
      </c>
      <c r="K77" s="141">
        <f t="shared" si="50"/>
        <v>0</v>
      </c>
      <c r="L77" s="148">
        <f t="shared" si="56"/>
        <v>26.51</v>
      </c>
      <c r="M77" s="142">
        <f t="shared" si="51"/>
        <v>0</v>
      </c>
      <c r="N77" s="148">
        <f t="shared" si="52"/>
        <v>26.51</v>
      </c>
      <c r="O77" s="142">
        <f t="shared" si="53"/>
        <v>0</v>
      </c>
      <c r="P77" s="143">
        <f t="shared" si="54"/>
        <v>0</v>
      </c>
      <c r="Q77" s="143">
        <f t="shared" si="57"/>
        <v>0</v>
      </c>
      <c r="R77" s="143">
        <f t="shared" si="55"/>
        <v>0</v>
      </c>
    </row>
    <row r="78" spans="1:18" x14ac:dyDescent="0.25">
      <c r="A78" s="60" t="s">
        <v>134</v>
      </c>
      <c r="B78" s="60" t="s">
        <v>135</v>
      </c>
      <c r="C78" s="67"/>
      <c r="D78" s="43" t="s">
        <v>137</v>
      </c>
      <c r="E78" s="149">
        <v>48</v>
      </c>
      <c r="F78" s="149">
        <v>34.5</v>
      </c>
      <c r="G78" s="149">
        <v>34.5</v>
      </c>
      <c r="H78" s="140">
        <v>0</v>
      </c>
      <c r="I78" s="140">
        <v>0</v>
      </c>
      <c r="J78" s="141">
        <f t="shared" si="49"/>
        <v>0</v>
      </c>
      <c r="K78" s="141">
        <f t="shared" si="50"/>
        <v>0</v>
      </c>
      <c r="L78" s="148">
        <f t="shared" si="56"/>
        <v>34.5</v>
      </c>
      <c r="M78" s="142">
        <f t="shared" si="51"/>
        <v>0</v>
      </c>
      <c r="N78" s="148">
        <f t="shared" si="52"/>
        <v>34.5</v>
      </c>
      <c r="O78" s="142">
        <f t="shared" si="53"/>
        <v>0</v>
      </c>
      <c r="P78" s="143">
        <f t="shared" si="54"/>
        <v>0</v>
      </c>
      <c r="Q78" s="143">
        <f t="shared" si="57"/>
        <v>0</v>
      </c>
      <c r="R78" s="143">
        <f t="shared" si="55"/>
        <v>0</v>
      </c>
    </row>
    <row r="79" spans="1:18" x14ac:dyDescent="0.25">
      <c r="A79" s="60" t="s">
        <v>134</v>
      </c>
      <c r="B79" s="60" t="s">
        <v>135</v>
      </c>
      <c r="C79" s="67"/>
      <c r="D79" s="43" t="s">
        <v>138</v>
      </c>
      <c r="E79" s="149">
        <v>160.38999999999999</v>
      </c>
      <c r="F79" s="149">
        <v>160.38999999999999</v>
      </c>
      <c r="G79" s="149">
        <v>200</v>
      </c>
      <c r="H79" s="140">
        <v>0</v>
      </c>
      <c r="I79" s="140">
        <v>0</v>
      </c>
      <c r="J79" s="141">
        <f t="shared" si="49"/>
        <v>0</v>
      </c>
      <c r="K79" s="141">
        <f t="shared" si="50"/>
        <v>0</v>
      </c>
      <c r="L79" s="148">
        <f t="shared" si="56"/>
        <v>200</v>
      </c>
      <c r="M79" s="142">
        <f t="shared" si="51"/>
        <v>0</v>
      </c>
      <c r="N79" s="148">
        <f t="shared" si="52"/>
        <v>160.38999999999999</v>
      </c>
      <c r="O79" s="142">
        <f t="shared" si="53"/>
        <v>0</v>
      </c>
      <c r="P79" s="143">
        <f t="shared" si="54"/>
        <v>0</v>
      </c>
      <c r="Q79" s="143">
        <f t="shared" si="57"/>
        <v>0</v>
      </c>
      <c r="R79" s="143">
        <f t="shared" si="55"/>
        <v>0</v>
      </c>
    </row>
    <row r="80" spans="1:18" x14ac:dyDescent="0.25">
      <c r="A80" s="83"/>
      <c r="B80" s="83"/>
      <c r="C80" s="56"/>
      <c r="D80" s="59"/>
      <c r="F80" s="65"/>
      <c r="G80" s="84"/>
      <c r="I80" s="2"/>
      <c r="M80" s="69"/>
      <c r="O80" s="85"/>
      <c r="P80" s="85"/>
      <c r="Q80" s="85"/>
      <c r="R80" s="85"/>
    </row>
    <row r="81" spans="1:18" x14ac:dyDescent="0.25">
      <c r="A81" s="43"/>
      <c r="B81" s="53"/>
      <c r="C81" s="56"/>
      <c r="D81" s="77" t="s">
        <v>139</v>
      </c>
      <c r="F81" s="69"/>
      <c r="G81" s="36"/>
      <c r="I81" s="2"/>
      <c r="J81" s="47"/>
      <c r="K81" s="47"/>
      <c r="L81" s="69"/>
      <c r="M81" s="40"/>
      <c r="N81" s="86"/>
      <c r="O81" s="40"/>
      <c r="P81" s="48"/>
      <c r="Q81" s="48"/>
      <c r="R81" s="48"/>
    </row>
    <row r="82" spans="1:18" x14ac:dyDescent="0.25">
      <c r="A82" s="43"/>
      <c r="B82" s="36"/>
      <c r="C82" s="56"/>
      <c r="D82" s="87" t="s">
        <v>140</v>
      </c>
      <c r="F82" s="69"/>
      <c r="G82" s="70"/>
      <c r="I82" s="2"/>
      <c r="J82" s="47"/>
      <c r="K82" s="47"/>
      <c r="L82" s="69"/>
      <c r="M82" s="40"/>
      <c r="N82" s="86"/>
      <c r="O82" s="40"/>
      <c r="P82" s="48"/>
      <c r="Q82" s="48"/>
      <c r="R82" s="48"/>
    </row>
    <row r="83" spans="1:18" x14ac:dyDescent="0.25">
      <c r="A83" s="79" t="s">
        <v>141</v>
      </c>
      <c r="B83" s="60" t="s">
        <v>142</v>
      </c>
      <c r="C83" s="56"/>
      <c r="D83" s="43" t="s">
        <v>143</v>
      </c>
      <c r="E83" s="149">
        <v>3</v>
      </c>
      <c r="F83" s="149">
        <v>3</v>
      </c>
      <c r="G83" s="149">
        <v>39</v>
      </c>
      <c r="H83" s="140">
        <v>4379.46</v>
      </c>
      <c r="I83" s="140">
        <v>28466.899999999998</v>
      </c>
      <c r="J83" s="141">
        <f t="shared" ref="J83:J88" si="67">G83*H83</f>
        <v>170798.94</v>
      </c>
      <c r="K83" s="141">
        <f t="shared" ref="K83:K88" si="68">F83*I83</f>
        <v>85400.7</v>
      </c>
      <c r="L83" s="149">
        <f t="shared" ref="L83:L88" si="69">G83</f>
        <v>39</v>
      </c>
      <c r="M83" s="142">
        <f t="shared" ref="M83:M88" si="70">L83*H83</f>
        <v>170798.94</v>
      </c>
      <c r="N83" s="150">
        <f t="shared" ref="N83:N88" si="71">MIN(L83,F83)</f>
        <v>3</v>
      </c>
      <c r="O83" s="142">
        <f t="shared" ref="O83:O88" si="72">N83*I83</f>
        <v>85400.7</v>
      </c>
      <c r="P83" s="143">
        <f t="shared" ref="P83:P88" si="73">M83+O83-J83-K83</f>
        <v>0</v>
      </c>
      <c r="Q83" s="143">
        <f t="shared" ref="Q83:Q88" si="74">(F83*I83)-(E83*I83)</f>
        <v>0</v>
      </c>
      <c r="R83" s="143">
        <f t="shared" ref="R83:R88" si="75">P83+Q83</f>
        <v>0</v>
      </c>
    </row>
    <row r="84" spans="1:18" x14ac:dyDescent="0.25">
      <c r="A84" s="60" t="s">
        <v>141</v>
      </c>
      <c r="B84" s="60" t="s">
        <v>142</v>
      </c>
      <c r="C84" s="56"/>
      <c r="D84" s="43" t="s">
        <v>144</v>
      </c>
      <c r="E84" s="149">
        <v>37.5</v>
      </c>
      <c r="F84" s="149">
        <v>37.5</v>
      </c>
      <c r="G84" s="149">
        <v>59</v>
      </c>
      <c r="H84" s="140">
        <v>932.73</v>
      </c>
      <c r="I84" s="140">
        <v>320.20000000000005</v>
      </c>
      <c r="J84" s="141">
        <f t="shared" si="67"/>
        <v>55031.07</v>
      </c>
      <c r="K84" s="141">
        <f t="shared" si="68"/>
        <v>12007.500000000002</v>
      </c>
      <c r="L84" s="149">
        <f t="shared" si="69"/>
        <v>59</v>
      </c>
      <c r="M84" s="142">
        <f t="shared" si="70"/>
        <v>55031.07</v>
      </c>
      <c r="N84" s="150">
        <f t="shared" si="71"/>
        <v>37.5</v>
      </c>
      <c r="O84" s="142">
        <f t="shared" si="72"/>
        <v>12007.500000000002</v>
      </c>
      <c r="P84" s="143">
        <f t="shared" si="73"/>
        <v>0</v>
      </c>
      <c r="Q84" s="143">
        <f t="shared" si="74"/>
        <v>0</v>
      </c>
      <c r="R84" s="143">
        <f t="shared" si="75"/>
        <v>0</v>
      </c>
    </row>
    <row r="85" spans="1:18" x14ac:dyDescent="0.25">
      <c r="A85" s="60" t="s">
        <v>145</v>
      </c>
      <c r="B85" s="60" t="s">
        <v>146</v>
      </c>
      <c r="C85" s="56"/>
      <c r="D85" s="68" t="s">
        <v>147</v>
      </c>
      <c r="E85" s="149">
        <v>244.19</v>
      </c>
      <c r="F85" s="149">
        <v>244.19</v>
      </c>
      <c r="G85" s="149">
        <v>354</v>
      </c>
      <c r="H85" s="140">
        <v>0</v>
      </c>
      <c r="I85" s="140">
        <v>0</v>
      </c>
      <c r="J85" s="141">
        <f t="shared" si="67"/>
        <v>0</v>
      </c>
      <c r="K85" s="141">
        <f t="shared" si="68"/>
        <v>0</v>
      </c>
      <c r="L85" s="149">
        <f t="shared" si="69"/>
        <v>354</v>
      </c>
      <c r="M85" s="142">
        <f t="shared" si="70"/>
        <v>0</v>
      </c>
      <c r="N85" s="150">
        <f t="shared" si="71"/>
        <v>244.19</v>
      </c>
      <c r="O85" s="142">
        <f t="shared" si="72"/>
        <v>0</v>
      </c>
      <c r="P85" s="143">
        <f t="shared" si="73"/>
        <v>0</v>
      </c>
      <c r="Q85" s="143">
        <f t="shared" si="74"/>
        <v>0</v>
      </c>
      <c r="R85" s="143">
        <f t="shared" si="75"/>
        <v>0</v>
      </c>
    </row>
    <row r="86" spans="1:18" x14ac:dyDescent="0.25">
      <c r="A86" s="60" t="s">
        <v>145</v>
      </c>
      <c r="B86" s="60" t="s">
        <v>146</v>
      </c>
      <c r="C86" s="56"/>
      <c r="D86" s="43" t="s">
        <v>148</v>
      </c>
      <c r="E86" s="149">
        <v>800.43</v>
      </c>
      <c r="F86" s="149">
        <v>450</v>
      </c>
      <c r="G86" s="149">
        <v>450</v>
      </c>
      <c r="H86" s="140">
        <v>0</v>
      </c>
      <c r="I86" s="140">
        <v>0</v>
      </c>
      <c r="J86" s="141">
        <f t="shared" si="67"/>
        <v>0</v>
      </c>
      <c r="K86" s="141">
        <f t="shared" si="68"/>
        <v>0</v>
      </c>
      <c r="L86" s="149">
        <f t="shared" si="69"/>
        <v>450</v>
      </c>
      <c r="M86" s="142">
        <f t="shared" si="70"/>
        <v>0</v>
      </c>
      <c r="N86" s="150">
        <f t="shared" si="71"/>
        <v>450</v>
      </c>
      <c r="O86" s="142">
        <f t="shared" si="72"/>
        <v>0</v>
      </c>
      <c r="P86" s="143">
        <f t="shared" si="73"/>
        <v>0</v>
      </c>
      <c r="Q86" s="143">
        <f t="shared" si="74"/>
        <v>0</v>
      </c>
      <c r="R86" s="143">
        <f t="shared" si="75"/>
        <v>0</v>
      </c>
    </row>
    <row r="87" spans="1:18" x14ac:dyDescent="0.25">
      <c r="A87" s="60" t="s">
        <v>145</v>
      </c>
      <c r="B87" s="60" t="s">
        <v>146</v>
      </c>
      <c r="C87" s="56"/>
      <c r="D87" s="43" t="s">
        <v>149</v>
      </c>
      <c r="E87" s="149">
        <v>140.30000000000001</v>
      </c>
      <c r="F87" s="149">
        <v>140.30000000000001</v>
      </c>
      <c r="G87" s="149">
        <v>354</v>
      </c>
      <c r="H87" s="140">
        <v>0</v>
      </c>
      <c r="I87" s="140">
        <v>0</v>
      </c>
      <c r="J87" s="141">
        <f t="shared" si="67"/>
        <v>0</v>
      </c>
      <c r="K87" s="141">
        <f t="shared" si="68"/>
        <v>0</v>
      </c>
      <c r="L87" s="149">
        <f t="shared" si="69"/>
        <v>354</v>
      </c>
      <c r="M87" s="142">
        <f t="shared" si="70"/>
        <v>0</v>
      </c>
      <c r="N87" s="150">
        <f t="shared" si="71"/>
        <v>140.30000000000001</v>
      </c>
      <c r="O87" s="142">
        <f t="shared" si="72"/>
        <v>0</v>
      </c>
      <c r="P87" s="143">
        <f t="shared" si="73"/>
        <v>0</v>
      </c>
      <c r="Q87" s="143">
        <f t="shared" si="74"/>
        <v>0</v>
      </c>
      <c r="R87" s="143">
        <f t="shared" si="75"/>
        <v>0</v>
      </c>
    </row>
    <row r="88" spans="1:18" x14ac:dyDescent="0.25">
      <c r="A88" s="60" t="s">
        <v>145</v>
      </c>
      <c r="B88" s="60" t="s">
        <v>146</v>
      </c>
      <c r="C88" s="56"/>
      <c r="D88" s="43" t="s">
        <v>150</v>
      </c>
      <c r="E88" s="149">
        <v>115.62</v>
      </c>
      <c r="F88" s="149">
        <v>115.62</v>
      </c>
      <c r="G88" s="149">
        <v>450</v>
      </c>
      <c r="H88" s="140">
        <v>0</v>
      </c>
      <c r="I88" s="140">
        <v>0</v>
      </c>
      <c r="J88" s="141">
        <f t="shared" si="67"/>
        <v>0</v>
      </c>
      <c r="K88" s="141">
        <f t="shared" si="68"/>
        <v>0</v>
      </c>
      <c r="L88" s="149">
        <f t="shared" si="69"/>
        <v>450</v>
      </c>
      <c r="M88" s="142">
        <f t="shared" si="70"/>
        <v>0</v>
      </c>
      <c r="N88" s="150">
        <f t="shared" si="71"/>
        <v>115.62</v>
      </c>
      <c r="O88" s="142">
        <f t="shared" si="72"/>
        <v>0</v>
      </c>
      <c r="P88" s="143">
        <f t="shared" si="73"/>
        <v>0</v>
      </c>
      <c r="Q88" s="143">
        <f t="shared" si="74"/>
        <v>0</v>
      </c>
      <c r="R88" s="143">
        <f t="shared" si="75"/>
        <v>0</v>
      </c>
    </row>
    <row r="89" spans="1:18" x14ac:dyDescent="0.25">
      <c r="A89" s="60" t="s">
        <v>151</v>
      </c>
      <c r="B89" s="60" t="s">
        <v>152</v>
      </c>
      <c r="C89" s="56"/>
      <c r="D89" s="79" t="s">
        <v>153</v>
      </c>
      <c r="E89" s="149">
        <v>190</v>
      </c>
      <c r="F89" s="149">
        <v>190</v>
      </c>
      <c r="G89" s="149">
        <v>201.5</v>
      </c>
      <c r="H89" s="140">
        <v>0</v>
      </c>
      <c r="I89" s="140">
        <v>0</v>
      </c>
      <c r="J89" s="141">
        <f t="shared" ref="J89:J90" si="76">G89*H89</f>
        <v>0</v>
      </c>
      <c r="K89" s="141">
        <f t="shared" ref="K89:K90" si="77">F89*I89</f>
        <v>0</v>
      </c>
      <c r="L89" s="149">
        <f t="shared" ref="L89:L90" si="78">G89</f>
        <v>201.5</v>
      </c>
      <c r="M89" s="142">
        <f t="shared" ref="M89:M90" si="79">L89*H89</f>
        <v>0</v>
      </c>
      <c r="N89" s="150">
        <f t="shared" ref="N89:N90" si="80">MIN(L89,F89)</f>
        <v>190</v>
      </c>
      <c r="O89" s="142">
        <f t="shared" ref="O89:O90" si="81">N89*I89</f>
        <v>0</v>
      </c>
      <c r="P89" s="143">
        <f t="shared" ref="P89:P90" si="82">M89+O89-J89-K89</f>
        <v>0</v>
      </c>
      <c r="Q89" s="143">
        <f t="shared" ref="Q89:Q90" si="83">(F89*I89)-(E89*I89)</f>
        <v>0</v>
      </c>
      <c r="R89" s="143">
        <f t="shared" ref="R89:R90" si="84">P89+Q89</f>
        <v>0</v>
      </c>
    </row>
    <row r="90" spans="1:18" x14ac:dyDescent="0.25">
      <c r="A90" s="60" t="s">
        <v>151</v>
      </c>
      <c r="B90" s="60" t="s">
        <v>152</v>
      </c>
      <c r="C90" s="56"/>
      <c r="D90" s="43" t="s">
        <v>154</v>
      </c>
      <c r="E90" s="149">
        <v>800</v>
      </c>
      <c r="F90" s="149">
        <v>800</v>
      </c>
      <c r="G90" s="149">
        <v>800</v>
      </c>
      <c r="H90" s="140">
        <v>0</v>
      </c>
      <c r="I90" s="140">
        <v>0</v>
      </c>
      <c r="J90" s="141">
        <f t="shared" si="76"/>
        <v>0</v>
      </c>
      <c r="K90" s="141">
        <f t="shared" si="77"/>
        <v>0</v>
      </c>
      <c r="L90" s="149">
        <f t="shared" si="78"/>
        <v>800</v>
      </c>
      <c r="M90" s="142">
        <f t="shared" si="79"/>
        <v>0</v>
      </c>
      <c r="N90" s="150">
        <f t="shared" si="80"/>
        <v>800</v>
      </c>
      <c r="O90" s="142">
        <f t="shared" si="81"/>
        <v>0</v>
      </c>
      <c r="P90" s="143">
        <f t="shared" si="82"/>
        <v>0</v>
      </c>
      <c r="Q90" s="143">
        <f t="shared" si="83"/>
        <v>0</v>
      </c>
      <c r="R90" s="143">
        <f t="shared" si="84"/>
        <v>0</v>
      </c>
    </row>
    <row r="91" spans="1:18" x14ac:dyDescent="0.25">
      <c r="A91" s="88"/>
      <c r="B91" s="88"/>
      <c r="C91" s="56"/>
      <c r="D91" s="77"/>
      <c r="F91" s="65"/>
      <c r="G91" s="84"/>
      <c r="I91" s="2"/>
      <c r="J91" s="47"/>
      <c r="K91" s="47"/>
      <c r="L91" s="69"/>
      <c r="M91" s="40"/>
      <c r="N91" s="86"/>
      <c r="O91" s="40"/>
      <c r="P91" s="48"/>
      <c r="Q91" s="48"/>
      <c r="R91" s="48"/>
    </row>
    <row r="92" spans="1:18" x14ac:dyDescent="0.25">
      <c r="A92" s="43"/>
      <c r="B92" s="36"/>
      <c r="C92" s="56"/>
      <c r="D92" s="59" t="s">
        <v>155</v>
      </c>
      <c r="F92" s="69"/>
      <c r="G92" s="70"/>
      <c r="I92" s="2"/>
      <c r="M92" s="69"/>
      <c r="O92" s="85"/>
      <c r="P92" s="85"/>
      <c r="Q92" s="85"/>
      <c r="R92" s="85"/>
    </row>
    <row r="93" spans="1:18" x14ac:dyDescent="0.25">
      <c r="A93" s="60" t="s">
        <v>156</v>
      </c>
      <c r="B93" s="51" t="s">
        <v>157</v>
      </c>
      <c r="C93" s="67"/>
      <c r="D93" s="43" t="s">
        <v>158</v>
      </c>
      <c r="E93" s="149">
        <v>35</v>
      </c>
      <c r="F93" s="149">
        <v>35</v>
      </c>
      <c r="G93" s="149">
        <v>200</v>
      </c>
      <c r="H93" s="140">
        <v>46.279999999999994</v>
      </c>
      <c r="I93" s="140">
        <v>16</v>
      </c>
      <c r="J93" s="141">
        <f>G93*H93</f>
        <v>9255.9999999999982</v>
      </c>
      <c r="K93" s="141">
        <f>F93*I93</f>
        <v>560</v>
      </c>
      <c r="L93" s="149">
        <f>G93</f>
        <v>200</v>
      </c>
      <c r="M93" s="142">
        <f>L93*H93</f>
        <v>9255.9999999999982</v>
      </c>
      <c r="N93" s="150">
        <f>MIN(L93,F93)</f>
        <v>35</v>
      </c>
      <c r="O93" s="142">
        <f>N93*I93</f>
        <v>560</v>
      </c>
      <c r="P93" s="143">
        <f>M93+O93-J93-K93</f>
        <v>0</v>
      </c>
      <c r="Q93" s="143">
        <f t="shared" ref="Q93" si="85">(F93*I93)-(E93*I93)</f>
        <v>0</v>
      </c>
      <c r="R93" s="143">
        <f>P93+Q93</f>
        <v>0</v>
      </c>
    </row>
    <row r="94" spans="1:18" x14ac:dyDescent="0.25">
      <c r="A94" s="60" t="s">
        <v>156</v>
      </c>
      <c r="B94" s="51" t="s">
        <v>157</v>
      </c>
      <c r="C94" s="67"/>
      <c r="D94" s="43" t="s">
        <v>159</v>
      </c>
      <c r="E94" s="149">
        <v>300</v>
      </c>
      <c r="F94" s="149">
        <v>300</v>
      </c>
      <c r="G94" s="149">
        <v>830</v>
      </c>
      <c r="H94" s="140">
        <v>27.2</v>
      </c>
      <c r="I94" s="140">
        <v>8.74</v>
      </c>
      <c r="J94" s="141">
        <f>G94*H94</f>
        <v>22576</v>
      </c>
      <c r="K94" s="141">
        <f>F94*I94</f>
        <v>2622</v>
      </c>
      <c r="L94" s="149">
        <f>G94</f>
        <v>830</v>
      </c>
      <c r="M94" s="142">
        <f>L94*H94</f>
        <v>22576</v>
      </c>
      <c r="N94" s="150">
        <f>MIN(L94,F94)</f>
        <v>300</v>
      </c>
      <c r="O94" s="142">
        <f>N94*I94</f>
        <v>2622</v>
      </c>
      <c r="P94" s="143">
        <f>M94+O94-J94-K94</f>
        <v>0</v>
      </c>
      <c r="Q94" s="143">
        <f t="shared" si="57"/>
        <v>0</v>
      </c>
      <c r="R94" s="143">
        <f>P94+Q94</f>
        <v>0</v>
      </c>
    </row>
    <row r="95" spans="1:18" x14ac:dyDescent="0.25">
      <c r="A95" s="60" t="s">
        <v>160</v>
      </c>
      <c r="B95" s="51" t="s">
        <v>161</v>
      </c>
      <c r="C95" s="67"/>
      <c r="D95" s="43" t="s">
        <v>162</v>
      </c>
      <c r="E95" s="149">
        <v>957.5</v>
      </c>
      <c r="F95" s="149">
        <v>957.5</v>
      </c>
      <c r="G95" s="149">
        <v>7171.36</v>
      </c>
      <c r="H95" s="140">
        <v>0</v>
      </c>
      <c r="I95" s="140">
        <v>0</v>
      </c>
      <c r="J95" s="141">
        <f>G95*H95</f>
        <v>0</v>
      </c>
      <c r="K95" s="141">
        <f>F95*I95</f>
        <v>0</v>
      </c>
      <c r="L95" s="149">
        <f>G95</f>
        <v>7171.36</v>
      </c>
      <c r="M95" s="142">
        <f>L95*H95</f>
        <v>0</v>
      </c>
      <c r="N95" s="150">
        <f>MIN(L95,F95)</f>
        <v>957.5</v>
      </c>
      <c r="O95" s="142">
        <f>N95*I95</f>
        <v>0</v>
      </c>
      <c r="P95" s="143">
        <f>M95+O95-J95-K95</f>
        <v>0</v>
      </c>
      <c r="Q95" s="143">
        <f t="shared" si="57"/>
        <v>0</v>
      </c>
      <c r="R95" s="143">
        <f>P95+Q95</f>
        <v>0</v>
      </c>
    </row>
    <row r="96" spans="1:18" x14ac:dyDescent="0.25">
      <c r="A96" s="60" t="s">
        <v>160</v>
      </c>
      <c r="B96" s="51" t="s">
        <v>161</v>
      </c>
      <c r="C96" s="44"/>
      <c r="D96" s="43" t="s">
        <v>163</v>
      </c>
      <c r="E96" s="149">
        <v>675</v>
      </c>
      <c r="F96" s="149">
        <v>675</v>
      </c>
      <c r="G96" s="149">
        <v>1000</v>
      </c>
      <c r="H96" s="140">
        <v>0</v>
      </c>
      <c r="I96" s="140">
        <v>0</v>
      </c>
      <c r="J96" s="141">
        <f>G96*H96</f>
        <v>0</v>
      </c>
      <c r="K96" s="141">
        <f>F96*I96</f>
        <v>0</v>
      </c>
      <c r="L96" s="149">
        <f>G96</f>
        <v>1000</v>
      </c>
      <c r="M96" s="142">
        <f>L96*H96</f>
        <v>0</v>
      </c>
      <c r="N96" s="150">
        <f>MIN(L96,F96)</f>
        <v>675</v>
      </c>
      <c r="O96" s="142">
        <f>N96*I96</f>
        <v>0</v>
      </c>
      <c r="P96" s="143">
        <f>M96+O96-J96-K96</f>
        <v>0</v>
      </c>
      <c r="Q96" s="143">
        <f t="shared" si="57"/>
        <v>0</v>
      </c>
      <c r="R96" s="143">
        <f>P96+Q96</f>
        <v>0</v>
      </c>
    </row>
    <row r="97" spans="1:18" x14ac:dyDescent="0.25">
      <c r="A97" s="60" t="s">
        <v>160</v>
      </c>
      <c r="B97" s="51" t="s">
        <v>161</v>
      </c>
      <c r="C97" s="67"/>
      <c r="D97" s="43" t="s">
        <v>164</v>
      </c>
      <c r="E97" s="149">
        <v>1131.74</v>
      </c>
      <c r="F97" s="149">
        <v>1131.74</v>
      </c>
      <c r="G97" s="149">
        <v>7171.36</v>
      </c>
      <c r="H97" s="140">
        <v>0</v>
      </c>
      <c r="I97" s="140">
        <v>0</v>
      </c>
      <c r="J97" s="141">
        <f>G97*H97</f>
        <v>0</v>
      </c>
      <c r="K97" s="141">
        <f>F97*I97</f>
        <v>0</v>
      </c>
      <c r="L97" s="149">
        <f>G97</f>
        <v>7171.36</v>
      </c>
      <c r="M97" s="142">
        <f>L97*H97</f>
        <v>0</v>
      </c>
      <c r="N97" s="150">
        <f>MIN(L97,F97)</f>
        <v>1131.74</v>
      </c>
      <c r="O97" s="142">
        <f>N97*I97</f>
        <v>0</v>
      </c>
      <c r="P97" s="143">
        <f>M97+O97-J97-K97</f>
        <v>0</v>
      </c>
      <c r="Q97" s="143">
        <f t="shared" si="57"/>
        <v>0</v>
      </c>
      <c r="R97" s="143">
        <f>P97+Q97</f>
        <v>0</v>
      </c>
    </row>
    <row r="98" spans="1:18" x14ac:dyDescent="0.25">
      <c r="A98" s="60" t="s">
        <v>160</v>
      </c>
      <c r="B98" s="51" t="s">
        <v>161</v>
      </c>
      <c r="C98" s="44"/>
      <c r="D98" s="43" t="s">
        <v>165</v>
      </c>
      <c r="E98" s="149">
        <v>800.43</v>
      </c>
      <c r="F98" s="149">
        <v>800.43</v>
      </c>
      <c r="G98" s="149">
        <v>1000</v>
      </c>
      <c r="H98" s="140">
        <v>0</v>
      </c>
      <c r="I98" s="140">
        <v>0</v>
      </c>
      <c r="J98" s="141">
        <f t="shared" ref="J98:J100" si="86">G98*H98</f>
        <v>0</v>
      </c>
      <c r="K98" s="141">
        <f t="shared" ref="K98:K100" si="87">F98*I98</f>
        <v>0</v>
      </c>
      <c r="L98" s="149">
        <f t="shared" ref="L98:L100" si="88">G98</f>
        <v>1000</v>
      </c>
      <c r="M98" s="142">
        <f t="shared" ref="M98:M100" si="89">L98*H98</f>
        <v>0</v>
      </c>
      <c r="N98" s="150">
        <f t="shared" ref="N98:N100" si="90">MIN(L98,F98)</f>
        <v>800.43</v>
      </c>
      <c r="O98" s="142">
        <f t="shared" ref="O98:O100" si="91">N98*I98</f>
        <v>0</v>
      </c>
      <c r="P98" s="143">
        <f t="shared" ref="P98:P100" si="92">M98+O98-J98-K98</f>
        <v>0</v>
      </c>
      <c r="Q98" s="143">
        <f t="shared" si="57"/>
        <v>0</v>
      </c>
      <c r="R98" s="143">
        <f t="shared" ref="R98:R100" si="93">P98+Q98</f>
        <v>0</v>
      </c>
    </row>
    <row r="99" spans="1:18" x14ac:dyDescent="0.25">
      <c r="A99" s="60" t="s">
        <v>151</v>
      </c>
      <c r="B99" s="51" t="s">
        <v>152</v>
      </c>
      <c r="C99" s="56"/>
      <c r="D99" s="79" t="s">
        <v>166</v>
      </c>
      <c r="E99" s="149">
        <v>410.97</v>
      </c>
      <c r="F99" s="149">
        <v>410.97</v>
      </c>
      <c r="G99" s="149">
        <v>500</v>
      </c>
      <c r="H99" s="140">
        <v>25.380000000000003</v>
      </c>
      <c r="I99" s="140">
        <v>7.6800000000000006</v>
      </c>
      <c r="J99" s="141">
        <f t="shared" si="86"/>
        <v>12690.000000000002</v>
      </c>
      <c r="K99" s="141">
        <f t="shared" si="87"/>
        <v>3156.2496000000006</v>
      </c>
      <c r="L99" s="149">
        <f t="shared" si="88"/>
        <v>500</v>
      </c>
      <c r="M99" s="142">
        <f t="shared" si="89"/>
        <v>12690.000000000002</v>
      </c>
      <c r="N99" s="150">
        <f t="shared" si="90"/>
        <v>410.97</v>
      </c>
      <c r="O99" s="142">
        <f t="shared" si="91"/>
        <v>3156.2496000000006</v>
      </c>
      <c r="P99" s="143">
        <f t="shared" si="92"/>
        <v>0</v>
      </c>
      <c r="Q99" s="143">
        <f t="shared" si="57"/>
        <v>0</v>
      </c>
      <c r="R99" s="143">
        <f t="shared" si="93"/>
        <v>0</v>
      </c>
    </row>
    <row r="100" spans="1:18" x14ac:dyDescent="0.25">
      <c r="A100" s="60" t="s">
        <v>151</v>
      </c>
      <c r="B100" s="51" t="s">
        <v>152</v>
      </c>
      <c r="C100" s="67"/>
      <c r="D100" s="43" t="s">
        <v>167</v>
      </c>
      <c r="E100" s="149">
        <v>400.22</v>
      </c>
      <c r="F100" s="149">
        <v>400.22</v>
      </c>
      <c r="G100" s="149">
        <v>450</v>
      </c>
      <c r="H100" s="140">
        <v>0</v>
      </c>
      <c r="I100" s="140">
        <v>0</v>
      </c>
      <c r="J100" s="141">
        <f t="shared" si="86"/>
        <v>0</v>
      </c>
      <c r="K100" s="141">
        <f t="shared" si="87"/>
        <v>0</v>
      </c>
      <c r="L100" s="149">
        <f t="shared" si="88"/>
        <v>450</v>
      </c>
      <c r="M100" s="142">
        <f t="shared" si="89"/>
        <v>0</v>
      </c>
      <c r="N100" s="150">
        <f t="shared" si="90"/>
        <v>400.22</v>
      </c>
      <c r="O100" s="142">
        <f t="shared" si="91"/>
        <v>0</v>
      </c>
      <c r="P100" s="143">
        <f t="shared" si="92"/>
        <v>0</v>
      </c>
      <c r="Q100" s="143">
        <f t="shared" si="57"/>
        <v>0</v>
      </c>
      <c r="R100" s="143">
        <f t="shared" si="93"/>
        <v>0</v>
      </c>
    </row>
    <row r="101" spans="1:18" x14ac:dyDescent="0.25">
      <c r="A101" s="61"/>
      <c r="B101" s="89"/>
      <c r="C101" s="44"/>
      <c r="D101" s="67"/>
      <c r="E101" s="69"/>
      <c r="F101" s="65"/>
      <c r="G101" s="90"/>
      <c r="H101" s="37"/>
      <c r="I101" s="37"/>
      <c r="J101" s="47"/>
      <c r="K101" s="47"/>
      <c r="L101" s="69"/>
      <c r="M101" s="40"/>
      <c r="N101" s="86"/>
      <c r="O101" s="40"/>
      <c r="P101" s="48"/>
      <c r="Q101" s="48"/>
      <c r="R101" s="48"/>
    </row>
    <row r="103" spans="1:18" x14ac:dyDescent="0.25">
      <c r="E103" s="69"/>
      <c r="J103" s="151">
        <f>SUM(J18:J100)</f>
        <v>665999.22596347204</v>
      </c>
      <c r="K103" s="151">
        <f>SUM(K18:K100)</f>
        <v>153839.2907634938</v>
      </c>
      <c r="L103" s="28" t="s">
        <v>64</v>
      </c>
      <c r="M103" s="151">
        <f>SUM(M18:M100)</f>
        <v>401948.96076681261</v>
      </c>
      <c r="N103" s="28" t="s">
        <v>64</v>
      </c>
      <c r="O103" s="151">
        <f>SUM(O18:O100)</f>
        <v>106672.83320952345</v>
      </c>
      <c r="P103" s="151">
        <f>SUM(P18:P100)</f>
        <v>-311216.72275062988</v>
      </c>
      <c r="Q103" s="151">
        <f>SUM(Q18:Q100)</f>
        <v>-2.7284841053187847E-12</v>
      </c>
      <c r="R103" s="151">
        <f>SUM(R18:R100)</f>
        <v>-311216.72275062982</v>
      </c>
    </row>
    <row r="105" spans="1:18" x14ac:dyDescent="0.25">
      <c r="D105" s="60" t="s">
        <v>66</v>
      </c>
      <c r="G105" s="53"/>
      <c r="I105" s="2"/>
      <c r="J105" s="142">
        <f>SUM(J19:J52)</f>
        <v>246846.30932290002</v>
      </c>
      <c r="K105" s="142">
        <f>SUM(K19:K52)</f>
        <v>43072.895875800001</v>
      </c>
      <c r="L105" s="40" t="s">
        <v>64</v>
      </c>
      <c r="M105" s="142">
        <f>SUM(M19:M52)</f>
        <v>0</v>
      </c>
      <c r="N105" s="40" t="s">
        <v>64</v>
      </c>
      <c r="O105" s="142">
        <f>SUM(O19:O52)</f>
        <v>0</v>
      </c>
      <c r="P105" s="142">
        <f>SUM(P19:P52)</f>
        <v>-289919.20519870002</v>
      </c>
      <c r="Q105" s="142">
        <f>SUM(Q19:Q52)</f>
        <v>0</v>
      </c>
      <c r="R105" s="142">
        <f>SUM(R19:R52)</f>
        <v>-289919.20519870002</v>
      </c>
    </row>
    <row r="106" spans="1:18" x14ac:dyDescent="0.25">
      <c r="D106" s="60" t="s">
        <v>67</v>
      </c>
      <c r="G106" s="53"/>
      <c r="I106" s="2"/>
      <c r="J106" s="151">
        <f>SUM(J62:J72)</f>
        <v>21189.456040572117</v>
      </c>
      <c r="K106" s="151">
        <f>SUM(K62:K72)</f>
        <v>6581.3758876938</v>
      </c>
      <c r="M106" s="151">
        <f>SUM(M62:M72)</f>
        <v>3985.5001668125992</v>
      </c>
      <c r="O106" s="151">
        <f>SUM(O62:O72)</f>
        <v>2487.8142095234571</v>
      </c>
      <c r="P106" s="151">
        <f>SUM(P62:P72)</f>
        <v>-21297.517551929861</v>
      </c>
      <c r="Q106" s="151">
        <f>SUM(Q62:Q72)</f>
        <v>1298.9805999999976</v>
      </c>
      <c r="R106" s="151">
        <f>SUM(R62:R72)</f>
        <v>-19998.536951929862</v>
      </c>
    </row>
    <row r="107" spans="1:18" ht="16.5" x14ac:dyDescent="0.35">
      <c r="D107" s="60" t="s">
        <v>68</v>
      </c>
      <c r="G107" s="53"/>
      <c r="I107" s="2"/>
      <c r="J107" s="152">
        <f>SUM(J75:J100,J57:J59)</f>
        <v>397963.46059999999</v>
      </c>
      <c r="K107" s="152">
        <f>SUM(K75:K100,K57:K59)</f>
        <v>104185.01899999999</v>
      </c>
      <c r="M107" s="152">
        <f>SUM(M75:M100,M57:M59)</f>
        <v>397963.46059999999</v>
      </c>
      <c r="O107" s="152">
        <f>SUM(O75:O100,O57:O59)</f>
        <v>104185.01899999999</v>
      </c>
      <c r="P107" s="152">
        <f>SUM(P75:P100,P57:P59)</f>
        <v>0</v>
      </c>
      <c r="Q107" s="152">
        <f>SUM(Q75:Q100,Q57:Q59)</f>
        <v>-1298.9806000000001</v>
      </c>
      <c r="R107" s="152">
        <f>SUM(R75:R100,R57:R59)</f>
        <v>-1298.9806000000001</v>
      </c>
    </row>
    <row r="108" spans="1:18" x14ac:dyDescent="0.25">
      <c r="G108" s="53"/>
      <c r="I108" s="2"/>
      <c r="J108" s="151">
        <f>SUM(J105:J107)</f>
        <v>665999.22596347216</v>
      </c>
      <c r="K108" s="151">
        <f>SUM(K105:K107)</f>
        <v>153839.2907634938</v>
      </c>
      <c r="M108" s="151">
        <f>SUM(M105:M107)</f>
        <v>401948.96076681261</v>
      </c>
      <c r="O108" s="151">
        <f>SUM(O105:O107)</f>
        <v>106672.83320952344</v>
      </c>
      <c r="P108" s="151">
        <f>SUM(P105:P107)</f>
        <v>-311216.72275062988</v>
      </c>
      <c r="Q108" s="151">
        <f>SUM(Q105:Q107)</f>
        <v>-2.5011104298755527E-12</v>
      </c>
      <c r="R108" s="151">
        <f>SUM(R105:R107)</f>
        <v>-311216.72275062988</v>
      </c>
    </row>
    <row r="109" spans="1:18" x14ac:dyDescent="0.25">
      <c r="D109" s="29"/>
      <c r="G109" s="53"/>
      <c r="I109" s="2"/>
      <c r="M109" s="153">
        <f>M105-J105</f>
        <v>-246846.30932290002</v>
      </c>
      <c r="N109" s="60"/>
      <c r="O109" s="153">
        <f>O105-K105</f>
        <v>-43072.895875800001</v>
      </c>
    </row>
    <row r="110" spans="1:18" x14ac:dyDescent="0.25">
      <c r="D110" s="29"/>
      <c r="G110" s="53"/>
      <c r="I110" s="2"/>
      <c r="M110" s="153">
        <f>M106-J106</f>
        <v>-17203.955873759518</v>
      </c>
      <c r="N110" s="60"/>
      <c r="O110" s="153">
        <f>O106-K106</f>
        <v>-4093.5616781703429</v>
      </c>
    </row>
    <row r="111" spans="1:18" ht="15.75" thickBot="1" x14ac:dyDescent="0.3">
      <c r="D111" s="34" t="s">
        <v>69</v>
      </c>
      <c r="G111" s="53"/>
      <c r="I111" s="2"/>
      <c r="M111" s="28"/>
      <c r="O111" s="28"/>
    </row>
    <row r="112" spans="1:18" x14ac:dyDescent="0.25">
      <c r="D112" s="91"/>
      <c r="E112" s="60"/>
      <c r="F112" s="60"/>
      <c r="G112" s="79"/>
      <c r="H112" s="60"/>
      <c r="I112" s="60"/>
      <c r="J112" s="60"/>
      <c r="K112" s="60"/>
      <c r="L112" s="60"/>
      <c r="M112" s="164" t="s">
        <v>70</v>
      </c>
      <c r="N112" s="165"/>
      <c r="O112" s="166"/>
    </row>
    <row r="113" spans="4:15" x14ac:dyDescent="0.25">
      <c r="D113" s="91"/>
      <c r="E113" s="60"/>
      <c r="F113" s="60"/>
      <c r="G113" s="79"/>
      <c r="H113" s="60"/>
      <c r="I113" s="60"/>
      <c r="J113" s="60"/>
      <c r="K113" s="60"/>
      <c r="L113" s="60"/>
      <c r="M113" s="118"/>
      <c r="N113" s="119" t="s">
        <v>32</v>
      </c>
      <c r="O113" s="120"/>
    </row>
    <row r="114" spans="4:15" x14ac:dyDescent="0.25">
      <c r="D114" s="60"/>
      <c r="E114" s="60"/>
      <c r="F114" s="60"/>
      <c r="G114" s="154">
        <f>IF(H114&lt;&gt;0,(J114)/H114,0)</f>
        <v>5.01709086984547E-3</v>
      </c>
      <c r="H114" s="140">
        <f>J3</f>
        <v>49201084</v>
      </c>
      <c r="I114" s="37"/>
      <c r="J114" s="140">
        <f>J105</f>
        <v>246846.30932290002</v>
      </c>
      <c r="K114" s="140">
        <f>K105</f>
        <v>43072.895875800001</v>
      </c>
      <c r="L114" s="155">
        <f>J114/H114</f>
        <v>5.01709086984547E-3</v>
      </c>
      <c r="M114" s="118"/>
      <c r="N114" s="156">
        <f>M105/H114</f>
        <v>0</v>
      </c>
      <c r="O114" s="121"/>
    </row>
    <row r="115" spans="4:15" ht="15.75" thickBot="1" x14ac:dyDescent="0.3">
      <c r="D115" s="60"/>
      <c r="E115" s="60"/>
      <c r="F115" s="60"/>
      <c r="G115" s="154">
        <f>IF(H115&lt;&gt;0,(J115)/H115,0)</f>
        <v>3.7235600911744745E-3</v>
      </c>
      <c r="H115" s="140">
        <f>L3</f>
        <v>5690644.3085999992</v>
      </c>
      <c r="I115" s="37"/>
      <c r="J115" s="140">
        <f>J106</f>
        <v>21189.456040572117</v>
      </c>
      <c r="K115" s="140">
        <f>K106</f>
        <v>6581.3758876938</v>
      </c>
      <c r="L115" s="155">
        <f>J115/H115</f>
        <v>3.7235600911744745E-3</v>
      </c>
      <c r="M115" s="122"/>
      <c r="N115" s="123"/>
      <c r="O115" s="124"/>
    </row>
    <row r="116" spans="4:15" x14ac:dyDescent="0.25">
      <c r="D116" s="79"/>
      <c r="E116" s="60"/>
      <c r="F116" s="60"/>
      <c r="G116" s="79"/>
      <c r="H116" s="60"/>
      <c r="I116" s="60"/>
      <c r="J116" s="60"/>
      <c r="K116" s="60"/>
      <c r="L116" s="92"/>
      <c r="M116" s="167" t="s">
        <v>71</v>
      </c>
      <c r="N116" s="168"/>
      <c r="O116" s="169"/>
    </row>
    <row r="117" spans="4:15" x14ac:dyDescent="0.25">
      <c r="D117" s="79"/>
      <c r="E117" s="60"/>
      <c r="F117" s="60"/>
      <c r="G117" s="79"/>
      <c r="H117" s="60"/>
      <c r="I117" s="60"/>
      <c r="J117" s="60"/>
      <c r="K117" s="60"/>
      <c r="L117" s="60"/>
      <c r="M117" s="118"/>
      <c r="N117" s="125" t="s">
        <v>32</v>
      </c>
      <c r="O117" s="126"/>
    </row>
    <row r="118" spans="4:15" x14ac:dyDescent="0.25">
      <c r="D118" s="79"/>
      <c r="E118" s="60"/>
      <c r="F118" s="60"/>
      <c r="G118" s="79"/>
      <c r="H118" s="60"/>
      <c r="I118" s="60"/>
      <c r="J118" s="60"/>
      <c r="K118" s="60"/>
      <c r="L118" s="60"/>
      <c r="M118" s="118"/>
      <c r="N118" s="156">
        <f>M106/H115</f>
        <v>7.0036009117447435E-4</v>
      </c>
      <c r="O118" s="121"/>
    </row>
    <row r="119" spans="4:15" ht="15.75" thickBot="1" x14ac:dyDescent="0.3">
      <c r="D119" s="60"/>
      <c r="E119" s="60"/>
      <c r="F119" s="60"/>
      <c r="G119" s="60"/>
      <c r="H119" s="60"/>
      <c r="I119" s="60"/>
      <c r="J119" s="60"/>
      <c r="K119" s="60"/>
      <c r="L119" s="60"/>
      <c r="M119" s="122"/>
      <c r="N119" s="123"/>
      <c r="O119" s="124"/>
    </row>
    <row r="120" spans="4:15" x14ac:dyDescent="0.25">
      <c r="D120" s="53"/>
      <c r="G120" s="53"/>
      <c r="I120" s="2"/>
    </row>
  </sheetData>
  <sheetProtection sheet="1" objects="1" scenarios="1"/>
  <mergeCells count="5">
    <mergeCell ref="E5:I5"/>
    <mergeCell ref="F6:I6"/>
    <mergeCell ref="F7:I7"/>
    <mergeCell ref="M112:O112"/>
    <mergeCell ref="M116:O116"/>
  </mergeCells>
  <conditionalFormatting sqref="L52">
    <cfRule type="expression" dxfId="1" priority="2" stopIfTrue="1">
      <formula>L52&lt;&gt;G52</formula>
    </cfRule>
  </conditionalFormatting>
  <conditionalFormatting sqref="N52">
    <cfRule type="expression" dxfId="0" priority="1" stopIfTrue="1">
      <formula>N52&lt;&gt;G52</formula>
    </cfRule>
  </conditionalFormatting>
  <pageMargins left="0.45" right="0.45" top="0.5" bottom="0.75" header="0.3" footer="0.3"/>
  <pageSetup paperSize="5" scale="46" orientation="landscape" r:id="rId1"/>
  <headerFooter>
    <oddFooter>&amp;L&amp;D&amp;RPage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043C684AF4F7044BCF59732896D0758" ma:contentTypeVersion="104" ma:contentTypeDescription="" ma:contentTypeScope="" ma:versionID="602de9bbea2664f81291bd7a00c4338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170</IndustryCode>
    <CaseStatus xmlns="dc463f71-b30c-4ab2-9473-d307f9d35888">Closed</CaseStatus>
    <OpenedDate xmlns="dc463f71-b30c-4ab2-9473-d307f9d35888">2017-05-11T07:00:00+00:00</OpenedDate>
    <Date1 xmlns="dc463f71-b30c-4ab2-9473-d307f9d35888">2017-05-11T07:00:00+00:00</Date1>
    <IsDocumentOrder xmlns="dc463f71-b30c-4ab2-9473-d307f9d35888" xsi:nil="true"/>
    <IsHighlyConfidential xmlns="dc463f71-b30c-4ab2-9473-d307f9d35888">false</IsHighlyConfidential>
    <CaseCompanyNames xmlns="dc463f71-b30c-4ab2-9473-d307f9d35888">Frontier Communications Northwest, Inc.</CaseCompanyNames>
    <Nickname xmlns="http://schemas.microsoft.com/sharepoint/v3" xsi:nil="true"/>
    <DocketNumber xmlns="dc463f71-b30c-4ab2-9473-d307f9d35888">170361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594B455-D527-461F-9F8A-9904658209D7}"/>
</file>

<file path=customXml/itemProps2.xml><?xml version="1.0" encoding="utf-8"?>
<ds:datastoreItem xmlns:ds="http://schemas.openxmlformats.org/officeDocument/2006/customXml" ds:itemID="{023DF09E-A19D-424A-B86F-7C64FB2DF0C0}"/>
</file>

<file path=customXml/itemProps3.xml><?xml version="1.0" encoding="utf-8"?>
<ds:datastoreItem xmlns:ds="http://schemas.openxmlformats.org/officeDocument/2006/customXml" ds:itemID="{D2601DAA-779F-452A-A258-29486B2D6FB6}"/>
</file>

<file path=customXml/itemProps4.xml><?xml version="1.0" encoding="utf-8"?>
<ds:datastoreItem xmlns:ds="http://schemas.openxmlformats.org/officeDocument/2006/customXml" ds:itemID="{09D6323F-2508-4FD0-A81C-B5C690148D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COWA</vt:lpstr>
      <vt:lpstr>COWA!Print_Titles</vt:lpstr>
    </vt:vector>
  </TitlesOfParts>
  <Company>Frontier Communications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Shah, Gunjan</dc:creator>
  <cp:lastModifiedBy>Saldana, Linda</cp:lastModifiedBy>
  <cp:lastPrinted>2017-04-25T18:45:08Z</cp:lastPrinted>
  <dcterms:created xsi:type="dcterms:W3CDTF">2017-02-01T17:48:05Z</dcterms:created>
  <dcterms:modified xsi:type="dcterms:W3CDTF">2017-04-25T18:45:44Z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0x0101006E56B4D1795A2E4DB2F0B01679ED314A007043C684AF4F7044BCF59732896D0758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