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Thursday\UG-161002 Puget Sound Energy\"/>
    </mc:Choice>
  </mc:AlternateContent>
  <bookViews>
    <workbookView xWindow="285" yWindow="375" windowWidth="22695" windowHeight="10050" activeTab="3"/>
  </bookViews>
  <sheets>
    <sheet name="SOG 4-2016" sheetId="1" r:id="rId1"/>
    <sheet name="SOG 5-2016" sheetId="2" r:id="rId2"/>
    <sheet name="SOG 6-2016" sheetId="3" r:id="rId3"/>
    <sheet name="SOG 12ME 6-2016" sheetId="4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3">'SOG 12ME 6-2016'!$A$1:$W$70</definedName>
    <definedName name="_xlnm.Print_Area" localSheetId="0">'SOG 4-2016'!$A$1:$W$70</definedName>
    <definedName name="_xlnm.Print_Area" localSheetId="1">'SOG 5-2016'!$A$1:$W$70</definedName>
    <definedName name="_xlnm.Print_Area" localSheetId="2">'SOG 6-2016'!$A$1:$W$70</definedName>
    <definedName name="RdSch_CY">'[3]INPUT TAB'!#REF!</definedName>
    <definedName name="RdSch_PY">'[3]INPUT TAB'!#REF!</definedName>
    <definedName name="RdSch_PY2">'[3]INPUT TAB'!#REF!</definedName>
    <definedName name="Therm_upload" localSheetId="3">#REF!</definedName>
    <definedName name="Therm_upload" localSheetId="1">#REF!</definedName>
    <definedName name="Therm_upload" localSheetId="2">#REF!</definedName>
    <definedName name="Therm_upload">#REF!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52511"/>
</workbook>
</file>

<file path=xl/calcChain.xml><?xml version="1.0" encoding="utf-8"?>
<calcChain xmlns="http://schemas.openxmlformats.org/spreadsheetml/2006/main">
  <c r="M66" i="4" l="1"/>
  <c r="W28" i="4" s="1"/>
  <c r="G66" i="4"/>
  <c r="E66" i="4"/>
  <c r="I66" i="4" s="1"/>
  <c r="O64" i="4"/>
  <c r="Q64" i="4" s="1"/>
  <c r="K64" i="4"/>
  <c r="I64" i="4"/>
  <c r="O63" i="4"/>
  <c r="Q63" i="4" s="1"/>
  <c r="I63" i="4"/>
  <c r="K63" i="4" s="1"/>
  <c r="E60" i="4"/>
  <c r="E68" i="4" s="1"/>
  <c r="O58" i="4"/>
  <c r="Q58" i="4" s="1"/>
  <c r="M58" i="4"/>
  <c r="G58" i="4"/>
  <c r="E58" i="4"/>
  <c r="Q56" i="4"/>
  <c r="O56" i="4"/>
  <c r="K56" i="4"/>
  <c r="I56" i="4"/>
  <c r="Q55" i="4"/>
  <c r="O55" i="4"/>
  <c r="K55" i="4"/>
  <c r="I55" i="4"/>
  <c r="M52" i="4"/>
  <c r="M60" i="4" s="1"/>
  <c r="M68" i="4" s="1"/>
  <c r="G52" i="4"/>
  <c r="G60" i="4" s="1"/>
  <c r="E52" i="4"/>
  <c r="O50" i="4"/>
  <c r="Q50" i="4" s="1"/>
  <c r="K50" i="4"/>
  <c r="I50" i="4"/>
  <c r="O49" i="4"/>
  <c r="Q49" i="4" s="1"/>
  <c r="K49" i="4"/>
  <c r="I49" i="4"/>
  <c r="O48" i="4"/>
  <c r="Q48" i="4" s="1"/>
  <c r="K48" i="4"/>
  <c r="I48" i="4"/>
  <c r="O33" i="4"/>
  <c r="Q33" i="4" s="1"/>
  <c r="I33" i="4"/>
  <c r="K33" i="4" s="1"/>
  <c r="O32" i="4"/>
  <c r="Q32" i="4" s="1"/>
  <c r="I32" i="4"/>
  <c r="K32" i="4" s="1"/>
  <c r="M28" i="4"/>
  <c r="G28" i="4"/>
  <c r="E28" i="4"/>
  <c r="I28" i="4" s="1"/>
  <c r="W26" i="4"/>
  <c r="U26" i="4"/>
  <c r="S26" i="4"/>
  <c r="O26" i="4"/>
  <c r="Q26" i="4" s="1"/>
  <c r="I26" i="4"/>
  <c r="K26" i="4" s="1"/>
  <c r="W25" i="4"/>
  <c r="U25" i="4"/>
  <c r="S25" i="4"/>
  <c r="O25" i="4"/>
  <c r="Q25" i="4" s="1"/>
  <c r="I25" i="4"/>
  <c r="K25" i="4" s="1"/>
  <c r="W20" i="4"/>
  <c r="O20" i="4"/>
  <c r="Q20" i="4" s="1"/>
  <c r="M20" i="4"/>
  <c r="G20" i="4"/>
  <c r="I20" i="4" s="1"/>
  <c r="K20" i="4" s="1"/>
  <c r="E20" i="4"/>
  <c r="S20" i="4" s="1"/>
  <c r="W18" i="4"/>
  <c r="U18" i="4"/>
  <c r="S18" i="4"/>
  <c r="O18" i="4"/>
  <c r="Q18" i="4" s="1"/>
  <c r="I18" i="4"/>
  <c r="K18" i="4" s="1"/>
  <c r="W17" i="4"/>
  <c r="U17" i="4"/>
  <c r="S17" i="4"/>
  <c r="O17" i="4"/>
  <c r="Q17" i="4" s="1"/>
  <c r="I17" i="4"/>
  <c r="K17" i="4" s="1"/>
  <c r="S14" i="4"/>
  <c r="M14" i="4"/>
  <c r="M22" i="4" s="1"/>
  <c r="G14" i="4"/>
  <c r="G22" i="4" s="1"/>
  <c r="G30" i="4" s="1"/>
  <c r="E14" i="4"/>
  <c r="E22" i="4" s="1"/>
  <c r="W12" i="4"/>
  <c r="U12" i="4"/>
  <c r="S12" i="4"/>
  <c r="O12" i="4"/>
  <c r="Q12" i="4" s="1"/>
  <c r="I12" i="4"/>
  <c r="K12" i="4" s="1"/>
  <c r="W11" i="4"/>
  <c r="U11" i="4"/>
  <c r="S11" i="4"/>
  <c r="O11" i="4"/>
  <c r="Q11" i="4" s="1"/>
  <c r="I11" i="4"/>
  <c r="K11" i="4" s="1"/>
  <c r="W10" i="4"/>
  <c r="U10" i="4"/>
  <c r="S10" i="4"/>
  <c r="O10" i="4"/>
  <c r="Q10" i="4" s="1"/>
  <c r="I10" i="4"/>
  <c r="K10" i="4" s="1"/>
  <c r="K58" i="4" l="1"/>
  <c r="S28" i="4"/>
  <c r="U14" i="4"/>
  <c r="K28" i="4"/>
  <c r="I52" i="4"/>
  <c r="I58" i="4"/>
  <c r="U28" i="4"/>
  <c r="Q28" i="4"/>
  <c r="O28" i="4"/>
  <c r="O52" i="4"/>
  <c r="Q52" i="4" s="1"/>
  <c r="O66" i="4"/>
  <c r="Q66" i="4" s="1"/>
  <c r="G68" i="4"/>
  <c r="U22" i="4"/>
  <c r="O22" i="4"/>
  <c r="Q22" i="4" s="1"/>
  <c r="E30" i="4"/>
  <c r="S30" i="4" s="1"/>
  <c r="I22" i="4"/>
  <c r="O68" i="4"/>
  <c r="I68" i="4"/>
  <c r="W22" i="4"/>
  <c r="M30" i="4"/>
  <c r="W30" i="4" s="1"/>
  <c r="G35" i="4"/>
  <c r="Q68" i="4"/>
  <c r="U20" i="4"/>
  <c r="K52" i="4"/>
  <c r="O60" i="4"/>
  <c r="Q60" i="4" s="1"/>
  <c r="O14" i="4"/>
  <c r="Q14" i="4" s="1"/>
  <c r="W14" i="4"/>
  <c r="K22" i="4"/>
  <c r="S22" i="4"/>
  <c r="I60" i="4"/>
  <c r="K60" i="4" s="1"/>
  <c r="K66" i="4"/>
  <c r="I14" i="4"/>
  <c r="K14" i="4" s="1"/>
  <c r="M35" i="4" l="1"/>
  <c r="E35" i="4"/>
  <c r="I30" i="4"/>
  <c r="K30" i="4" s="1"/>
  <c r="O30" i="4"/>
  <c r="Q30" i="4" s="1"/>
  <c r="K68" i="4"/>
  <c r="U30" i="4"/>
  <c r="O35" i="4" l="1"/>
  <c r="I35" i="4"/>
  <c r="K35" i="4" s="1"/>
  <c r="Q35" i="4"/>
  <c r="M66" i="3" l="1"/>
  <c r="G66" i="3"/>
  <c r="E66" i="3"/>
  <c r="S28" i="3" s="1"/>
  <c r="O64" i="3"/>
  <c r="Q64" i="3" s="1"/>
  <c r="K64" i="3"/>
  <c r="I64" i="3"/>
  <c r="O63" i="3"/>
  <c r="Q63" i="3" s="1"/>
  <c r="K63" i="3"/>
  <c r="I63" i="3"/>
  <c r="E60" i="3"/>
  <c r="E68" i="3" s="1"/>
  <c r="M58" i="3"/>
  <c r="G58" i="3"/>
  <c r="E58" i="3"/>
  <c r="O58" i="3" s="1"/>
  <c r="Q58" i="3" s="1"/>
  <c r="Q56" i="3"/>
  <c r="O56" i="3"/>
  <c r="I56" i="3"/>
  <c r="K56" i="3" s="1"/>
  <c r="Q55" i="3"/>
  <c r="O55" i="3"/>
  <c r="I55" i="3"/>
  <c r="K55" i="3" s="1"/>
  <c r="M52" i="3"/>
  <c r="M60" i="3" s="1"/>
  <c r="G52" i="3"/>
  <c r="G60" i="3" s="1"/>
  <c r="E52" i="3"/>
  <c r="O52" i="3" s="1"/>
  <c r="Q52" i="3" s="1"/>
  <c r="O50" i="3"/>
  <c r="Q50" i="3" s="1"/>
  <c r="I50" i="3"/>
  <c r="K50" i="3" s="1"/>
  <c r="O49" i="3"/>
  <c r="Q49" i="3" s="1"/>
  <c r="K49" i="3"/>
  <c r="I49" i="3"/>
  <c r="O48" i="3"/>
  <c r="Q48" i="3" s="1"/>
  <c r="K48" i="3"/>
  <c r="I48" i="3"/>
  <c r="O33" i="3"/>
  <c r="Q33" i="3" s="1"/>
  <c r="K33" i="3"/>
  <c r="I33" i="3"/>
  <c r="O32" i="3"/>
  <c r="Q32" i="3" s="1"/>
  <c r="I32" i="3"/>
  <c r="K32" i="3" s="1"/>
  <c r="W28" i="3"/>
  <c r="O28" i="3"/>
  <c r="M28" i="3"/>
  <c r="G28" i="3"/>
  <c r="U28" i="3" s="1"/>
  <c r="E28" i="3"/>
  <c r="W26" i="3"/>
  <c r="U26" i="3"/>
  <c r="S26" i="3"/>
  <c r="O26" i="3"/>
  <c r="Q26" i="3" s="1"/>
  <c r="I26" i="3"/>
  <c r="K26" i="3" s="1"/>
  <c r="W25" i="3"/>
  <c r="U25" i="3"/>
  <c r="S25" i="3"/>
  <c r="O25" i="3"/>
  <c r="Q25" i="3" s="1"/>
  <c r="I25" i="3"/>
  <c r="K25" i="3" s="1"/>
  <c r="S20" i="3"/>
  <c r="M20" i="3"/>
  <c r="G20" i="3"/>
  <c r="E20" i="3"/>
  <c r="O20" i="3" s="1"/>
  <c r="Q20" i="3" s="1"/>
  <c r="W18" i="3"/>
  <c r="U18" i="3"/>
  <c r="S18" i="3"/>
  <c r="O18" i="3"/>
  <c r="Q18" i="3" s="1"/>
  <c r="K18" i="3"/>
  <c r="I18" i="3"/>
  <c r="W17" i="3"/>
  <c r="U17" i="3"/>
  <c r="S17" i="3"/>
  <c r="O17" i="3"/>
  <c r="Q17" i="3" s="1"/>
  <c r="K17" i="3"/>
  <c r="I17" i="3"/>
  <c r="M14" i="3"/>
  <c r="W14" i="3" s="1"/>
  <c r="G14" i="3"/>
  <c r="G22" i="3" s="1"/>
  <c r="G30" i="3" s="1"/>
  <c r="E14" i="3"/>
  <c r="O14" i="3" s="1"/>
  <c r="Q14" i="3" s="1"/>
  <c r="W12" i="3"/>
  <c r="U12" i="3"/>
  <c r="S12" i="3"/>
  <c r="O12" i="3"/>
  <c r="Q12" i="3" s="1"/>
  <c r="K12" i="3"/>
  <c r="I12" i="3"/>
  <c r="W11" i="3"/>
  <c r="U11" i="3"/>
  <c r="S11" i="3"/>
  <c r="O11" i="3"/>
  <c r="Q11" i="3" s="1"/>
  <c r="I11" i="3"/>
  <c r="K11" i="3" s="1"/>
  <c r="W10" i="3"/>
  <c r="U10" i="3"/>
  <c r="S10" i="3"/>
  <c r="Q10" i="3"/>
  <c r="O10" i="3"/>
  <c r="I10" i="3"/>
  <c r="K10" i="3" s="1"/>
  <c r="S8" i="3"/>
  <c r="M8" i="3"/>
  <c r="W8" i="3" s="1"/>
  <c r="M68" i="3" l="1"/>
  <c r="K20" i="3"/>
  <c r="S14" i="3"/>
  <c r="I20" i="3"/>
  <c r="U20" i="3"/>
  <c r="Q28" i="3"/>
  <c r="I52" i="3"/>
  <c r="I58" i="3"/>
  <c r="K58" i="3" s="1"/>
  <c r="I14" i="3"/>
  <c r="K14" i="3" s="1"/>
  <c r="U14" i="3"/>
  <c r="E22" i="3"/>
  <c r="M22" i="3"/>
  <c r="M30" i="3" s="1"/>
  <c r="I28" i="3"/>
  <c r="W20" i="3"/>
  <c r="O66" i="3"/>
  <c r="Q66" i="3" s="1"/>
  <c r="G35" i="3"/>
  <c r="M35" i="3"/>
  <c r="G68" i="3"/>
  <c r="U22" i="3"/>
  <c r="O68" i="3"/>
  <c r="I68" i="3"/>
  <c r="W30" i="3"/>
  <c r="Q68" i="3"/>
  <c r="I22" i="3"/>
  <c r="K52" i="3"/>
  <c r="O60" i="3"/>
  <c r="Q60" i="3" s="1"/>
  <c r="I66" i="3"/>
  <c r="K66" i="3" s="1"/>
  <c r="K22" i="3"/>
  <c r="S22" i="3"/>
  <c r="K28" i="3"/>
  <c r="I60" i="3"/>
  <c r="K60" i="3" s="1"/>
  <c r="W22" i="3" l="1"/>
  <c r="E30" i="3"/>
  <c r="O22" i="3"/>
  <c r="Q22" i="3" s="1"/>
  <c r="K68" i="3"/>
  <c r="U30" i="3"/>
  <c r="S30" i="3" l="1"/>
  <c r="E35" i="3"/>
  <c r="I30" i="3"/>
  <c r="K30" i="3" s="1"/>
  <c r="O30" i="3"/>
  <c r="Q30" i="3" s="1"/>
  <c r="M66" i="2"/>
  <c r="G66" i="2"/>
  <c r="E66" i="2"/>
  <c r="O64" i="2"/>
  <c r="Q64" i="2" s="1"/>
  <c r="I64" i="2"/>
  <c r="K64" i="2" s="1"/>
  <c r="O63" i="2"/>
  <c r="Q63" i="2" s="1"/>
  <c r="K63" i="2"/>
  <c r="I63" i="2"/>
  <c r="G60" i="2"/>
  <c r="G68" i="2" s="1"/>
  <c r="M58" i="2"/>
  <c r="G58" i="2"/>
  <c r="E58" i="2"/>
  <c r="I58" i="2" s="1"/>
  <c r="K58" i="2" s="1"/>
  <c r="Q56" i="2"/>
  <c r="O56" i="2"/>
  <c r="I56" i="2"/>
  <c r="K56" i="2" s="1"/>
  <c r="Q55" i="2"/>
  <c r="O55" i="2"/>
  <c r="I55" i="2"/>
  <c r="K55" i="2" s="1"/>
  <c r="M52" i="2"/>
  <c r="M60" i="2" s="1"/>
  <c r="M68" i="2" s="1"/>
  <c r="G52" i="2"/>
  <c r="E52" i="2"/>
  <c r="E60" i="2" s="1"/>
  <c r="E68" i="2" s="1"/>
  <c r="O50" i="2"/>
  <c r="Q50" i="2" s="1"/>
  <c r="I50" i="2"/>
  <c r="K50" i="2" s="1"/>
  <c r="O49" i="2"/>
  <c r="Q49" i="2" s="1"/>
  <c r="K49" i="2"/>
  <c r="I49" i="2"/>
  <c r="O48" i="2"/>
  <c r="Q48" i="2" s="1"/>
  <c r="K48" i="2"/>
  <c r="I48" i="2"/>
  <c r="O33" i="2"/>
  <c r="Q33" i="2" s="1"/>
  <c r="I33" i="2"/>
  <c r="K33" i="2" s="1"/>
  <c r="O32" i="2"/>
  <c r="Q32" i="2" s="1"/>
  <c r="I32" i="2"/>
  <c r="K32" i="2" s="1"/>
  <c r="W28" i="2"/>
  <c r="M28" i="2"/>
  <c r="G28" i="2"/>
  <c r="E28" i="2"/>
  <c r="I28" i="2" s="1"/>
  <c r="W26" i="2"/>
  <c r="U26" i="2"/>
  <c r="S26" i="2"/>
  <c r="Q26" i="2"/>
  <c r="O26" i="2"/>
  <c r="I26" i="2"/>
  <c r="K26" i="2" s="1"/>
  <c r="W25" i="2"/>
  <c r="U25" i="2"/>
  <c r="S25" i="2"/>
  <c r="Q25" i="2"/>
  <c r="O25" i="2"/>
  <c r="I25" i="2"/>
  <c r="K25" i="2" s="1"/>
  <c r="U20" i="2"/>
  <c r="M20" i="2"/>
  <c r="G20" i="2"/>
  <c r="E20" i="2"/>
  <c r="O20" i="2" s="1"/>
  <c r="Q20" i="2" s="1"/>
  <c r="W18" i="2"/>
  <c r="U18" i="2"/>
  <c r="S18" i="2"/>
  <c r="O18" i="2"/>
  <c r="Q18" i="2" s="1"/>
  <c r="K18" i="2"/>
  <c r="I18" i="2"/>
  <c r="W17" i="2"/>
  <c r="U17" i="2"/>
  <c r="S17" i="2"/>
  <c r="O17" i="2"/>
  <c r="Q17" i="2" s="1"/>
  <c r="I17" i="2"/>
  <c r="K17" i="2" s="1"/>
  <c r="U14" i="2"/>
  <c r="M14" i="2"/>
  <c r="K14" i="2"/>
  <c r="I14" i="2"/>
  <c r="G14" i="2"/>
  <c r="G22" i="2" s="1"/>
  <c r="U22" i="2" s="1"/>
  <c r="E14" i="2"/>
  <c r="W12" i="2"/>
  <c r="U12" i="2"/>
  <c r="S12" i="2"/>
  <c r="O12" i="2"/>
  <c r="Q12" i="2" s="1"/>
  <c r="K12" i="2"/>
  <c r="I12" i="2"/>
  <c r="W11" i="2"/>
  <c r="U11" i="2"/>
  <c r="S11" i="2"/>
  <c r="O11" i="2"/>
  <c r="Q11" i="2" s="1"/>
  <c r="K11" i="2"/>
  <c r="I11" i="2"/>
  <c r="W10" i="2"/>
  <c r="U10" i="2"/>
  <c r="S10" i="2"/>
  <c r="O10" i="2"/>
  <c r="Q10" i="2" s="1"/>
  <c r="I10" i="2"/>
  <c r="K10" i="2" s="1"/>
  <c r="S8" i="2"/>
  <c r="M8" i="2"/>
  <c r="W8" i="2" s="1"/>
  <c r="O52" i="2" l="1"/>
  <c r="E22" i="2"/>
  <c r="M22" i="2"/>
  <c r="S20" i="2"/>
  <c r="Q52" i="2"/>
  <c r="U28" i="2"/>
  <c r="S28" i="2"/>
  <c r="S14" i="2"/>
  <c r="I20" i="2"/>
  <c r="K20" i="2" s="1"/>
  <c r="I52" i="2"/>
  <c r="K52" i="2" s="1"/>
  <c r="I35" i="3"/>
  <c r="K35" i="3" s="1"/>
  <c r="O35" i="3"/>
  <c r="Q35" i="3" s="1"/>
  <c r="O28" i="2"/>
  <c r="Q28" i="2" s="1"/>
  <c r="O66" i="2"/>
  <c r="Q66" i="2" s="1"/>
  <c r="O68" i="2"/>
  <c r="Q68" i="2" s="1"/>
  <c r="I68" i="2"/>
  <c r="K68" i="2"/>
  <c r="U30" i="2"/>
  <c r="E30" i="2"/>
  <c r="I22" i="2"/>
  <c r="O22" i="2"/>
  <c r="Q22" i="2" s="1"/>
  <c r="M30" i="2"/>
  <c r="W30" i="2" s="1"/>
  <c r="W22" i="2"/>
  <c r="K28" i="2"/>
  <c r="O60" i="2"/>
  <c r="Q60" i="2" s="1"/>
  <c r="I66" i="2"/>
  <c r="K66" i="2" s="1"/>
  <c r="O14" i="2"/>
  <c r="Q14" i="2" s="1"/>
  <c r="W14" i="2"/>
  <c r="W20" i="2"/>
  <c r="K22" i="2"/>
  <c r="S22" i="2"/>
  <c r="G30" i="2"/>
  <c r="O58" i="2"/>
  <c r="Q58" i="2" s="1"/>
  <c r="I60" i="2"/>
  <c r="K60" i="2" s="1"/>
  <c r="M35" i="2" l="1"/>
  <c r="G35" i="2"/>
  <c r="E35" i="2"/>
  <c r="I30" i="2"/>
  <c r="K30" i="2" s="1"/>
  <c r="O30" i="2"/>
  <c r="Q30" i="2" s="1"/>
  <c r="S30" i="2"/>
  <c r="I35" i="2" l="1"/>
  <c r="K35" i="2" s="1"/>
  <c r="O35" i="2"/>
  <c r="Q35" i="2" s="1"/>
  <c r="M66" i="1" l="1"/>
  <c r="G66" i="1"/>
  <c r="E66" i="1"/>
  <c r="O66" i="1" s="1"/>
  <c r="Q66" i="1" s="1"/>
  <c r="O64" i="1"/>
  <c r="Q64" i="1" s="1"/>
  <c r="I64" i="1"/>
  <c r="K64" i="1" s="1"/>
  <c r="O63" i="1"/>
  <c r="Q63" i="1" s="1"/>
  <c r="I63" i="1"/>
  <c r="K63" i="1" s="1"/>
  <c r="M58" i="1"/>
  <c r="G58" i="1"/>
  <c r="E58" i="1"/>
  <c r="S20" i="1" s="1"/>
  <c r="O56" i="1"/>
  <c r="Q56" i="1" s="1"/>
  <c r="I56" i="1"/>
  <c r="K56" i="1" s="1"/>
  <c r="O55" i="1"/>
  <c r="Q55" i="1" s="1"/>
  <c r="I55" i="1"/>
  <c r="K55" i="1" s="1"/>
  <c r="M52" i="1"/>
  <c r="M60" i="1" s="1"/>
  <c r="G52" i="1"/>
  <c r="G60" i="1" s="1"/>
  <c r="G68" i="1" s="1"/>
  <c r="E52" i="1"/>
  <c r="Q50" i="1"/>
  <c r="O50" i="1"/>
  <c r="I50" i="1"/>
  <c r="K50" i="1" s="1"/>
  <c r="O49" i="1"/>
  <c r="Q49" i="1" s="1"/>
  <c r="I49" i="1"/>
  <c r="K49" i="1" s="1"/>
  <c r="O48" i="1"/>
  <c r="Q48" i="1" s="1"/>
  <c r="I48" i="1"/>
  <c r="K48" i="1" s="1"/>
  <c r="O33" i="1"/>
  <c r="Q33" i="1" s="1"/>
  <c r="I33" i="1"/>
  <c r="K33" i="1" s="1"/>
  <c r="O32" i="1"/>
  <c r="Q32" i="1" s="1"/>
  <c r="I32" i="1"/>
  <c r="K32" i="1" s="1"/>
  <c r="M28" i="1"/>
  <c r="I28" i="1"/>
  <c r="K28" i="1" s="1"/>
  <c r="G28" i="1"/>
  <c r="U28" i="1" s="1"/>
  <c r="E28" i="1"/>
  <c r="W26" i="1"/>
  <c r="U26" i="1"/>
  <c r="S26" i="1"/>
  <c r="O26" i="1"/>
  <c r="Q26" i="1" s="1"/>
  <c r="I26" i="1"/>
  <c r="K26" i="1" s="1"/>
  <c r="W25" i="1"/>
  <c r="U25" i="1"/>
  <c r="S25" i="1"/>
  <c r="O25" i="1"/>
  <c r="Q25" i="1" s="1"/>
  <c r="I25" i="1"/>
  <c r="K25" i="1" s="1"/>
  <c r="M20" i="1"/>
  <c r="G20" i="1"/>
  <c r="U20" i="1" s="1"/>
  <c r="E20" i="1"/>
  <c r="W18" i="1"/>
  <c r="U18" i="1"/>
  <c r="S18" i="1"/>
  <c r="Q18" i="1"/>
  <c r="O18" i="1"/>
  <c r="I18" i="1"/>
  <c r="K18" i="1" s="1"/>
  <c r="W17" i="1"/>
  <c r="U17" i="1"/>
  <c r="S17" i="1"/>
  <c r="O17" i="1"/>
  <c r="Q17" i="1" s="1"/>
  <c r="I17" i="1"/>
  <c r="K17" i="1" s="1"/>
  <c r="M14" i="1"/>
  <c r="G14" i="1"/>
  <c r="E14" i="1"/>
  <c r="W12" i="1"/>
  <c r="U12" i="1"/>
  <c r="S12" i="1"/>
  <c r="Q12" i="1"/>
  <c r="O12" i="1"/>
  <c r="I12" i="1"/>
  <c r="K12" i="1" s="1"/>
  <c r="W11" i="1"/>
  <c r="U11" i="1"/>
  <c r="S11" i="1"/>
  <c r="O11" i="1"/>
  <c r="Q11" i="1" s="1"/>
  <c r="I11" i="1"/>
  <c r="K11" i="1" s="1"/>
  <c r="W10" i="1"/>
  <c r="U10" i="1"/>
  <c r="S10" i="1"/>
  <c r="O10" i="1"/>
  <c r="Q10" i="1" s="1"/>
  <c r="K10" i="1"/>
  <c r="I10" i="1"/>
  <c r="S8" i="1"/>
  <c r="M8" i="1"/>
  <c r="W8" i="1" s="1"/>
  <c r="G22" i="1" l="1"/>
  <c r="E60" i="1"/>
  <c r="O28" i="1"/>
  <c r="Q28" i="1" s="1"/>
  <c r="S28" i="1"/>
  <c r="I66" i="1"/>
  <c r="K66" i="1" s="1"/>
  <c r="U14" i="1"/>
  <c r="W28" i="1"/>
  <c r="E22" i="1"/>
  <c r="S22" i="1" s="1"/>
  <c r="I14" i="1"/>
  <c r="O14" i="1"/>
  <c r="G30" i="1"/>
  <c r="E68" i="1"/>
  <c r="I60" i="1"/>
  <c r="O60" i="1"/>
  <c r="Q60" i="1" s="1"/>
  <c r="M22" i="1"/>
  <c r="Q14" i="1"/>
  <c r="W14" i="1"/>
  <c r="I20" i="1"/>
  <c r="K20" i="1" s="1"/>
  <c r="O20" i="1"/>
  <c r="Q20" i="1" s="1"/>
  <c r="M68" i="1"/>
  <c r="W20" i="1"/>
  <c r="O58" i="1"/>
  <c r="Q58" i="1" s="1"/>
  <c r="U22" i="1"/>
  <c r="O52" i="1"/>
  <c r="Q52" i="1" s="1"/>
  <c r="I58" i="1"/>
  <c r="K58" i="1" s="1"/>
  <c r="K60" i="1"/>
  <c r="K14" i="1"/>
  <c r="S14" i="1"/>
  <c r="I52" i="1"/>
  <c r="K52" i="1" s="1"/>
  <c r="W30" i="1" l="1"/>
  <c r="M30" i="1"/>
  <c r="G35" i="1"/>
  <c r="U30" i="1"/>
  <c r="W22" i="1"/>
  <c r="I68" i="1"/>
  <c r="K68" i="1" s="1"/>
  <c r="O68" i="1"/>
  <c r="Q68" i="1" s="1"/>
  <c r="O22" i="1"/>
  <c r="Q22" i="1" s="1"/>
  <c r="E30" i="1"/>
  <c r="S30" i="1" s="1"/>
  <c r="I22" i="1"/>
  <c r="K22" i="1" s="1"/>
  <c r="M35" i="1" l="1"/>
  <c r="E35" i="1"/>
  <c r="I30" i="1"/>
  <c r="K30" i="1" s="1"/>
  <c r="O30" i="1"/>
  <c r="Q30" i="1" s="1"/>
  <c r="O35" i="1" l="1"/>
  <c r="Q35" i="1" s="1"/>
  <c r="I35" i="1"/>
  <c r="K35" i="1" s="1"/>
</calcChain>
</file>

<file path=xl/sharedStrings.xml><?xml version="1.0" encoding="utf-8"?>
<sst xmlns="http://schemas.openxmlformats.org/spreadsheetml/2006/main" count="304" uniqueCount="49">
  <si>
    <t>PUGET SOUND ENERGY</t>
  </si>
  <si>
    <t>SUMMARY OF GAS OPERATING REVENUE &amp; THERM SALES</t>
  </si>
  <si>
    <t>MONTH OF APRIL 2016</t>
  </si>
  <si>
    <t>INCREASE (DECREASE)</t>
  </si>
  <si>
    <t/>
  </si>
  <si>
    <t>VARIANCE FROM BUDGET</t>
  </si>
  <si>
    <t>VARIANCE FROM 2015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</si>
  <si>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</si>
  <si>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</si>
  <si>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</si>
  <si>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</si>
  <si>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</si>
  <si>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</si>
  <si>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</si>
  <si>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</si>
  <si>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</si>
  <si>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</si>
  <si>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</si>
  <si>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</si>
  <si>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</si>
  <si>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</si>
  <si>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</si>
  <si>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</si>
  <si>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</si>
  <si>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</si>
  <si>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</si>
  <si>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</si>
  <si>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</si>
  <si>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</si>
  <si>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</si>
  <si>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</si>
  <si>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</si>
  <si>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</si>
  <si>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</si>
  <si>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</si>
  <si>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</si>
  <si>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</si>
  <si>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</si>
  <si>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</si>
  <si>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</si>
  <si>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</si>
  <si>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</si>
  <si>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</si>
  <si>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</si>
  <si>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</si>
  <si>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</si>
  <si>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MAY 2016</t>
  </si>
  <si>
    <t>MONTH OF JUNE 2016</t>
  </si>
  <si>
    <t>TWELVE MONTHS ENDED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</si>
</sst>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_(* #,##0.00_);_(* \(#,##0.00\);_(* &quot;-&quot;_);_(@_)"/>
    <numFmt numFmtId="176" formatCode="00000"/>
    <numFmt numFmtId="177" formatCode="0.00_)"/>
    <numFmt numFmtId="178" formatCode="###,000"/>
    <numFmt numFmtId="179" formatCode="_-* #,##0\ _D_M_-;\-* #,##0\ _D_M_-;_-* &quot;-&quot;??\ _D_M_-;_-@_-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1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6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7" fontId="11" fillId="0" borderId="0"/>
    <xf numFmtId="10" fontId="1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8" fontId="21" fillId="0" borderId="8" applyNumberFormat="0" applyProtection="0">
      <alignment horizontal="right" vertical="center"/>
    </xf>
    <xf numFmtId="178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8" fontId="26" fillId="39" borderId="11" applyNumberFormat="0" applyBorder="0" applyAlignment="0" applyProtection="0">
      <alignment horizontal="right" vertical="center" indent="1"/>
    </xf>
    <xf numFmtId="178" fontId="27" fillId="40" borderId="11" applyNumberFormat="0" applyBorder="0" applyAlignment="0" applyProtection="0">
      <alignment horizontal="right" vertical="center" indent="1"/>
    </xf>
    <xf numFmtId="178" fontId="27" fillId="41" borderId="11" applyNumberFormat="0" applyBorder="0" applyAlignment="0" applyProtection="0">
      <alignment horizontal="right" vertical="center" indent="1"/>
    </xf>
    <xf numFmtId="178" fontId="28" fillId="42" borderId="11" applyNumberFormat="0" applyBorder="0" applyAlignment="0" applyProtection="0">
      <alignment horizontal="right" vertical="center" indent="1"/>
    </xf>
    <xf numFmtId="178" fontId="28" fillId="43" borderId="11" applyNumberFormat="0" applyBorder="0" applyAlignment="0" applyProtection="0">
      <alignment horizontal="right" vertical="center" indent="1"/>
    </xf>
    <xf numFmtId="178" fontId="28" fillId="44" borderId="11" applyNumberFormat="0" applyBorder="0" applyAlignment="0" applyProtection="0">
      <alignment horizontal="right" vertical="center" indent="1"/>
    </xf>
    <xf numFmtId="178" fontId="29" fillId="45" borderId="11" applyNumberFormat="0" applyBorder="0" applyAlignment="0" applyProtection="0">
      <alignment horizontal="right" vertical="center" indent="1"/>
    </xf>
    <xf numFmtId="178" fontId="29" fillId="46" borderId="11" applyNumberFormat="0" applyBorder="0" applyAlignment="0" applyProtection="0">
      <alignment horizontal="right" vertical="center" indent="1"/>
    </xf>
    <xf numFmtId="178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8" fontId="21" fillId="51" borderId="8" applyNumberFormat="0" applyBorder="0" applyProtection="0">
      <alignment horizontal="right" vertical="center"/>
    </xf>
    <xf numFmtId="178" fontId="22" fillId="51" borderId="9" applyNumberFormat="0" applyBorder="0" applyProtection="0">
      <alignment horizontal="right" vertical="center"/>
    </xf>
    <xf numFmtId="178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8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5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4" applyNumberFormat="1" applyFont="1" applyFill="1" applyBorder="1" applyAlignment="1" applyProtection="1">
      <alignment horizontal="right"/>
    </xf>
    <xf numFmtId="39" fontId="4" fillId="0" borderId="0" xfId="1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4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4" fontId="4" fillId="0" borderId="0" xfId="0" applyNumberFormat="1" applyFont="1" applyProtection="1"/>
    <xf numFmtId="44" fontId="4" fillId="0" borderId="0" xfId="1" applyNumberFormat="1" applyFont="1" applyAlignment="1" applyProtection="1">
      <alignment horizontal="right"/>
    </xf>
    <xf numFmtId="44" fontId="4" fillId="0" borderId="0" xfId="0" applyNumberFormat="1" applyFont="1" applyFill="1" applyProtection="1"/>
    <xf numFmtId="43" fontId="4" fillId="0" borderId="0" xfId="1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75" fontId="4" fillId="0" borderId="0" xfId="2" applyNumberFormat="1" applyFont="1" applyAlignment="1" applyProtection="1">
      <alignment horizontal="right"/>
    </xf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44" fontId="4" fillId="0" borderId="0" xfId="4" applyNumberFormat="1" applyFont="1" applyFill="1" applyAlignment="1" applyProtection="1">
      <alignment horizontal="right"/>
    </xf>
    <xf numFmtId="43" fontId="4" fillId="0" borderId="0" xfId="0" applyNumberFormat="1" applyFont="1" applyProtection="1"/>
    <xf numFmtId="43" fontId="4" fillId="0" borderId="0" xfId="4" applyNumberFormat="1" applyFont="1" applyFill="1" applyAlignment="1" applyProtection="1">
      <alignment horizontal="right"/>
    </xf>
    <xf numFmtId="43" fontId="4" fillId="0" borderId="1" xfId="1" applyNumberFormat="1" applyFont="1" applyBorder="1" applyAlignment="1" applyProtection="1">
      <alignment horizontal="right"/>
    </xf>
    <xf numFmtId="43" fontId="4" fillId="0" borderId="1" xfId="4" applyNumberFormat="1" applyFont="1" applyFill="1" applyBorder="1" applyAlignment="1" applyProtection="1">
      <alignment horizontal="right"/>
    </xf>
    <xf numFmtId="43" fontId="4" fillId="0" borderId="0" xfId="3" applyNumberFormat="1" applyFont="1" applyFill="1" applyProtection="1"/>
    <xf numFmtId="43" fontId="4" fillId="0" borderId="0" xfId="1" applyNumberFormat="1" applyFont="1" applyBorder="1" applyAlignment="1" applyProtection="1">
      <alignment horizontal="right"/>
    </xf>
    <xf numFmtId="43" fontId="4" fillId="0" borderId="0" xfId="4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0" applyNumberFormat="1" applyFont="1" applyBorder="1" applyProtection="1"/>
    <xf numFmtId="44" fontId="4" fillId="0" borderId="2" xfId="1" applyNumberFormat="1" applyFont="1" applyBorder="1" applyAlignment="1" applyProtection="1">
      <alignment horizontal="right"/>
    </xf>
    <xf numFmtId="44" fontId="4" fillId="0" borderId="0" xfId="0" applyNumberFormat="1" applyFont="1" applyBorder="1" applyProtection="1"/>
    <xf numFmtId="44" fontId="4" fillId="0" borderId="2" xfId="4" applyNumberFormat="1" applyFont="1" applyFill="1" applyBorder="1" applyAlignment="1" applyProtection="1">
      <alignment horizontal="right"/>
    </xf>
    <xf numFmtId="165" fontId="4" fillId="0" borderId="0" xfId="1" applyNumberFormat="1" applyFont="1" applyAlignment="1" applyProtection="1">
      <alignment horizontal="right"/>
    </xf>
    <xf numFmtId="165" fontId="4" fillId="0" borderId="0" xfId="0" applyNumberFormat="1" applyFont="1" applyBorder="1" applyProtection="1"/>
    <xf numFmtId="165" fontId="4" fillId="0" borderId="0" xfId="0" applyNumberFormat="1" applyFont="1" applyFill="1" applyProtection="1"/>
    <xf numFmtId="43" fontId="4" fillId="0" borderId="0" xfId="0" applyNumberFormat="1" applyFont="1" applyFill="1" applyProtection="1"/>
    <xf numFmtId="39" fontId="4" fillId="0" borderId="0" xfId="1" applyNumberFormat="1" applyFont="1" applyAlignment="1" applyProtection="1">
      <alignment horizontal="right"/>
    </xf>
    <xf numFmtId="170" fontId="4" fillId="0" borderId="0" xfId="1" applyFont="1" applyAlignment="1" applyProtection="1"/>
    <xf numFmtId="166" fontId="4" fillId="0" borderId="0" xfId="1" applyNumberFormat="1" applyFont="1" applyBorder="1" applyAlignment="1" applyProtection="1"/>
    <xf numFmtId="179" fontId="4" fillId="0" borderId="0" xfId="1" applyNumberFormat="1" applyFont="1" applyProtection="1"/>
    <xf numFmtId="0" fontId="1" fillId="0" borderId="1" xfId="0" applyFont="1" applyFill="1" applyBorder="1" applyAlignment="1" applyProtection="1">
      <alignment horizontal="center"/>
    </xf>
    <xf numFmtId="39" fontId="1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</cellXfs>
  <cellStyles count="101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Percent" xfId="3" builtinId="5"/>
    <cellStyle name="Percent [2]" xfId="30"/>
    <cellStyle name="SAPBEXaggData" xfId="31"/>
    <cellStyle name="SAPBEXaggDataEmph" xfId="32"/>
    <cellStyle name="SAPBEXaggItem" xfId="33"/>
    <cellStyle name="SAPBEXaggItemX" xfId="34"/>
    <cellStyle name="SAPBEXchaText" xfId="35"/>
    <cellStyle name="SAPBEXexcBad7" xfId="36"/>
    <cellStyle name="SAPBEXexcBad8" xfId="37"/>
    <cellStyle name="SAPBEXexcBad9" xfId="38"/>
    <cellStyle name="SAPBEXexcCritical4" xfId="39"/>
    <cellStyle name="SAPBEXexcCritical5" xfId="40"/>
    <cellStyle name="SAPBEXexcCritical6" xfId="41"/>
    <cellStyle name="SAPBEXexcGood1" xfId="42"/>
    <cellStyle name="SAPBEXexcGood2" xfId="43"/>
    <cellStyle name="SAPBEXexcGood3" xfId="44"/>
    <cellStyle name="SAPBEXfilterDrill" xfId="45"/>
    <cellStyle name="SAPBEXfilterItem" xfId="46"/>
    <cellStyle name="SAPBEXfilterText" xfId="47"/>
    <cellStyle name="SAPBEXformats" xfId="48"/>
    <cellStyle name="SAPBEXheaderItem" xfId="49"/>
    <cellStyle name="SAPBEXheaderText" xfId="50"/>
    <cellStyle name="SAPBEXHLevel0" xfId="51"/>
    <cellStyle name="SAPBEXHLevel0X" xfId="52"/>
    <cellStyle name="SAPBEXHLevel1" xfId="53"/>
    <cellStyle name="SAPBEXHLevel1X" xfId="54"/>
    <cellStyle name="SAPBEXHLevel2" xfId="55"/>
    <cellStyle name="SAPBEXHLevel2X" xfId="56"/>
    <cellStyle name="SAPBEXHLevel3" xfId="57"/>
    <cellStyle name="SAPBEXHLevel3X" xfId="58"/>
    <cellStyle name="SAPBEXinputData" xfId="59"/>
    <cellStyle name="SAPBEXItemHeader" xfId="60"/>
    <cellStyle name="SAPBEXresData" xfId="61"/>
    <cellStyle name="SAPBEXresDataEmph" xfId="62"/>
    <cellStyle name="SAPBEXresItem" xfId="63"/>
    <cellStyle name="SAPBEXresItemX" xfId="64"/>
    <cellStyle name="SAPBEXstdData" xfId="65"/>
    <cellStyle name="SAPBEXstdDataEmph" xfId="66"/>
    <cellStyle name="SAPBEXstdItem" xfId="67"/>
    <cellStyle name="SAPBEXstdItemX" xfId="68"/>
    <cellStyle name="SAPBEXtitle" xfId="69"/>
    <cellStyle name="SAPBEXunassignedItem" xfId="70"/>
    <cellStyle name="SAPBEXundefined" xfId="71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eet Title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0" activePane="bottomRight" state="frozen"/>
      <selection activeCell="M42" sqref="M42"/>
      <selection pane="topRight" activeCell="M42" sqref="M42"/>
      <selection pane="bottomLeft" activeCell="M42" sqref="M42"/>
      <selection pane="bottomRight" activeCell="J44" sqref="J44:K44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7109375" style="6" customWidth="1"/>
    <col min="24" max="16384" width="9.140625" style="5"/>
  </cols>
  <sheetData>
    <row r="1" spans="1:23" s="1" customFormat="1" ht="15" x14ac:dyDescent="0.25">
      <c r="E1" s="74" t="s">
        <v>0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S1" s="2"/>
      <c r="T1" s="2"/>
      <c r="U1" s="2"/>
      <c r="V1" s="2"/>
      <c r="W1" s="2"/>
    </row>
    <row r="2" spans="1:23" s="1" customFormat="1" ht="15" x14ac:dyDescent="0.25">
      <c r="E2" s="74" t="s">
        <v>1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2"/>
      <c r="T2" s="2"/>
      <c r="U2" s="2"/>
      <c r="V2" s="2"/>
      <c r="W2" s="2"/>
    </row>
    <row r="3" spans="1:23" s="1" customFormat="1" ht="15" x14ac:dyDescent="0.25">
      <c r="E3" s="74" t="s">
        <v>2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S3" s="2"/>
      <c r="T3" s="2"/>
      <c r="U3" s="2"/>
      <c r="V3" s="2"/>
      <c r="W3" s="2"/>
    </row>
    <row r="4" spans="1:23" s="3" customFormat="1" ht="12.75" x14ac:dyDescent="0.2">
      <c r="E4" s="75" t="s">
        <v>3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S4" s="4"/>
      <c r="T4" s="4"/>
      <c r="U4" s="4"/>
      <c r="V4" s="4"/>
      <c r="W4" s="4"/>
    </row>
    <row r="5" spans="1:23" x14ac:dyDescent="0.2">
      <c r="A5" s="5" t="s">
        <v>4</v>
      </c>
    </row>
    <row r="6" spans="1:23" s="7" customFormat="1" ht="12.75" x14ac:dyDescent="0.2">
      <c r="A6" s="7" t="s">
        <v>4</v>
      </c>
      <c r="I6" s="76" t="s">
        <v>5</v>
      </c>
      <c r="J6" s="76"/>
      <c r="K6" s="76"/>
      <c r="O6" s="76" t="s">
        <v>6</v>
      </c>
      <c r="P6" s="76"/>
      <c r="Q6" s="76"/>
      <c r="S6" s="71" t="s">
        <v>7</v>
      </c>
      <c r="T6" s="71"/>
      <c r="U6" s="71"/>
      <c r="V6" s="71"/>
      <c r="W6" s="71"/>
    </row>
    <row r="7" spans="1:23" s="7" customFormat="1" ht="12.75" x14ac:dyDescent="0.2">
      <c r="E7" s="8" t="s">
        <v>8</v>
      </c>
      <c r="G7" s="8"/>
      <c r="I7" s="8"/>
      <c r="K7" s="9"/>
      <c r="M7" s="8" t="s">
        <v>8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9</v>
      </c>
      <c r="E8" s="11">
        <v>2016</v>
      </c>
      <c r="G8" s="11" t="s">
        <v>10</v>
      </c>
      <c r="I8" s="11" t="s">
        <v>11</v>
      </c>
      <c r="K8" s="12" t="s">
        <v>12</v>
      </c>
      <c r="M8" s="11">
        <f>E8-1</f>
        <v>2015</v>
      </c>
      <c r="O8" s="11" t="s">
        <v>11</v>
      </c>
      <c r="Q8" s="12" t="s">
        <v>12</v>
      </c>
      <c r="S8" s="12">
        <f>E8</f>
        <v>2016</v>
      </c>
      <c r="T8" s="10"/>
      <c r="U8" s="12" t="s">
        <v>10</v>
      </c>
      <c r="V8" s="10"/>
      <c r="W8" s="12">
        <f>M8</f>
        <v>2015</v>
      </c>
    </row>
    <row r="9" spans="1:23" x14ac:dyDescent="0.2">
      <c r="B9" s="13" t="s">
        <v>13</v>
      </c>
    </row>
    <row r="10" spans="1:23" x14ac:dyDescent="0.2">
      <c r="C10" s="5" t="s">
        <v>14</v>
      </c>
      <c r="E10" s="14">
        <v>37675538.079999998</v>
      </c>
      <c r="F10" s="15"/>
      <c r="G10" s="14">
        <v>48029000</v>
      </c>
      <c r="H10" s="16"/>
      <c r="I10" s="14">
        <f>E10-G10</f>
        <v>-10353461.920000002</v>
      </c>
      <c r="J10" s="17"/>
      <c r="K10" s="18">
        <f>IF(G10=0,"n/a",IF(AND(I10/G10&lt;1,I10/G10&gt;-1),I10/G10,"n/a"))</f>
        <v>-0.21556688500697499</v>
      </c>
      <c r="M10" s="14">
        <v>54032290.18</v>
      </c>
      <c r="N10" s="16"/>
      <c r="O10" s="14">
        <f>E10-M10</f>
        <v>-16356752.100000001</v>
      </c>
      <c r="Q10" s="18">
        <f>IF(M10=0,"n/a",IF(AND(O10/M10&lt;1,O10/M10&gt;-1),O10/M10,"n/a"))</f>
        <v>-0.30272179923357084</v>
      </c>
      <c r="S10" s="19">
        <f>IF(E48=0,"n/a",E10/E48)</f>
        <v>1.1660570629071605</v>
      </c>
      <c r="T10" s="20"/>
      <c r="U10" s="19">
        <f>IF(G48=0,"n/a",G10/G48)</f>
        <v>1.146933804565861</v>
      </c>
      <c r="V10" s="20"/>
      <c r="W10" s="19">
        <f>IF(M48=0,"n/a",M10/M48)</f>
        <v>1.2414588740695713</v>
      </c>
    </row>
    <row r="11" spans="1:23" x14ac:dyDescent="0.2">
      <c r="C11" s="5" t="s">
        <v>15</v>
      </c>
      <c r="E11" s="21">
        <v>15511240.189999999</v>
      </c>
      <c r="F11" s="16"/>
      <c r="G11" s="21">
        <v>18260000</v>
      </c>
      <c r="H11" s="16"/>
      <c r="I11" s="21">
        <f>E11-G11</f>
        <v>-2748759.8100000005</v>
      </c>
      <c r="K11" s="18">
        <f>IF(G11=0,"n/a",IF(AND(I11/G11&lt;1,I11/G11&gt;-1),I11/G11,"n/a"))</f>
        <v>-0.15053449123767801</v>
      </c>
      <c r="M11" s="21">
        <v>21342247.050000001</v>
      </c>
      <c r="N11" s="16"/>
      <c r="O11" s="21">
        <f>E11-M11</f>
        <v>-5831006.8600000013</v>
      </c>
      <c r="Q11" s="18">
        <f>IF(M11=0,"n/a",IF(AND(O11/M11&lt;1,O11/M11&gt;-1),O11/M11,"n/a"))</f>
        <v>-0.27321428930792929</v>
      </c>
      <c r="S11" s="22">
        <f>IF(E49=0,"n/a",E11/E49)</f>
        <v>0.9234052910762246</v>
      </c>
      <c r="T11" s="20"/>
      <c r="U11" s="22">
        <f>IF(G49=0,"n/a",G11/G49)</f>
        <v>0.90642839414246712</v>
      </c>
      <c r="V11" s="20"/>
      <c r="W11" s="22">
        <f>IF(M49=0,"n/a",M11/M49)</f>
        <v>1.0823598259582301</v>
      </c>
    </row>
    <row r="12" spans="1:23" x14ac:dyDescent="0.2">
      <c r="C12" s="5" t="s">
        <v>16</v>
      </c>
      <c r="E12" s="23">
        <v>1307047.22</v>
      </c>
      <c r="F12" s="16"/>
      <c r="G12" s="23">
        <v>1742000</v>
      </c>
      <c r="H12" s="16"/>
      <c r="I12" s="23">
        <f>E12-G12</f>
        <v>-434952.78</v>
      </c>
      <c r="K12" s="24">
        <f>IF(G12=0,"n/a",IF(AND(I12/G12&lt;1,I12/G12&gt;-1),I12/G12,"n/a"))</f>
        <v>-0.24968586681974744</v>
      </c>
      <c r="M12" s="23">
        <v>2140560.35</v>
      </c>
      <c r="N12" s="16"/>
      <c r="O12" s="23">
        <f>E12-M12</f>
        <v>-833513.13000000012</v>
      </c>
      <c r="Q12" s="24">
        <f>IF(M12=0,"n/a",IF(AND(O12/M12&lt;1,O12/M12&gt;-1),O12/M12,"n/a"))</f>
        <v>-0.38939015664753396</v>
      </c>
      <c r="S12" s="25">
        <f>IF(E50=0,"n/a",E12/E50)</f>
        <v>0.76401464376692962</v>
      </c>
      <c r="T12" s="20"/>
      <c r="U12" s="25">
        <f>IF(G50=0,"n/a",G12/G50)</f>
        <v>0.78468468468468466</v>
      </c>
      <c r="V12" s="20"/>
      <c r="W12" s="25">
        <f>IF(M50=0,"n/a",M12/M50)</f>
        <v>0.94623534492742867</v>
      </c>
    </row>
    <row r="13" spans="1:23" ht="6.95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17</v>
      </c>
      <c r="E14" s="21">
        <f>SUM(E10:E12)</f>
        <v>54493825.489999995</v>
      </c>
      <c r="F14" s="16"/>
      <c r="G14" s="21">
        <f>SUM(G10:G12)</f>
        <v>68031000</v>
      </c>
      <c r="H14" s="16"/>
      <c r="I14" s="21">
        <f>E14-G14</f>
        <v>-13537174.510000005</v>
      </c>
      <c r="K14" s="18">
        <f>IF(G14=0,"n/a",IF(AND(I14/G14&lt;1,I14/G14&gt;-1),I14/G14,"n/a"))</f>
        <v>-0.19898538181123318</v>
      </c>
      <c r="M14" s="21">
        <f>SUM(M10:M12)</f>
        <v>77515097.579999998</v>
      </c>
      <c r="N14" s="16"/>
      <c r="O14" s="21">
        <f>E14-M14</f>
        <v>-23021272.090000004</v>
      </c>
      <c r="Q14" s="18">
        <f>IF(M14=0,"n/a",IF(AND(O14/M14&lt;1,O14/M14&gt;-1),O14/M14,"n/a"))</f>
        <v>-0.296990816095416</v>
      </c>
      <c r="S14" s="22">
        <f>IF(E52=0,"n/a",E14/E52)</f>
        <v>1.0723156046230184</v>
      </c>
      <c r="T14" s="20"/>
      <c r="U14" s="22">
        <f>IF(G52=0,"n/a",G14/G52)</f>
        <v>1.0589965909621581</v>
      </c>
      <c r="V14" s="20"/>
      <c r="W14" s="22">
        <f>IF(M52=0,"n/a",M14/M52)</f>
        <v>1.183370425864581</v>
      </c>
    </row>
    <row r="15" spans="1:23" ht="6.95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">
      <c r="B16" s="13" t="s">
        <v>18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19</v>
      </c>
      <c r="E17" s="21">
        <v>1253622.3</v>
      </c>
      <c r="F17" s="16"/>
      <c r="G17" s="21">
        <v>1716000</v>
      </c>
      <c r="H17" s="16"/>
      <c r="I17" s="21">
        <f>E17-G17</f>
        <v>-462377.69999999995</v>
      </c>
      <c r="K17" s="18">
        <f>IF(G17=0,"n/a",IF(AND(I17/G17&lt;1,I17/G17&gt;-1),I17/G17,"n/a"))</f>
        <v>-0.2694508741258741</v>
      </c>
      <c r="M17" s="21">
        <v>3110477.78</v>
      </c>
      <c r="N17" s="16"/>
      <c r="O17" s="21">
        <f>E17-M17</f>
        <v>-1856855.4799999997</v>
      </c>
      <c r="Q17" s="18">
        <f>IF(M17=0,"n/a",IF(AND(O17/M17&lt;1,O17/M17&gt;-1),O17/M17,"n/a"))</f>
        <v>-0.59696792947352284</v>
      </c>
      <c r="S17" s="22">
        <f>IF(E55=0,"n/a",E17/E55)</f>
        <v>0.54372176479160594</v>
      </c>
      <c r="T17" s="20"/>
      <c r="U17" s="22">
        <f>IF(G55=0,"n/a",G17/G55)</f>
        <v>0.48013430330162282</v>
      </c>
      <c r="V17" s="20"/>
      <c r="W17" s="22">
        <f>IF(M55=0,"n/a",M17/M55)</f>
        <v>0.68811084625739571</v>
      </c>
    </row>
    <row r="18" spans="2:23" x14ac:dyDescent="0.2">
      <c r="C18" s="5" t="s">
        <v>20</v>
      </c>
      <c r="E18" s="23">
        <v>92029.15</v>
      </c>
      <c r="F18" s="27"/>
      <c r="G18" s="23">
        <v>117000</v>
      </c>
      <c r="H18" s="28"/>
      <c r="I18" s="23">
        <f>E18-G18</f>
        <v>-24970.850000000006</v>
      </c>
      <c r="J18" s="29"/>
      <c r="K18" s="24">
        <f>IF(G18=0,"n/a",IF(AND(I18/G18&lt;1,I18/G18&gt;-1),I18/G18,"n/a"))</f>
        <v>-0.21342606837606842</v>
      </c>
      <c r="L18" s="30"/>
      <c r="M18" s="23">
        <v>102470.26</v>
      </c>
      <c r="N18" s="31"/>
      <c r="O18" s="23">
        <f>E18-M18</f>
        <v>-10441.11</v>
      </c>
      <c r="Q18" s="24">
        <f>IF(M18=0,"n/a",IF(AND(O18/M18&lt;1,O18/M18&gt;-1),O18/M18,"n/a"))</f>
        <v>-0.10189405199128021</v>
      </c>
      <c r="S18" s="25">
        <f>IF(E56=0,"n/a",E18/E56)</f>
        <v>0.52978308800248686</v>
      </c>
      <c r="T18" s="20"/>
      <c r="U18" s="25">
        <f>IF(G56=0,"n/a",G18/G56)</f>
        <v>0.53669724770642202</v>
      </c>
      <c r="V18" s="20"/>
      <c r="W18" s="25">
        <f>IF(M56=0,"n/a",M18/M56)</f>
        <v>0.73740301235598471</v>
      </c>
    </row>
    <row r="19" spans="2:23" ht="6.95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21</v>
      </c>
      <c r="E20" s="23">
        <f>SUM(E17:E18)</f>
        <v>1345651.45</v>
      </c>
      <c r="F20" s="27"/>
      <c r="G20" s="23">
        <f>SUM(G17:G18)</f>
        <v>1833000</v>
      </c>
      <c r="H20" s="28"/>
      <c r="I20" s="23">
        <f>E20-G20</f>
        <v>-487348.55000000005</v>
      </c>
      <c r="J20" s="29"/>
      <c r="K20" s="24">
        <f>IF(G20=0,"n/a",IF(AND(I20/G20&lt;1,I20/G20&gt;-1),I20/G20,"n/a"))</f>
        <v>-0.26587482269503548</v>
      </c>
      <c r="L20" s="30"/>
      <c r="M20" s="23">
        <f>SUM(M17:M18)</f>
        <v>3212948.0399999996</v>
      </c>
      <c r="N20" s="31"/>
      <c r="O20" s="23">
        <f>E20-M20</f>
        <v>-1867296.5899999996</v>
      </c>
      <c r="Q20" s="24">
        <f>IF(M20=0,"n/a",IF(AND(O20/M20&lt;1,O20/M20&gt;-1),O20/M20,"n/a"))</f>
        <v>-0.58117858326772065</v>
      </c>
      <c r="S20" s="25">
        <f>IF(E58=0,"n/a",E20/E58)</f>
        <v>0.54274517483059015</v>
      </c>
      <c r="T20" s="20"/>
      <c r="U20" s="25">
        <f>IF(G58=0,"n/a",G20/G58)</f>
        <v>0.48338607594936711</v>
      </c>
      <c r="V20" s="20"/>
      <c r="W20" s="25">
        <f>IF(M58=0,"n/a",M20/M58)</f>
        <v>0.68958096493961718</v>
      </c>
    </row>
    <row r="21" spans="2:23" ht="6.95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22</v>
      </c>
      <c r="E22" s="21">
        <f>E14+E20</f>
        <v>55839476.939999998</v>
      </c>
      <c r="F22" s="32"/>
      <c r="G22" s="21">
        <f>G14+G20</f>
        <v>69864000</v>
      </c>
      <c r="H22" s="32"/>
      <c r="I22" s="21">
        <f>E22-G22</f>
        <v>-14024523.060000002</v>
      </c>
      <c r="J22" s="33"/>
      <c r="K22" s="18">
        <f>IF(G22=0,"n/a",IF(AND(I22/G22&lt;1,I22/G22&gt;-1),I22/G22,"n/a"))</f>
        <v>-0.20074033923050502</v>
      </c>
      <c r="L22" s="33"/>
      <c r="M22" s="21">
        <f>M14+M20</f>
        <v>80728045.620000005</v>
      </c>
      <c r="N22" s="32"/>
      <c r="O22" s="21">
        <f>E22-M22</f>
        <v>-24888568.680000007</v>
      </c>
      <c r="Q22" s="18">
        <f>IF(M22=0,"n/a",IF(AND(O22/M22&lt;1,O22/M22&gt;-1),O22/M22,"n/a"))</f>
        <v>-0.30830139004175244</v>
      </c>
      <c r="S22" s="22">
        <f>IF(E60=0,"n/a",E22/E60)</f>
        <v>1.047680863138013</v>
      </c>
      <c r="T22" s="20"/>
      <c r="U22" s="22">
        <f>IF(G60=0,"n/a",G22/G60)</f>
        <v>1.0269134096688373</v>
      </c>
      <c r="V22" s="20"/>
      <c r="W22" s="22">
        <f>IF(M60=0,"n/a",M22/M60)</f>
        <v>1.1505795904587179</v>
      </c>
    </row>
    <row r="23" spans="2:23" ht="6.95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">
      <c r="B24" s="13" t="s">
        <v>23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24</v>
      </c>
      <c r="E25" s="21">
        <v>550843.25</v>
      </c>
      <c r="F25" s="32"/>
      <c r="G25" s="21">
        <v>457000</v>
      </c>
      <c r="H25" s="32"/>
      <c r="I25" s="21">
        <f>E25-G25</f>
        <v>93843.25</v>
      </c>
      <c r="J25" s="33"/>
      <c r="K25" s="18">
        <f>IF(G25=0,"n/a",IF(AND(I25/G25&lt;1,I25/G25&gt;-1),I25/G25,"n/a"))</f>
        <v>0.20534628008752734</v>
      </c>
      <c r="L25" s="33"/>
      <c r="M25" s="21">
        <v>495678.18</v>
      </c>
      <c r="N25" s="32"/>
      <c r="O25" s="21">
        <f>E25-M25</f>
        <v>55165.070000000007</v>
      </c>
      <c r="Q25" s="18">
        <f>IF(M25=0,"n/a",IF(AND(O25/M25&lt;1,O25/M25&gt;-1),O25/M25,"n/a"))</f>
        <v>0.11129210892438317</v>
      </c>
      <c r="S25" s="22">
        <f>IF(E63=0,"n/a",E25/E63)</f>
        <v>0.12294126377624126</v>
      </c>
      <c r="T25" s="20"/>
      <c r="U25" s="22">
        <f>IF(G63=0,"n/a",G25/G63)</f>
        <v>8.5213499906768603E-2</v>
      </c>
      <c r="V25" s="20"/>
      <c r="W25" s="22">
        <f>IF(M63=0,"n/a",M25/M63)</f>
        <v>0.11675985959933376</v>
      </c>
    </row>
    <row r="26" spans="2:23" x14ac:dyDescent="0.2">
      <c r="C26" s="5" t="s">
        <v>25</v>
      </c>
      <c r="E26" s="23">
        <v>1200314.51</v>
      </c>
      <c r="F26" s="27"/>
      <c r="G26" s="23">
        <v>919000</v>
      </c>
      <c r="H26" s="28"/>
      <c r="I26" s="23">
        <f>E26-G26</f>
        <v>281314.51</v>
      </c>
      <c r="J26" s="29"/>
      <c r="K26" s="24">
        <f>IF(G26=0,"n/a",IF(AND(I26/G26&lt;1,I26/G26&gt;-1),I26/G26,"n/a"))</f>
        <v>0.30610936887921653</v>
      </c>
      <c r="L26" s="30"/>
      <c r="M26" s="23">
        <v>1054121.19</v>
      </c>
      <c r="N26" s="31"/>
      <c r="O26" s="23">
        <f>E26-M26</f>
        <v>146193.32000000007</v>
      </c>
      <c r="Q26" s="24">
        <f>IF(M26=0,"n/a",IF(AND(O26/M26&lt;1,O26/M26&gt;-1),O26/M26,"n/a"))</f>
        <v>0.13868739323986085</v>
      </c>
      <c r="S26" s="25">
        <f>IF(E64=0,"n/a",E26/E64)</f>
        <v>8.0194240355327739E-2</v>
      </c>
      <c r="T26" s="20"/>
      <c r="U26" s="25">
        <f>IF(G64=0,"n/a",G26/G64)</f>
        <v>6.6705378529433118E-2</v>
      </c>
      <c r="V26" s="20"/>
      <c r="W26" s="25">
        <f>IF(M64=0,"n/a",M26/M64)</f>
        <v>7.4392001055200496E-2</v>
      </c>
    </row>
    <row r="27" spans="2:23" ht="6.95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26</v>
      </c>
      <c r="E28" s="23">
        <f>SUM(E25:E26)</f>
        <v>1751157.76</v>
      </c>
      <c r="F28" s="27"/>
      <c r="G28" s="23">
        <f>SUM(G25:G26)</f>
        <v>1376000</v>
      </c>
      <c r="H28" s="28"/>
      <c r="I28" s="23">
        <f>E28-G28</f>
        <v>375157.76000000001</v>
      </c>
      <c r="J28" s="29"/>
      <c r="K28" s="24">
        <f>IF(G28=0,"n/a",IF(AND(I28/G28&lt;1,I28/G28&gt;-1),I28/G28,"n/a"))</f>
        <v>0.27264372093023259</v>
      </c>
      <c r="L28" s="30"/>
      <c r="M28" s="23">
        <f>SUM(M25:M26)</f>
        <v>1549799.3699999999</v>
      </c>
      <c r="N28" s="31"/>
      <c r="O28" s="23">
        <f>E28-M28</f>
        <v>201358.39000000013</v>
      </c>
      <c r="Q28" s="24">
        <f>IF(M28=0,"n/a",IF(AND(O28/M28&lt;1,O28/M28&gt;-1),O28/M28,"n/a"))</f>
        <v>0.12992545609306846</v>
      </c>
      <c r="S28" s="25">
        <f>IF(E66=0,"n/a",E28/E66)</f>
        <v>9.0042475034874822E-2</v>
      </c>
      <c r="T28" s="20"/>
      <c r="U28" s="25">
        <f>IF(G66=0,"n/a",G28/G66)</f>
        <v>7.1891327063740851E-2</v>
      </c>
      <c r="V28" s="20"/>
      <c r="W28" s="25">
        <f>IF(M66=0,"n/a",M28/M66)</f>
        <v>8.4159170372050146E-2</v>
      </c>
    </row>
    <row r="29" spans="2:23" ht="6.95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27</v>
      </c>
      <c r="E30" s="21">
        <f>E22+E28</f>
        <v>57590634.699999996</v>
      </c>
      <c r="F30" s="32"/>
      <c r="G30" s="21">
        <f>G22+G28</f>
        <v>71240000</v>
      </c>
      <c r="H30" s="32"/>
      <c r="I30" s="21">
        <f>E30-G30</f>
        <v>-13649365.300000004</v>
      </c>
      <c r="J30" s="33"/>
      <c r="K30" s="18">
        <f>IF(G30=0,"n/a",IF(AND(I30/G30&lt;1,I30/G30&gt;-1),I30/G30,"n/a"))</f>
        <v>-0.19159693009545206</v>
      </c>
      <c r="L30" s="33"/>
      <c r="M30" s="21">
        <f>M22+M28</f>
        <v>82277844.99000001</v>
      </c>
      <c r="N30" s="32"/>
      <c r="O30" s="21">
        <f>E30-M30</f>
        <v>-24687210.290000014</v>
      </c>
      <c r="Q30" s="18">
        <f>IF(M30=0,"n/a",IF(AND(O30/M30&lt;1,O30/M30&gt;-1),O30/M30,"n/a"))</f>
        <v>-0.30004687523112061</v>
      </c>
      <c r="S30" s="19">
        <f>IF(E68=0,"n/a",E30/E68)</f>
        <v>0.79166406447260873</v>
      </c>
      <c r="T30" s="20"/>
      <c r="U30" s="19">
        <f>IF(G68=0,"n/a",G30/G68)</f>
        <v>0.81722551707524116</v>
      </c>
      <c r="V30" s="20"/>
      <c r="W30" s="19">
        <f>IF(M68=0,"n/a",M30/M68)</f>
        <v>0.92887410668177273</v>
      </c>
    </row>
    <row r="31" spans="2:23" ht="6.95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28</v>
      </c>
      <c r="E32" s="21">
        <v>8703510.4800000004</v>
      </c>
      <c r="F32" s="32"/>
      <c r="G32" s="21">
        <v>1623000</v>
      </c>
      <c r="H32" s="32"/>
      <c r="I32" s="21">
        <f>E32-G32</f>
        <v>7080510.4800000004</v>
      </c>
      <c r="J32" s="33"/>
      <c r="K32" s="18" t="str">
        <f>IF(G32=0,"n/a",IF(AND(I32/G32&lt;1,I32/G32&gt;-1),I32/G32,"n/a"))</f>
        <v>n/a</v>
      </c>
      <c r="L32" s="33"/>
      <c r="M32" s="21">
        <v>2040751.26</v>
      </c>
      <c r="N32" s="32"/>
      <c r="O32" s="21">
        <f>E32-M32</f>
        <v>6662759.2200000007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29</v>
      </c>
      <c r="E33" s="23">
        <v>1011373.47</v>
      </c>
      <c r="F33" s="27"/>
      <c r="G33" s="23">
        <v>1188000</v>
      </c>
      <c r="H33" s="28"/>
      <c r="I33" s="23">
        <f>E33-G33</f>
        <v>-176626.53000000003</v>
      </c>
      <c r="J33" s="29"/>
      <c r="K33" s="24">
        <f>IF(G33=0,"n/a",IF(AND(I33/G33&lt;1,I33/G33&gt;-1),I33/G33,"n/a"))</f>
        <v>-0.14867553030303032</v>
      </c>
      <c r="L33" s="30"/>
      <c r="M33" s="23">
        <v>1091364.78</v>
      </c>
      <c r="N33" s="31"/>
      <c r="O33" s="23">
        <f>E33-M33</f>
        <v>-79991.310000000056</v>
      </c>
      <c r="Q33" s="24">
        <f>IF(M33=0,"n/a",IF(AND(O33/M33&lt;1,O33/M33&gt;-1),O33/M33,"n/a"))</f>
        <v>-7.329475118300964E-2</v>
      </c>
    </row>
    <row r="34" spans="1:23" ht="6.95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30</v>
      </c>
      <c r="E35" s="37">
        <f>SUM(E30:E33)</f>
        <v>67305518.649999991</v>
      </c>
      <c r="F35" s="38"/>
      <c r="G35" s="37">
        <f>SUM(G30:G33)</f>
        <v>74051000</v>
      </c>
      <c r="H35" s="32"/>
      <c r="I35" s="37">
        <f>E35-G35</f>
        <v>-6745481.3500000089</v>
      </c>
      <c r="J35" s="33"/>
      <c r="K35" s="39">
        <f>IF(G35=0,"n/a",IF(AND(I35/G35&lt;1,I35/G35&gt;-1),I35/G35,"n/a"))</f>
        <v>-9.1092373499345167E-2</v>
      </c>
      <c r="L35" s="33"/>
      <c r="M35" s="37">
        <f>SUM(M30:M33)</f>
        <v>85409961.030000016</v>
      </c>
      <c r="N35" s="32"/>
      <c r="O35" s="37">
        <f>E35-M35</f>
        <v>-18104442.380000025</v>
      </c>
      <c r="Q35" s="39">
        <f>IF(M35=0,"n/a",IF(AND(O35/M35&lt;1,O35/M35&gt;-1),O35/M35,"n/a"))</f>
        <v>-0.21197108816898874</v>
      </c>
    </row>
    <row r="36" spans="1:23" ht="12.75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31</v>
      </c>
      <c r="E37" s="14">
        <v>3417994.41</v>
      </c>
      <c r="F37" s="14"/>
      <c r="G37" s="14">
        <v>2864977.1269999999</v>
      </c>
      <c r="H37" s="40"/>
      <c r="I37" s="41"/>
      <c r="J37" s="40"/>
      <c r="K37" s="42"/>
      <c r="L37" s="40"/>
      <c r="M37" s="14">
        <v>3884649.32</v>
      </c>
      <c r="N37" s="16"/>
      <c r="O37" s="35"/>
    </row>
    <row r="38" spans="1:23" x14ac:dyDescent="0.2">
      <c r="C38" s="5" t="s">
        <v>32</v>
      </c>
      <c r="E38" s="21">
        <v>797992.68</v>
      </c>
      <c r="F38" s="35"/>
      <c r="G38" s="21">
        <v>-165244.71799999999</v>
      </c>
      <c r="H38" s="16"/>
      <c r="I38" s="35"/>
      <c r="M38" s="21">
        <v>883614.53</v>
      </c>
      <c r="N38" s="16"/>
      <c r="O38" s="35"/>
    </row>
    <row r="39" spans="1:23" x14ac:dyDescent="0.2">
      <c r="C39" s="5" t="s">
        <v>33</v>
      </c>
      <c r="E39" s="21">
        <v>399800.06</v>
      </c>
      <c r="F39" s="16"/>
      <c r="G39" s="21">
        <v>374709.43699999998</v>
      </c>
      <c r="H39" s="16"/>
      <c r="I39" s="35"/>
      <c r="M39" s="21">
        <v>409293.79</v>
      </c>
      <c r="N39" s="16"/>
      <c r="O39" s="35"/>
    </row>
    <row r="40" spans="1:23" x14ac:dyDescent="0.2">
      <c r="C40" s="5" t="s">
        <v>34</v>
      </c>
      <c r="E40" s="21">
        <v>-185067.62</v>
      </c>
      <c r="F40" s="16"/>
      <c r="G40" s="21">
        <v>-210289.079</v>
      </c>
      <c r="H40" s="16"/>
      <c r="I40" s="35"/>
      <c r="M40" s="21">
        <v>-221314.52</v>
      </c>
      <c r="N40" s="16"/>
      <c r="O40" s="35"/>
    </row>
    <row r="41" spans="1:23" x14ac:dyDescent="0.2">
      <c r="C41" s="5" t="s">
        <v>35</v>
      </c>
      <c r="E41" s="21">
        <v>1295177.8799999999</v>
      </c>
      <c r="F41" s="16"/>
      <c r="G41" s="21">
        <v>125129.97900000001</v>
      </c>
      <c r="H41" s="16"/>
      <c r="I41" s="35"/>
      <c r="K41" s="43"/>
      <c r="M41" s="21">
        <v>2274631.9989999998</v>
      </c>
      <c r="N41" s="16"/>
      <c r="O41" s="35"/>
    </row>
    <row r="42" spans="1:23" x14ac:dyDescent="0.2">
      <c r="C42" s="5" t="s">
        <v>36</v>
      </c>
      <c r="E42" s="21">
        <v>-77689.899999999994</v>
      </c>
      <c r="F42" s="16"/>
      <c r="G42" s="44">
        <v>0</v>
      </c>
      <c r="H42" s="16"/>
      <c r="I42" s="35"/>
      <c r="K42" s="43"/>
      <c r="M42" s="44">
        <v>0</v>
      </c>
      <c r="N42" s="16"/>
      <c r="O42" s="35"/>
    </row>
    <row r="43" spans="1:23" x14ac:dyDescent="0.2">
      <c r="C43" s="5" t="s">
        <v>37</v>
      </c>
      <c r="E43" s="21">
        <v>1929072.77</v>
      </c>
      <c r="F43" s="16"/>
      <c r="G43" s="44">
        <v>0</v>
      </c>
      <c r="H43" s="16"/>
      <c r="I43" s="35"/>
      <c r="K43" s="43"/>
      <c r="M43" s="44">
        <v>0</v>
      </c>
      <c r="N43" s="16"/>
      <c r="O43" s="35"/>
    </row>
    <row r="44" spans="1:23" x14ac:dyDescent="0.2">
      <c r="C44" s="5" t="s">
        <v>38</v>
      </c>
      <c r="E44" s="21">
        <v>434954.55</v>
      </c>
      <c r="F44" s="16"/>
      <c r="G44" s="21">
        <v>637598</v>
      </c>
      <c r="H44" s="16"/>
      <c r="I44" s="35"/>
      <c r="K44" s="43"/>
      <c r="M44" s="45">
        <v>171728</v>
      </c>
      <c r="N44" s="16"/>
      <c r="O44" s="35"/>
    </row>
    <row r="45" spans="1:23" x14ac:dyDescent="0.2">
      <c r="E45" s="46"/>
      <c r="F45" s="16"/>
      <c r="G45" s="16"/>
      <c r="H45" s="16"/>
      <c r="I45" s="16"/>
      <c r="M45" s="16"/>
      <c r="N45" s="16"/>
      <c r="O45" s="16"/>
    </row>
    <row r="46" spans="1:23" ht="12.75" x14ac:dyDescent="0.2">
      <c r="A46" s="3" t="s">
        <v>39</v>
      </c>
      <c r="E46" s="46"/>
      <c r="F46" s="16"/>
      <c r="G46" s="16"/>
      <c r="H46" s="16"/>
      <c r="I46" s="16"/>
      <c r="M46" s="16"/>
      <c r="N46" s="16"/>
      <c r="O46" s="16"/>
    </row>
    <row r="47" spans="1:23" x14ac:dyDescent="0.2">
      <c r="B47" s="13" t="s">
        <v>40</v>
      </c>
      <c r="E47" s="46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14</v>
      </c>
      <c r="E48" s="46">
        <v>32310201</v>
      </c>
      <c r="F48" s="16"/>
      <c r="G48" s="46">
        <v>41876000</v>
      </c>
      <c r="H48" s="47"/>
      <c r="I48" s="46">
        <f>E48-G48</f>
        <v>-9565799</v>
      </c>
      <c r="K48" s="18">
        <f>IF(G48=0,"n/a",IF(AND(I48/G48&lt;1,I48/G48&gt;-1),I48/G48,"n/a"))</f>
        <v>-0.22843153596332028</v>
      </c>
      <c r="M48" s="46">
        <v>43523222</v>
      </c>
      <c r="N48" s="47"/>
      <c r="O48" s="46">
        <f>E48-M48</f>
        <v>-11213021</v>
      </c>
      <c r="Q48" s="18">
        <f>IF(M48=0,"n/a",IF(AND(O48/M48&lt;1,O48/M48&gt;-1),O48/M48,"n/a"))</f>
        <v>-0.25763306310364614</v>
      </c>
    </row>
    <row r="49" spans="2:23" x14ac:dyDescent="0.2">
      <c r="C49" s="5" t="s">
        <v>15</v>
      </c>
      <c r="E49" s="46">
        <v>16797868</v>
      </c>
      <c r="F49" s="16"/>
      <c r="G49" s="46">
        <v>20145000</v>
      </c>
      <c r="H49" s="47"/>
      <c r="I49" s="46">
        <f>E49-G49</f>
        <v>-3347132</v>
      </c>
      <c r="K49" s="18">
        <f>IF(G49=0,"n/a",IF(AND(I49/G49&lt;1,I49/G49&gt;-1),I49/G49,"n/a"))</f>
        <v>-0.16615199801439562</v>
      </c>
      <c r="M49" s="46">
        <v>19718255</v>
      </c>
      <c r="N49" s="47"/>
      <c r="O49" s="46">
        <f>E49-M49</f>
        <v>-2920387</v>
      </c>
      <c r="Q49" s="18">
        <f>IF(M49=0,"n/a",IF(AND(O49/M49&lt;1,O49/M49&gt;-1),O49/M49,"n/a"))</f>
        <v>-0.14810575276564789</v>
      </c>
    </row>
    <row r="50" spans="2:23" x14ac:dyDescent="0.2">
      <c r="C50" s="5" t="s">
        <v>16</v>
      </c>
      <c r="E50" s="48">
        <v>1710762</v>
      </c>
      <c r="F50" s="16"/>
      <c r="G50" s="48">
        <v>2220000</v>
      </c>
      <c r="H50" s="47"/>
      <c r="I50" s="48">
        <f>E50-G50</f>
        <v>-509238</v>
      </c>
      <c r="K50" s="24">
        <f>IF(G50=0,"n/a",IF(AND(I50/G50&lt;1,I50/G50&gt;-1),I50/G50,"n/a"))</f>
        <v>-0.22938648648648649</v>
      </c>
      <c r="M50" s="48">
        <v>2262186</v>
      </c>
      <c r="N50" s="47"/>
      <c r="O50" s="48">
        <f>E50-M50</f>
        <v>-551424</v>
      </c>
      <c r="Q50" s="24">
        <f>IF(M50=0,"n/a",IF(AND(O50/M50&lt;1,O50/M50&gt;-1),O50/M50,"n/a"))</f>
        <v>-0.24375714463797407</v>
      </c>
    </row>
    <row r="51" spans="2:23" ht="6.95" customHeight="1" x14ac:dyDescent="0.2">
      <c r="E51" s="46"/>
      <c r="F51" s="16"/>
      <c r="G51" s="46"/>
      <c r="H51" s="16"/>
      <c r="I51" s="46"/>
      <c r="K51" s="26"/>
      <c r="M51" s="46"/>
      <c r="N51" s="16"/>
      <c r="O51" s="46"/>
      <c r="Q51" s="26"/>
      <c r="S51" s="34"/>
      <c r="T51" s="34"/>
      <c r="U51" s="34"/>
      <c r="V51" s="34"/>
      <c r="W51" s="34"/>
    </row>
    <row r="52" spans="2:23" x14ac:dyDescent="0.2">
      <c r="C52" s="5" t="s">
        <v>17</v>
      </c>
      <c r="E52" s="46">
        <f>SUM(E48:E50)</f>
        <v>50818831</v>
      </c>
      <c r="F52" s="16"/>
      <c r="G52" s="46">
        <f>SUM(G48:G50)</f>
        <v>64241000</v>
      </c>
      <c r="H52" s="47"/>
      <c r="I52" s="46">
        <f>E52-G52</f>
        <v>-13422169</v>
      </c>
      <c r="K52" s="18">
        <f>IF(G52=0,"n/a",IF(AND(I52/G52&lt;1,I52/G52&gt;-1),I52/G52,"n/a"))</f>
        <v>-0.20893462119207359</v>
      </c>
      <c r="M52" s="46">
        <f>SUM(M48:M50)</f>
        <v>65503663</v>
      </c>
      <c r="N52" s="47"/>
      <c r="O52" s="46">
        <f>E52-M52</f>
        <v>-14684832</v>
      </c>
      <c r="Q52" s="18">
        <f>IF(M52=0,"n/a",IF(AND(O52/M52&lt;1,O52/M52&gt;-1),O52/M52,"n/a"))</f>
        <v>-0.22418337124139148</v>
      </c>
    </row>
    <row r="53" spans="2:23" ht="6.95" customHeight="1" x14ac:dyDescent="0.2">
      <c r="E53" s="46"/>
      <c r="F53" s="16"/>
      <c r="G53" s="46"/>
      <c r="H53" s="16"/>
      <c r="I53" s="46"/>
      <c r="K53" s="26"/>
      <c r="M53" s="46"/>
      <c r="N53" s="16"/>
      <c r="O53" s="46"/>
      <c r="Q53" s="26"/>
      <c r="S53" s="34"/>
      <c r="T53" s="34"/>
      <c r="U53" s="34"/>
      <c r="V53" s="34"/>
      <c r="W53" s="34"/>
    </row>
    <row r="54" spans="2:23" x14ac:dyDescent="0.2">
      <c r="B54" s="13" t="s">
        <v>41</v>
      </c>
      <c r="E54" s="46"/>
      <c r="F54" s="16"/>
      <c r="G54" s="46"/>
      <c r="H54" s="47"/>
      <c r="I54" s="46"/>
      <c r="K54" s="26"/>
      <c r="M54" s="46"/>
      <c r="N54" s="47"/>
      <c r="O54" s="46"/>
      <c r="Q54" s="26"/>
    </row>
    <row r="55" spans="2:23" x14ac:dyDescent="0.2">
      <c r="C55" s="5" t="s">
        <v>19</v>
      </c>
      <c r="E55" s="46">
        <v>2305632</v>
      </c>
      <c r="F55" s="16"/>
      <c r="G55" s="46">
        <v>3574000</v>
      </c>
      <c r="H55" s="47"/>
      <c r="I55" s="46">
        <f>E55-G55</f>
        <v>-1268368</v>
      </c>
      <c r="K55" s="18">
        <f>IF(G55=0,"n/a",IF(AND(I55/G55&lt;1,I55/G55&gt;-1),I55/G55,"n/a"))</f>
        <v>-0.3548875209848909</v>
      </c>
      <c r="M55" s="46">
        <v>4520315</v>
      </c>
      <c r="N55" s="47"/>
      <c r="O55" s="46">
        <f t="shared" ref="O55:O60" si="0">E55-M55</f>
        <v>-2214683</v>
      </c>
      <c r="Q55" s="18">
        <f>IF(M55=0,"n/a",IF(AND(O55/M55&lt;1,O55/M55&gt;-1),O55/M55,"n/a"))</f>
        <v>-0.4899399709975964</v>
      </c>
    </row>
    <row r="56" spans="2:23" x14ac:dyDescent="0.2">
      <c r="C56" s="5" t="s">
        <v>20</v>
      </c>
      <c r="E56" s="48">
        <v>173711</v>
      </c>
      <c r="F56" s="16"/>
      <c r="G56" s="48">
        <v>218000</v>
      </c>
      <c r="H56" s="47"/>
      <c r="I56" s="48">
        <f>E56-G56</f>
        <v>-44289</v>
      </c>
      <c r="K56" s="24">
        <f>IF(G56=0,"n/a",IF(AND(I56/G56&lt;1,I56/G56&gt;-1),I56/G56,"n/a"))</f>
        <v>-0.20316055045871559</v>
      </c>
      <c r="M56" s="48">
        <v>138961</v>
      </c>
      <c r="N56" s="47"/>
      <c r="O56" s="48">
        <f t="shared" si="0"/>
        <v>34750</v>
      </c>
      <c r="Q56" s="24">
        <f>IF(M56=0,"n/a",IF(AND(O56/M56&lt;1,O56/M56&gt;-1),O56/M56,"n/a"))</f>
        <v>0.25007016357107392</v>
      </c>
    </row>
    <row r="57" spans="2:23" ht="6.95" customHeight="1" x14ac:dyDescent="0.2">
      <c r="E57" s="46"/>
      <c r="F57" s="16"/>
      <c r="G57" s="46"/>
      <c r="H57" s="16"/>
      <c r="I57" s="46"/>
      <c r="K57" s="26"/>
      <c r="M57" s="46"/>
      <c r="N57" s="16"/>
      <c r="O57" s="46"/>
      <c r="Q57" s="26"/>
      <c r="S57" s="34"/>
      <c r="T57" s="34"/>
      <c r="U57" s="34"/>
      <c r="V57" s="34"/>
      <c r="W57" s="34"/>
    </row>
    <row r="58" spans="2:23" x14ac:dyDescent="0.2">
      <c r="C58" s="5" t="s">
        <v>21</v>
      </c>
      <c r="E58" s="48">
        <f>SUM(E55:E56)</f>
        <v>2479343</v>
      </c>
      <c r="F58" s="16"/>
      <c r="G58" s="48">
        <f>SUM(G55:G56)</f>
        <v>3792000</v>
      </c>
      <c r="H58" s="47"/>
      <c r="I58" s="48">
        <f>E58-G58</f>
        <v>-1312657</v>
      </c>
      <c r="K58" s="24">
        <f>IF(G58=0,"n/a",IF(AND(I58/G58&lt;1,I58/G58&gt;-1),I58/G58,"n/a"))</f>
        <v>-0.34616482067510551</v>
      </c>
      <c r="M58" s="48">
        <f>SUM(M55:M56)</f>
        <v>4659276</v>
      </c>
      <c r="N58" s="47"/>
      <c r="O58" s="48">
        <f t="shared" si="0"/>
        <v>-2179933</v>
      </c>
      <c r="Q58" s="24">
        <f>IF(M58=0,"n/a",IF(AND(O58/M58&lt;1,O58/M58&gt;-1),O58/M58,"n/a"))</f>
        <v>-0.46786947156596864</v>
      </c>
    </row>
    <row r="59" spans="2:23" ht="6.95" customHeight="1" x14ac:dyDescent="0.2">
      <c r="E59" s="46"/>
      <c r="F59" s="16"/>
      <c r="G59" s="46"/>
      <c r="H59" s="16"/>
      <c r="I59" s="46"/>
      <c r="K59" s="26"/>
      <c r="M59" s="46"/>
      <c r="N59" s="16"/>
      <c r="O59" s="46"/>
      <c r="Q59" s="26"/>
      <c r="S59" s="34"/>
      <c r="T59" s="34"/>
      <c r="U59" s="34"/>
      <c r="V59" s="34"/>
      <c r="W59" s="34"/>
    </row>
    <row r="60" spans="2:23" x14ac:dyDescent="0.2">
      <c r="C60" s="5" t="s">
        <v>42</v>
      </c>
      <c r="E60" s="46">
        <f>E52+E58</f>
        <v>53298174</v>
      </c>
      <c r="F60" s="16"/>
      <c r="G60" s="46">
        <f>G52+G58</f>
        <v>68033000</v>
      </c>
      <c r="H60" s="47"/>
      <c r="I60" s="46">
        <f>E60-G60</f>
        <v>-14734826</v>
      </c>
      <c r="K60" s="18">
        <f>IF(G60=0,"n/a",IF(AND(I60/G60&lt;1,I60/G60&gt;-1),I60/G60,"n/a"))</f>
        <v>-0.21658351094321873</v>
      </c>
      <c r="M60" s="46">
        <f>M52+M58</f>
        <v>70162939</v>
      </c>
      <c r="N60" s="47"/>
      <c r="O60" s="46">
        <f t="shared" si="0"/>
        <v>-16864765</v>
      </c>
      <c r="Q60" s="18">
        <f>IF(M60=0,"n/a",IF(AND(O60/M60&lt;1,O60/M60&gt;-1),O60/M60,"n/a"))</f>
        <v>-0.24036571501088344</v>
      </c>
    </row>
    <row r="61" spans="2:23" ht="6.95" customHeight="1" x14ac:dyDescent="0.2">
      <c r="E61" s="46"/>
      <c r="F61" s="16"/>
      <c r="G61" s="46"/>
      <c r="H61" s="16"/>
      <c r="I61" s="46"/>
      <c r="K61" s="26"/>
      <c r="M61" s="46"/>
      <c r="N61" s="16"/>
      <c r="O61" s="46"/>
      <c r="Q61" s="26"/>
      <c r="S61" s="34"/>
      <c r="T61" s="34"/>
      <c r="U61" s="34"/>
      <c r="V61" s="34"/>
      <c r="W61" s="34"/>
    </row>
    <row r="62" spans="2:23" x14ac:dyDescent="0.2">
      <c r="B62" s="13" t="s">
        <v>43</v>
      </c>
      <c r="E62" s="46"/>
      <c r="F62" s="16"/>
      <c r="G62" s="46"/>
      <c r="H62" s="47"/>
      <c r="I62" s="46"/>
      <c r="K62" s="26"/>
      <c r="M62" s="46"/>
      <c r="N62" s="47"/>
      <c r="O62" s="46"/>
      <c r="Q62" s="26"/>
    </row>
    <row r="63" spans="2:23" x14ac:dyDescent="0.2">
      <c r="C63" s="5" t="s">
        <v>24</v>
      </c>
      <c r="E63" s="46">
        <v>4480540</v>
      </c>
      <c r="F63" s="16"/>
      <c r="G63" s="46">
        <v>5363000</v>
      </c>
      <c r="H63" s="47"/>
      <c r="I63" s="46">
        <f>E63-G63</f>
        <v>-882460</v>
      </c>
      <c r="K63" s="18">
        <f>IF(G63=0,"n/a",IF(AND(I63/G63&lt;1,I63/G63&gt;-1),I63/G63,"n/a"))</f>
        <v>-0.16454596308036545</v>
      </c>
      <c r="M63" s="46">
        <v>4245279</v>
      </c>
      <c r="N63" s="47"/>
      <c r="O63" s="46">
        <f t="shared" ref="O63:O68" si="1">E63-M63</f>
        <v>235261</v>
      </c>
      <c r="Q63" s="18">
        <f>IF(M63=0,"n/a",IF(AND(O63/M63&lt;1,O63/M63&gt;-1),O63/M63,"n/a"))</f>
        <v>5.5417088017065547E-2</v>
      </c>
    </row>
    <row r="64" spans="2:23" x14ac:dyDescent="0.2">
      <c r="C64" s="5" t="s">
        <v>25</v>
      </c>
      <c r="E64" s="48">
        <v>14967590</v>
      </c>
      <c r="F64" s="16"/>
      <c r="G64" s="48">
        <v>13777000</v>
      </c>
      <c r="H64" s="47"/>
      <c r="I64" s="48">
        <f>E64-G64</f>
        <v>1190590</v>
      </c>
      <c r="K64" s="24">
        <f>IF(G64=0,"n/a",IF(AND(I64/G64&lt;1,I64/G64&gt;-1),I64/G64,"n/a"))</f>
        <v>8.6418668795819123E-2</v>
      </c>
      <c r="M64" s="48">
        <v>14169819</v>
      </c>
      <c r="N64" s="47"/>
      <c r="O64" s="48">
        <f t="shared" si="1"/>
        <v>797771</v>
      </c>
      <c r="Q64" s="24">
        <f>IF(M64=0,"n/a",IF(AND(O64/M64&lt;1,O64/M64&gt;-1),O64/M64,"n/a"))</f>
        <v>5.630071915526938E-2</v>
      </c>
    </row>
    <row r="65" spans="1:23" ht="6.95" customHeight="1" x14ac:dyDescent="0.2">
      <c r="E65" s="46"/>
      <c r="F65" s="16"/>
      <c r="G65" s="46"/>
      <c r="H65" s="16"/>
      <c r="I65" s="46"/>
      <c r="K65" s="26"/>
      <c r="M65" s="46"/>
      <c r="N65" s="16"/>
      <c r="O65" s="46"/>
      <c r="Q65" s="26"/>
      <c r="S65" s="34"/>
      <c r="T65" s="34"/>
      <c r="U65" s="34"/>
      <c r="V65" s="34"/>
      <c r="W65" s="34"/>
    </row>
    <row r="66" spans="1:23" x14ac:dyDescent="0.2">
      <c r="C66" s="5" t="s">
        <v>26</v>
      </c>
      <c r="E66" s="48">
        <f>SUM(E63:E64)</f>
        <v>19448130</v>
      </c>
      <c r="F66" s="16"/>
      <c r="G66" s="48">
        <f>SUM(G63:G64)</f>
        <v>19140000</v>
      </c>
      <c r="H66" s="47"/>
      <c r="I66" s="48">
        <f>E66-G66</f>
        <v>308130</v>
      </c>
      <c r="K66" s="24">
        <f>IF(G66=0,"n/a",IF(AND(I66/G66&lt;1,I66/G66&gt;-1),I66/G66,"n/a"))</f>
        <v>1.6098746081504703E-2</v>
      </c>
      <c r="M66" s="48">
        <f>SUM(M63:M64)</f>
        <v>18415098</v>
      </c>
      <c r="N66" s="47"/>
      <c r="O66" s="48">
        <f t="shared" si="1"/>
        <v>1033032</v>
      </c>
      <c r="Q66" s="24">
        <f>IF(M66=0,"n/a",IF(AND(O66/M66&lt;1,O66/M66&gt;-1),O66/M66,"n/a"))</f>
        <v>5.6097013439732987E-2</v>
      </c>
    </row>
    <row r="67" spans="1:23" ht="6.95" customHeight="1" x14ac:dyDescent="0.2">
      <c r="E67" s="46"/>
      <c r="F67" s="16"/>
      <c r="G67" s="46"/>
      <c r="H67" s="16"/>
      <c r="I67" s="46"/>
      <c r="K67" s="26"/>
      <c r="M67" s="46"/>
      <c r="N67" s="16"/>
      <c r="O67" s="46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44</v>
      </c>
      <c r="E68" s="49">
        <f>E60+E66</f>
        <v>72746304</v>
      </c>
      <c r="F68" s="16"/>
      <c r="G68" s="49">
        <f>G60+G66</f>
        <v>87173000</v>
      </c>
      <c r="H68" s="47"/>
      <c r="I68" s="49">
        <f>E68-G68</f>
        <v>-14426696</v>
      </c>
      <c r="K68" s="39">
        <f>IF(G68=0,"n/a",IF(AND(I68/G68&lt;1,I68/G68&gt;-1),I68/G68,"n/a"))</f>
        <v>-0.16549500418707627</v>
      </c>
      <c r="M68" s="49">
        <f>M60+M66</f>
        <v>88578037</v>
      </c>
      <c r="N68" s="47"/>
      <c r="O68" s="49">
        <f t="shared" si="1"/>
        <v>-15831733</v>
      </c>
      <c r="Q68" s="39">
        <f>IF(M68=0,"n/a",IF(AND(O68/M68&lt;1,O68/M68&gt;-1),O68/M68,"n/a"))</f>
        <v>-0.1787320371527312</v>
      </c>
    </row>
    <row r="69" spans="1:23" ht="12.75" thickTop="1" x14ac:dyDescent="0.2"/>
    <row r="70" spans="1:23" ht="12.75" x14ac:dyDescent="0.2">
      <c r="A70" s="5" t="s">
        <v>4</v>
      </c>
      <c r="C70" s="72" t="s">
        <v>45</v>
      </c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3" x14ac:dyDescent="0.2">
      <c r="A71" s="5" t="s">
        <v>4</v>
      </c>
    </row>
    <row r="72" spans="1:23" x14ac:dyDescent="0.2">
      <c r="A72" s="5" t="s">
        <v>4</v>
      </c>
    </row>
    <row r="73" spans="1:23" x14ac:dyDescent="0.2">
      <c r="A73" s="5" t="s">
        <v>4</v>
      </c>
    </row>
    <row r="74" spans="1:23" x14ac:dyDescent="0.2">
      <c r="A74" s="5" t="s">
        <v>4</v>
      </c>
    </row>
    <row r="75" spans="1:23" x14ac:dyDescent="0.2">
      <c r="A75" s="5" t="s">
        <v>4</v>
      </c>
    </row>
    <row r="76" spans="1:23" x14ac:dyDescent="0.2">
      <c r="A76" s="5" t="s">
        <v>4</v>
      </c>
    </row>
    <row r="77" spans="1:23" x14ac:dyDescent="0.2">
      <c r="A77" s="5" t="s">
        <v>4</v>
      </c>
    </row>
    <row r="78" spans="1:23" x14ac:dyDescent="0.2">
      <c r="A78" s="5" t="s">
        <v>4</v>
      </c>
    </row>
    <row r="79" spans="1:23" x14ac:dyDescent="0.2">
      <c r="A79" s="5" t="s">
        <v>4</v>
      </c>
    </row>
    <row r="80" spans="1:23" x14ac:dyDescent="0.2">
      <c r="A80" s="5" t="s">
        <v>4</v>
      </c>
    </row>
    <row r="81" spans="1:1" x14ac:dyDescent="0.2">
      <c r="A81" s="5" t="s">
        <v>4</v>
      </c>
    </row>
    <row r="82" spans="1:1" x14ac:dyDescent="0.2">
      <c r="A82" s="5" t="s">
        <v>4</v>
      </c>
    </row>
    <row r="83" spans="1:1" x14ac:dyDescent="0.2">
      <c r="A83" s="5" t="s">
        <v>4</v>
      </c>
    </row>
    <row r="84" spans="1:1" x14ac:dyDescent="0.2">
      <c r="A84" s="5" t="s">
        <v>4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1" activePane="bottomRight" state="frozen"/>
      <selection activeCell="M42" sqref="M42"/>
      <selection pane="topRight" activeCell="M42" sqref="M42"/>
      <selection pane="bottomLeft" activeCell="M42" sqref="M42"/>
      <selection pane="bottomRight" activeCell="J45" sqref="J45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7109375" style="6" customWidth="1"/>
    <col min="24" max="16384" width="9.140625" style="5"/>
  </cols>
  <sheetData>
    <row r="1" spans="1:23" s="1" customFormat="1" ht="15" x14ac:dyDescent="0.25">
      <c r="E1" s="74" t="s">
        <v>0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S1" s="2"/>
      <c r="T1" s="2"/>
      <c r="U1" s="2"/>
      <c r="V1" s="2"/>
      <c r="W1" s="2"/>
    </row>
    <row r="2" spans="1:23" s="1" customFormat="1" ht="15" x14ac:dyDescent="0.25">
      <c r="E2" s="74" t="s">
        <v>1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2"/>
      <c r="T2" s="2"/>
      <c r="U2" s="2"/>
      <c r="V2" s="2"/>
      <c r="W2" s="2"/>
    </row>
    <row r="3" spans="1:23" s="1" customFormat="1" ht="15" x14ac:dyDescent="0.25">
      <c r="E3" s="74" t="s">
        <v>46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S3" s="2"/>
      <c r="T3" s="2"/>
      <c r="U3" s="2"/>
      <c r="V3" s="2"/>
      <c r="W3" s="2"/>
    </row>
    <row r="4" spans="1:23" s="3" customFormat="1" ht="12.75" x14ac:dyDescent="0.2">
      <c r="E4" s="75" t="s">
        <v>3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S4" s="4"/>
      <c r="T4" s="4"/>
      <c r="U4" s="4"/>
      <c r="V4" s="4"/>
      <c r="W4" s="4"/>
    </row>
    <row r="5" spans="1:23" x14ac:dyDescent="0.2">
      <c r="A5" s="5" t="s">
        <v>4</v>
      </c>
    </row>
    <row r="6" spans="1:23" s="7" customFormat="1" ht="12.75" x14ac:dyDescent="0.2">
      <c r="A6" s="7" t="s">
        <v>4</v>
      </c>
      <c r="I6" s="76" t="s">
        <v>5</v>
      </c>
      <c r="J6" s="76"/>
      <c r="K6" s="76"/>
      <c r="O6" s="76" t="s">
        <v>6</v>
      </c>
      <c r="P6" s="76"/>
      <c r="Q6" s="76"/>
      <c r="S6" s="71" t="s">
        <v>7</v>
      </c>
      <c r="T6" s="71"/>
      <c r="U6" s="71"/>
      <c r="V6" s="71"/>
      <c r="W6" s="71"/>
    </row>
    <row r="7" spans="1:23" s="7" customFormat="1" ht="12.75" x14ac:dyDescent="0.2">
      <c r="E7" s="8" t="s">
        <v>8</v>
      </c>
      <c r="G7" s="8"/>
      <c r="I7" s="8"/>
      <c r="K7" s="9"/>
      <c r="M7" s="8" t="s">
        <v>8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9</v>
      </c>
      <c r="E8" s="11">
        <v>2016</v>
      </c>
      <c r="G8" s="11" t="s">
        <v>10</v>
      </c>
      <c r="I8" s="11" t="s">
        <v>11</v>
      </c>
      <c r="K8" s="12" t="s">
        <v>12</v>
      </c>
      <c r="M8" s="11">
        <f>E8-1</f>
        <v>2015</v>
      </c>
      <c r="O8" s="11" t="s">
        <v>11</v>
      </c>
      <c r="Q8" s="12" t="s">
        <v>12</v>
      </c>
      <c r="S8" s="12">
        <f>E8</f>
        <v>2016</v>
      </c>
      <c r="T8" s="10"/>
      <c r="U8" s="12" t="s">
        <v>10</v>
      </c>
      <c r="V8" s="10"/>
      <c r="W8" s="12">
        <f>M8</f>
        <v>2015</v>
      </c>
    </row>
    <row r="9" spans="1:23" x14ac:dyDescent="0.2">
      <c r="B9" s="13" t="s">
        <v>13</v>
      </c>
    </row>
    <row r="10" spans="1:23" x14ac:dyDescent="0.2">
      <c r="C10" s="5" t="s">
        <v>14</v>
      </c>
      <c r="E10" s="14">
        <v>30287404.829999998</v>
      </c>
      <c r="F10" s="15"/>
      <c r="G10" s="14">
        <v>34315000</v>
      </c>
      <c r="H10" s="16"/>
      <c r="I10" s="14">
        <f>E10-G10</f>
        <v>-4027595.1700000018</v>
      </c>
      <c r="J10" s="17"/>
      <c r="K10" s="18">
        <f>IF(G10=0,"n/a",IF(AND(I10/G10&lt;1,I10/G10&gt;-1),I10/G10,"n/a"))</f>
        <v>-0.11737127116421395</v>
      </c>
      <c r="M10" s="14">
        <v>33774582.149999999</v>
      </c>
      <c r="N10" s="16"/>
      <c r="O10" s="14">
        <f>E10-M10</f>
        <v>-3487177.3200000003</v>
      </c>
      <c r="Q10" s="18">
        <f>IF(M10=0,"n/a",IF(AND(O10/M10&lt;1,O10/M10&gt;-1),O10/M10,"n/a"))</f>
        <v>-0.10324857031576927</v>
      </c>
      <c r="S10" s="19">
        <f>IF(E48=0,"n/a",E10/E48)</f>
        <v>1.2921932480381426</v>
      </c>
      <c r="T10" s="20"/>
      <c r="U10" s="19">
        <f>IF(G48=0,"n/a",G10/G48)</f>
        <v>1.321535854579065</v>
      </c>
      <c r="V10" s="20"/>
      <c r="W10" s="19">
        <f>IF(M48=0,"n/a",M10/M48)</f>
        <v>1.4578566583068902</v>
      </c>
    </row>
    <row r="11" spans="1:23" x14ac:dyDescent="0.2">
      <c r="C11" s="5" t="s">
        <v>15</v>
      </c>
      <c r="E11" s="21">
        <v>12311965.720000001</v>
      </c>
      <c r="F11" s="16"/>
      <c r="G11" s="21">
        <v>14446000</v>
      </c>
      <c r="H11" s="16"/>
      <c r="I11" s="21">
        <f>E11-G11</f>
        <v>-2134034.2799999993</v>
      </c>
      <c r="K11" s="18">
        <f>IF(G11=0,"n/a",IF(AND(I11/G11&lt;1,I11/G11&gt;-1),I11/G11,"n/a"))</f>
        <v>-0.14772492593105352</v>
      </c>
      <c r="M11" s="21">
        <v>16379781.33</v>
      </c>
      <c r="N11" s="16"/>
      <c r="O11" s="21">
        <f>E11-M11</f>
        <v>-4067815.6099999994</v>
      </c>
      <c r="Q11" s="18">
        <f>IF(M11=0,"n/a",IF(AND(O11/M11&lt;1,O11/M11&gt;-1),O11/M11,"n/a"))</f>
        <v>-0.24834370667389119</v>
      </c>
      <c r="S11" s="22">
        <f>IF(E49=0,"n/a",E11/E49)</f>
        <v>0.98524967970493649</v>
      </c>
      <c r="T11" s="20"/>
      <c r="U11" s="22">
        <f>IF(G49=0,"n/a",G11/G49)</f>
        <v>0.94221236629272109</v>
      </c>
      <c r="V11" s="20"/>
      <c r="W11" s="22">
        <f>IF(M49=0,"n/a",M11/M49)</f>
        <v>1.1357946889864166</v>
      </c>
    </row>
    <row r="12" spans="1:23" x14ac:dyDescent="0.2">
      <c r="C12" s="5" t="s">
        <v>16</v>
      </c>
      <c r="E12" s="23">
        <v>1151047.32</v>
      </c>
      <c r="F12" s="16"/>
      <c r="G12" s="23">
        <v>1409000</v>
      </c>
      <c r="H12" s="16"/>
      <c r="I12" s="23">
        <f>E12-G12</f>
        <v>-257952.67999999993</v>
      </c>
      <c r="K12" s="24">
        <f>IF(G12=0,"n/a",IF(AND(I12/G12&lt;1,I12/G12&gt;-1),I12/G12,"n/a"))</f>
        <v>-0.183075003548616</v>
      </c>
      <c r="M12" s="23">
        <v>1371639.25</v>
      </c>
      <c r="N12" s="16"/>
      <c r="O12" s="23">
        <f>E12-M12</f>
        <v>-220591.92999999993</v>
      </c>
      <c r="Q12" s="24">
        <f>IF(M12=0,"n/a",IF(AND(O12/M12&lt;1,O12/M12&gt;-1),O12/M12,"n/a"))</f>
        <v>-0.16082357660733312</v>
      </c>
      <c r="S12" s="25">
        <f>IF(E50=0,"n/a",E12/E50)</f>
        <v>0.77434482424575124</v>
      </c>
      <c r="T12" s="20"/>
      <c r="U12" s="25">
        <f>IF(G50=0,"n/a",G12/G50)</f>
        <v>0.78147531891292288</v>
      </c>
      <c r="V12" s="20"/>
      <c r="W12" s="25">
        <f>IF(M50=0,"n/a",M12/M50)</f>
        <v>0.91942785419347917</v>
      </c>
    </row>
    <row r="13" spans="1:23" ht="6.95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17</v>
      </c>
      <c r="E14" s="21">
        <f>SUM(E10:E12)</f>
        <v>43750417.869999997</v>
      </c>
      <c r="F14" s="16"/>
      <c r="G14" s="21">
        <f>SUM(G10:G12)</f>
        <v>50170000</v>
      </c>
      <c r="H14" s="16"/>
      <c r="I14" s="21">
        <f>E14-G14</f>
        <v>-6419582.1300000027</v>
      </c>
      <c r="K14" s="18">
        <f>IF(G14=0,"n/a",IF(AND(I14/G14&lt;1,I14/G14&gt;-1),I14/G14,"n/a"))</f>
        <v>-0.12795659019334268</v>
      </c>
      <c r="M14" s="21">
        <f>SUM(M10:M12)</f>
        <v>51526002.729999997</v>
      </c>
      <c r="N14" s="16"/>
      <c r="O14" s="21">
        <f>E14-M14</f>
        <v>-7775584.8599999994</v>
      </c>
      <c r="Q14" s="18">
        <f>IF(M14=0,"n/a",IF(AND(O14/M14&lt;1,O14/M14&gt;-1),O14/M14,"n/a"))</f>
        <v>-0.15090603671984085</v>
      </c>
      <c r="S14" s="22">
        <f>IF(E52=0,"n/a",E14/E52)</f>
        <v>1.1691243350384926</v>
      </c>
      <c r="T14" s="20"/>
      <c r="U14" s="22">
        <f>IF(G52=0,"n/a",G14/G52)</f>
        <v>1.1640101157745759</v>
      </c>
      <c r="V14" s="20"/>
      <c r="W14" s="22">
        <f>IF(M52=0,"n/a",M14/M52)</f>
        <v>1.3184563025897738</v>
      </c>
    </row>
    <row r="15" spans="1:23" ht="6.95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">
      <c r="B16" s="13" t="s">
        <v>18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19</v>
      </c>
      <c r="E17" s="21">
        <v>1772567.03</v>
      </c>
      <c r="F17" s="16"/>
      <c r="G17" s="21">
        <v>1368000</v>
      </c>
      <c r="H17" s="16"/>
      <c r="I17" s="21">
        <f>E17-G17</f>
        <v>404567.03</v>
      </c>
      <c r="K17" s="18">
        <f>IF(G17=0,"n/a",IF(AND(I17/G17&lt;1,I17/G17&gt;-1),I17/G17,"n/a"))</f>
        <v>0.29573613304093571</v>
      </c>
      <c r="M17" s="21">
        <v>2261684.02</v>
      </c>
      <c r="N17" s="16"/>
      <c r="O17" s="21">
        <f>E17-M17</f>
        <v>-489116.99</v>
      </c>
      <c r="Q17" s="18">
        <f>IF(M17=0,"n/a",IF(AND(O17/M17&lt;1,O17/M17&gt;-1),O17/M17,"n/a"))</f>
        <v>-0.21626230086729797</v>
      </c>
      <c r="S17" s="22">
        <f>IF(E55=0,"n/a",E17/E55)</f>
        <v>0.50810283153781788</v>
      </c>
      <c r="T17" s="20"/>
      <c r="U17" s="22">
        <f>IF(G55=0,"n/a",G17/G55)</f>
        <v>0.47058823529411764</v>
      </c>
      <c r="V17" s="20"/>
      <c r="W17" s="22">
        <f>IF(M55=0,"n/a",M17/M55)</f>
        <v>0.6951648311792098</v>
      </c>
    </row>
    <row r="18" spans="2:23" x14ac:dyDescent="0.2">
      <c r="C18" s="5" t="s">
        <v>20</v>
      </c>
      <c r="E18" s="23">
        <v>139072.25</v>
      </c>
      <c r="F18" s="27"/>
      <c r="G18" s="23">
        <v>103000</v>
      </c>
      <c r="H18" s="28"/>
      <c r="I18" s="23">
        <f>E18-G18</f>
        <v>36072.25</v>
      </c>
      <c r="J18" s="29"/>
      <c r="K18" s="24">
        <f>IF(G18=0,"n/a",IF(AND(I18/G18&lt;1,I18/G18&gt;-1),I18/G18,"n/a"))</f>
        <v>0.35021601941747571</v>
      </c>
      <c r="L18" s="30"/>
      <c r="M18" s="23">
        <v>90372.32</v>
      </c>
      <c r="N18" s="31"/>
      <c r="O18" s="23">
        <f>E18-M18</f>
        <v>48699.929999999993</v>
      </c>
      <c r="Q18" s="24">
        <f>IF(M18=0,"n/a",IF(AND(O18/M18&lt;1,O18/M18&gt;-1),O18/M18,"n/a"))</f>
        <v>0.53888104233685696</v>
      </c>
      <c r="S18" s="25">
        <f>IF(E56=0,"n/a",E18/E56)</f>
        <v>0.50185391008130142</v>
      </c>
      <c r="T18" s="20"/>
      <c r="U18" s="25">
        <f>IF(G56=0,"n/a",G18/G56)</f>
        <v>0.51500000000000001</v>
      </c>
      <c r="V18" s="20"/>
      <c r="W18" s="25">
        <f>IF(M56=0,"n/a",M18/M56)</f>
        <v>0.69703223218899679</v>
      </c>
    </row>
    <row r="19" spans="2:23" ht="6.95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21</v>
      </c>
      <c r="E20" s="23">
        <f>SUM(E17:E18)</f>
        <v>1911639.28</v>
      </c>
      <c r="F20" s="27"/>
      <c r="G20" s="23">
        <f>SUM(G17:G18)</f>
        <v>1471000</v>
      </c>
      <c r="H20" s="28"/>
      <c r="I20" s="23">
        <f>E20-G20</f>
        <v>440639.28</v>
      </c>
      <c r="J20" s="29"/>
      <c r="K20" s="24">
        <f>IF(G20=0,"n/a",IF(AND(I20/G20&lt;1,I20/G20&gt;-1),I20/G20,"n/a"))</f>
        <v>0.29955083616587358</v>
      </c>
      <c r="L20" s="30"/>
      <c r="M20" s="23">
        <f>SUM(M17:M18)</f>
        <v>2352056.34</v>
      </c>
      <c r="N20" s="31"/>
      <c r="O20" s="23">
        <f>E20-M20</f>
        <v>-440417.05999999982</v>
      </c>
      <c r="Q20" s="24">
        <f>IF(M20=0,"n/a",IF(AND(O20/M20&lt;1,O20/M20&gt;-1),O20/M20,"n/a"))</f>
        <v>-0.18724766601466691</v>
      </c>
      <c r="S20" s="25">
        <f>IF(E58=0,"n/a",E20/E58)</f>
        <v>0.507642976793789</v>
      </c>
      <c r="T20" s="20"/>
      <c r="U20" s="25">
        <f>IF(G58=0,"n/a",G20/G58)</f>
        <v>0.47344705503701318</v>
      </c>
      <c r="V20" s="20"/>
      <c r="W20" s="25">
        <f>IF(M58=0,"n/a",M20/M58)</f>
        <v>0.6952363968817975</v>
      </c>
    </row>
    <row r="21" spans="2:23" ht="6.95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22</v>
      </c>
      <c r="E22" s="21">
        <f>E14+E20</f>
        <v>45662057.149999999</v>
      </c>
      <c r="F22" s="32"/>
      <c r="G22" s="21">
        <f>G14+G20</f>
        <v>51641000</v>
      </c>
      <c r="H22" s="32"/>
      <c r="I22" s="21">
        <f>E22-G22</f>
        <v>-5978942.8500000015</v>
      </c>
      <c r="J22" s="33"/>
      <c r="K22" s="18">
        <f>IF(G22=0,"n/a",IF(AND(I22/G22&lt;1,I22/G22&gt;-1),I22/G22,"n/a"))</f>
        <v>-0.11577899053077984</v>
      </c>
      <c r="L22" s="33"/>
      <c r="M22" s="21">
        <f>M14+M20</f>
        <v>53878059.069999993</v>
      </c>
      <c r="N22" s="32"/>
      <c r="O22" s="21">
        <f>E22-M22</f>
        <v>-8216001.9199999943</v>
      </c>
      <c r="Q22" s="18">
        <f>IF(M22=0,"n/a",IF(AND(O22/M22&lt;1,O22/M22&gt;-1),O22/M22,"n/a"))</f>
        <v>-0.15249253707015537</v>
      </c>
      <c r="S22" s="22">
        <f>IF(E60=0,"n/a",E22/E60)</f>
        <v>1.1086456345232916</v>
      </c>
      <c r="T22" s="20"/>
      <c r="U22" s="22">
        <f>IF(G60=0,"n/a",G22/G60)</f>
        <v>1.1175770429362881</v>
      </c>
      <c r="V22" s="20"/>
      <c r="W22" s="22">
        <f>IF(M60=0,"n/a",M22/M60)</f>
        <v>1.2688040285837838</v>
      </c>
    </row>
    <row r="23" spans="2:23" ht="6.95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">
      <c r="B24" s="13" t="s">
        <v>23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24</v>
      </c>
      <c r="E25" s="21">
        <v>505879.03</v>
      </c>
      <c r="F25" s="32"/>
      <c r="G25" s="21">
        <v>444000</v>
      </c>
      <c r="H25" s="32"/>
      <c r="I25" s="21">
        <f>E25-G25</f>
        <v>61879.030000000028</v>
      </c>
      <c r="J25" s="33"/>
      <c r="K25" s="18">
        <f>IF(G25=0,"n/a",IF(AND(I25/G25&lt;1,I25/G25&gt;-1),I25/G25,"n/a"))</f>
        <v>0.13936718468468476</v>
      </c>
      <c r="L25" s="33"/>
      <c r="M25" s="21">
        <v>469549.6</v>
      </c>
      <c r="N25" s="32"/>
      <c r="O25" s="21">
        <f>E25-M25</f>
        <v>36329.430000000051</v>
      </c>
      <c r="Q25" s="18">
        <f>IF(M25=0,"n/a",IF(AND(O25/M25&lt;1,O25/M25&gt;-1),O25/M25,"n/a"))</f>
        <v>7.7370803851180059E-2</v>
      </c>
      <c r="S25" s="22">
        <f>IF(E63=0,"n/a",E25/E63)</f>
        <v>0.13108007305963523</v>
      </c>
      <c r="T25" s="20"/>
      <c r="U25" s="22">
        <f>IF(G63=0,"n/a",G25/G63)</f>
        <v>9.0170593013809905E-2</v>
      </c>
      <c r="V25" s="20"/>
      <c r="W25" s="22">
        <f>IF(M63=0,"n/a",M25/M63)</f>
        <v>0.12502019548483806</v>
      </c>
    </row>
    <row r="26" spans="2:23" x14ac:dyDescent="0.2">
      <c r="C26" s="5" t="s">
        <v>25</v>
      </c>
      <c r="E26" s="23">
        <v>1146808.3500000001</v>
      </c>
      <c r="F26" s="27"/>
      <c r="G26" s="23">
        <v>920000</v>
      </c>
      <c r="H26" s="28"/>
      <c r="I26" s="23">
        <f>E26-G26</f>
        <v>226808.35000000009</v>
      </c>
      <c r="J26" s="29"/>
      <c r="K26" s="24">
        <f>IF(G26=0,"n/a",IF(AND(I26/G26&lt;1,I26/G26&gt;-1),I26/G26,"n/a"))</f>
        <v>0.2465308152173914</v>
      </c>
      <c r="L26" s="30"/>
      <c r="M26" s="23">
        <v>1083610.43</v>
      </c>
      <c r="N26" s="31"/>
      <c r="O26" s="23">
        <f>E26-M26</f>
        <v>63197.920000000158</v>
      </c>
      <c r="Q26" s="24">
        <f>IF(M26=0,"n/a",IF(AND(O26/M26&lt;1,O26/M26&gt;-1),O26/M26,"n/a"))</f>
        <v>5.8321623943763778E-2</v>
      </c>
      <c r="S26" s="25">
        <f>IF(E64=0,"n/a",E26/E64)</f>
        <v>7.5700018746641784E-2</v>
      </c>
      <c r="T26" s="20"/>
      <c r="U26" s="25">
        <f>IF(G64=0,"n/a",G26/G64)</f>
        <v>6.9866342648845683E-2</v>
      </c>
      <c r="V26" s="20"/>
      <c r="W26" s="25">
        <f>IF(M64=0,"n/a",M26/M64)</f>
        <v>7.6195758069124125E-2</v>
      </c>
    </row>
    <row r="27" spans="2:23" ht="6.95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26</v>
      </c>
      <c r="E28" s="23">
        <f>SUM(E25:E26)</f>
        <v>1652687.3800000001</v>
      </c>
      <c r="F28" s="27"/>
      <c r="G28" s="23">
        <f>SUM(G25:G26)</f>
        <v>1364000</v>
      </c>
      <c r="H28" s="28"/>
      <c r="I28" s="23">
        <f>E28-G28</f>
        <v>288687.38000000012</v>
      </c>
      <c r="J28" s="29"/>
      <c r="K28" s="24">
        <f>IF(G28=0,"n/a",IF(AND(I28/G28&lt;1,I28/G28&gt;-1),I28/G28,"n/a"))</f>
        <v>0.21164763929618777</v>
      </c>
      <c r="L28" s="30"/>
      <c r="M28" s="23">
        <f>SUM(M25:M26)</f>
        <v>1553160.0299999998</v>
      </c>
      <c r="N28" s="31"/>
      <c r="O28" s="23">
        <f>E28-M28</f>
        <v>99527.350000000326</v>
      </c>
      <c r="Q28" s="24">
        <f>IF(M28=0,"n/a",IF(AND(O28/M28&lt;1,O28/M28&gt;-1),O28/M28,"n/a"))</f>
        <v>6.4080550669334657E-2</v>
      </c>
      <c r="S28" s="25">
        <f>IF(E66=0,"n/a",E28/E66)</f>
        <v>8.6943767254276771E-2</v>
      </c>
      <c r="T28" s="20"/>
      <c r="U28" s="25">
        <f>IF(G66=0,"n/a",G28/G66)</f>
        <v>7.5392438646915763E-2</v>
      </c>
      <c r="V28" s="20"/>
      <c r="W28" s="25">
        <f>IF(M66=0,"n/a",M28/M66)</f>
        <v>8.6396146650497274E-2</v>
      </c>
    </row>
    <row r="29" spans="2:23" ht="6.95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27</v>
      </c>
      <c r="E30" s="21">
        <f>E22+E28</f>
        <v>47314744.530000001</v>
      </c>
      <c r="F30" s="32"/>
      <c r="G30" s="21">
        <f>G22+G28</f>
        <v>53005000</v>
      </c>
      <c r="H30" s="32"/>
      <c r="I30" s="21">
        <f>E30-G30</f>
        <v>-5690255.4699999988</v>
      </c>
      <c r="J30" s="33"/>
      <c r="K30" s="18">
        <f>IF(G30=0,"n/a",IF(AND(I30/G30&lt;1,I30/G30&gt;-1),I30/G30,"n/a"))</f>
        <v>-0.10735318309593432</v>
      </c>
      <c r="L30" s="33"/>
      <c r="M30" s="21">
        <f>M22+M28</f>
        <v>55431219.099999994</v>
      </c>
      <c r="N30" s="32"/>
      <c r="O30" s="21">
        <f>E30-M30</f>
        <v>-8116474.5699999928</v>
      </c>
      <c r="Q30" s="18">
        <f>IF(M30=0,"n/a",IF(AND(O30/M30&lt;1,O30/M30&gt;-1),O30/M30,"n/a"))</f>
        <v>-0.14642424795596809</v>
      </c>
      <c r="S30" s="19">
        <f>IF(E68=0,"n/a",E30/E68)</f>
        <v>0.78601227381861793</v>
      </c>
      <c r="T30" s="20"/>
      <c r="U30" s="19">
        <f>IF(G68=0,"n/a",G30/G68)</f>
        <v>0.82433903576982892</v>
      </c>
      <c r="V30" s="20"/>
      <c r="W30" s="19">
        <f>IF(M68=0,"n/a",M30/M68)</f>
        <v>0.91711517846341262</v>
      </c>
    </row>
    <row r="31" spans="2:23" ht="6.95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28</v>
      </c>
      <c r="E32" s="21">
        <v>4217078.5999999996</v>
      </c>
      <c r="F32" s="32"/>
      <c r="G32" s="21">
        <v>-335000</v>
      </c>
      <c r="H32" s="32"/>
      <c r="I32" s="21">
        <f>E32-G32</f>
        <v>4552078.5999999996</v>
      </c>
      <c r="J32" s="33"/>
      <c r="K32" s="18" t="str">
        <f>IF(G32=0,"n/a",IF(AND(I32/G32&lt;1,I32/G32&gt;-1),I32/G32,"n/a"))</f>
        <v>n/a</v>
      </c>
      <c r="L32" s="33"/>
      <c r="M32" s="21">
        <v>1709876.9</v>
      </c>
      <c r="N32" s="32"/>
      <c r="O32" s="21">
        <f>E32-M32</f>
        <v>2507201.6999999997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29</v>
      </c>
      <c r="E33" s="23">
        <v>901686</v>
      </c>
      <c r="F33" s="27"/>
      <c r="G33" s="23">
        <v>615000</v>
      </c>
      <c r="H33" s="28"/>
      <c r="I33" s="23">
        <f>E33-G33</f>
        <v>286686</v>
      </c>
      <c r="J33" s="29"/>
      <c r="K33" s="24">
        <f>IF(G33=0,"n/a",IF(AND(I33/G33&lt;1,I33/G33&gt;-1),I33/G33,"n/a"))</f>
        <v>0.46615609756097559</v>
      </c>
      <c r="L33" s="30"/>
      <c r="M33" s="23">
        <v>1105092.32</v>
      </c>
      <c r="N33" s="31"/>
      <c r="O33" s="23">
        <f>E33-M33</f>
        <v>-203406.32000000007</v>
      </c>
      <c r="Q33" s="24">
        <f>IF(M33=0,"n/a",IF(AND(O33/M33&lt;1,O33/M33&gt;-1),O33/M33,"n/a"))</f>
        <v>-0.18406273966323469</v>
      </c>
    </row>
    <row r="34" spans="1:23" ht="6.95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30</v>
      </c>
      <c r="E35" s="37">
        <f>SUM(E30:E33)</f>
        <v>52433509.130000003</v>
      </c>
      <c r="F35" s="38"/>
      <c r="G35" s="37">
        <f>SUM(G30:G33)</f>
        <v>53285000</v>
      </c>
      <c r="H35" s="32"/>
      <c r="I35" s="37">
        <f>E35-G35</f>
        <v>-851490.86999999732</v>
      </c>
      <c r="J35" s="33"/>
      <c r="K35" s="39">
        <f>IF(G35=0,"n/a",IF(AND(I35/G35&lt;1,I35/G35&gt;-1),I35/G35,"n/a"))</f>
        <v>-1.5979935629163878E-2</v>
      </c>
      <c r="L35" s="33"/>
      <c r="M35" s="37">
        <f>SUM(M30:M33)</f>
        <v>58246188.319999993</v>
      </c>
      <c r="N35" s="32"/>
      <c r="O35" s="37">
        <f>E35-M35</f>
        <v>-5812679.1899999902</v>
      </c>
      <c r="Q35" s="39">
        <f>IF(M35=0,"n/a",IF(AND(O35/M35&lt;1,O35/M35&gt;-1),O35/M35,"n/a"))</f>
        <v>-9.9795014191582571E-2</v>
      </c>
    </row>
    <row r="36" spans="1:23" ht="12.75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31</v>
      </c>
      <c r="E37" s="14">
        <v>2343337.7599999998</v>
      </c>
      <c r="F37" s="14"/>
      <c r="G37" s="14">
        <v>2084189.7760000001</v>
      </c>
      <c r="H37" s="40"/>
      <c r="I37" s="41"/>
      <c r="J37" s="40"/>
      <c r="K37" s="42"/>
      <c r="L37" s="40"/>
      <c r="M37" s="14">
        <v>3097120.86</v>
      </c>
      <c r="N37" s="16"/>
      <c r="O37" s="35"/>
    </row>
    <row r="38" spans="1:23" x14ac:dyDescent="0.2">
      <c r="C38" s="5" t="s">
        <v>32</v>
      </c>
      <c r="E38" s="21">
        <v>730798.5</v>
      </c>
      <c r="F38" s="35"/>
      <c r="G38" s="21">
        <v>-163117.87599999999</v>
      </c>
      <c r="H38" s="16"/>
      <c r="I38" s="35"/>
      <c r="M38" s="21">
        <v>556421.86</v>
      </c>
      <c r="N38" s="16"/>
      <c r="O38" s="35"/>
    </row>
    <row r="39" spans="1:23" x14ac:dyDescent="0.2">
      <c r="C39" s="5" t="s">
        <v>33</v>
      </c>
      <c r="E39" s="21">
        <v>288844.53999999998</v>
      </c>
      <c r="F39" s="16"/>
      <c r="G39" s="21">
        <v>250908.65900000001</v>
      </c>
      <c r="H39" s="16"/>
      <c r="I39" s="35"/>
      <c r="M39" s="21">
        <v>245724.69</v>
      </c>
      <c r="N39" s="16"/>
      <c r="O39" s="35"/>
    </row>
    <row r="40" spans="1:23" x14ac:dyDescent="0.2">
      <c r="C40" s="5" t="s">
        <v>34</v>
      </c>
      <c r="E40" s="21">
        <v>-138166.01</v>
      </c>
      <c r="F40" s="16"/>
      <c r="G40" s="21">
        <v>-137865.52499999999</v>
      </c>
      <c r="H40" s="16"/>
      <c r="I40" s="35"/>
      <c r="M40" s="21">
        <v>-132816.89000000001</v>
      </c>
      <c r="N40" s="16"/>
      <c r="O40" s="35"/>
    </row>
    <row r="41" spans="1:23" x14ac:dyDescent="0.2">
      <c r="C41" s="5" t="s">
        <v>35</v>
      </c>
      <c r="E41" s="21">
        <v>1114635.17</v>
      </c>
      <c r="F41" s="16"/>
      <c r="G41" s="21">
        <v>103744.755</v>
      </c>
      <c r="H41" s="16"/>
      <c r="I41" s="35"/>
      <c r="K41" s="43"/>
      <c r="M41" s="21">
        <v>1096546</v>
      </c>
      <c r="N41" s="16"/>
      <c r="O41" s="35"/>
    </row>
    <row r="42" spans="1:23" x14ac:dyDescent="0.2">
      <c r="C42" s="5" t="s">
        <v>36</v>
      </c>
      <c r="E42" s="21">
        <v>-67108.59</v>
      </c>
      <c r="F42" s="16"/>
      <c r="G42" s="44">
        <v>0</v>
      </c>
      <c r="H42" s="16"/>
      <c r="I42" s="35"/>
      <c r="K42" s="43"/>
      <c r="M42" s="44">
        <v>0</v>
      </c>
      <c r="N42" s="16"/>
      <c r="O42" s="35"/>
    </row>
    <row r="43" spans="1:23" x14ac:dyDescent="0.2">
      <c r="C43" s="5" t="s">
        <v>37</v>
      </c>
      <c r="E43" s="21">
        <v>2462913.86</v>
      </c>
      <c r="F43" s="16"/>
      <c r="G43" s="44">
        <v>0</v>
      </c>
      <c r="H43" s="16"/>
      <c r="I43" s="35"/>
      <c r="K43" s="43"/>
      <c r="M43" s="44">
        <v>0</v>
      </c>
      <c r="N43" s="16"/>
      <c r="O43" s="35"/>
    </row>
    <row r="44" spans="1:23" x14ac:dyDescent="0.2">
      <c r="C44" s="5" t="s">
        <v>38</v>
      </c>
      <c r="E44" s="21">
        <v>328608.55</v>
      </c>
      <c r="F44" s="16"/>
      <c r="G44" s="21">
        <v>468084</v>
      </c>
      <c r="H44" s="16"/>
      <c r="I44" s="35"/>
      <c r="K44" s="43"/>
      <c r="M44" s="45">
        <v>104566</v>
      </c>
      <c r="N44" s="16"/>
      <c r="O44" s="35"/>
    </row>
    <row r="45" spans="1:23" x14ac:dyDescent="0.2">
      <c r="E45" s="46"/>
      <c r="F45" s="16"/>
      <c r="G45" s="16"/>
      <c r="H45" s="16"/>
      <c r="I45" s="16"/>
      <c r="M45" s="16"/>
      <c r="N45" s="16"/>
      <c r="O45" s="16"/>
    </row>
    <row r="46" spans="1:23" ht="12.75" x14ac:dyDescent="0.2">
      <c r="A46" s="3" t="s">
        <v>39</v>
      </c>
      <c r="E46" s="46"/>
      <c r="F46" s="16"/>
      <c r="G46" s="16"/>
      <c r="H46" s="16"/>
      <c r="I46" s="16"/>
      <c r="M46" s="16"/>
      <c r="N46" s="16"/>
      <c r="O46" s="16"/>
    </row>
    <row r="47" spans="1:23" x14ac:dyDescent="0.2">
      <c r="B47" s="13" t="s">
        <v>40</v>
      </c>
      <c r="E47" s="46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14</v>
      </c>
      <c r="E48" s="46">
        <v>23438758</v>
      </c>
      <c r="F48" s="16"/>
      <c r="G48" s="46">
        <v>25966000</v>
      </c>
      <c r="H48" s="47"/>
      <c r="I48" s="46">
        <f>E48-G48</f>
        <v>-2527242</v>
      </c>
      <c r="K48" s="18">
        <f>IF(G48=0,"n/a",IF(AND(I48/G48&lt;1,I48/G48&gt;-1),I48/G48,"n/a"))</f>
        <v>-9.7328891627512903E-2</v>
      </c>
      <c r="M48" s="46">
        <v>23167286</v>
      </c>
      <c r="N48" s="47"/>
      <c r="O48" s="46">
        <f>E48-M48</f>
        <v>271472</v>
      </c>
      <c r="Q48" s="18">
        <f>IF(M48=0,"n/a",IF(AND(O48/M48&lt;1,O48/M48&gt;-1),O48/M48,"n/a"))</f>
        <v>1.1717902563122844E-2</v>
      </c>
    </row>
    <row r="49" spans="2:23" x14ac:dyDescent="0.2">
      <c r="C49" s="5" t="s">
        <v>15</v>
      </c>
      <c r="E49" s="46">
        <v>12496290</v>
      </c>
      <c r="F49" s="16"/>
      <c r="G49" s="46">
        <v>15332000</v>
      </c>
      <c r="H49" s="47"/>
      <c r="I49" s="46">
        <f>E49-G49</f>
        <v>-2835710</v>
      </c>
      <c r="K49" s="18">
        <f>IF(G49=0,"n/a",IF(AND(I49/G49&lt;1,I49/G49&gt;-1),I49/G49,"n/a"))</f>
        <v>-0.18495369162535874</v>
      </c>
      <c r="M49" s="46">
        <v>14421428</v>
      </c>
      <c r="N49" s="47"/>
      <c r="O49" s="46">
        <f>E49-M49</f>
        <v>-1925138</v>
      </c>
      <c r="Q49" s="18">
        <f>IF(M49=0,"n/a",IF(AND(O49/M49&lt;1,O49/M49&gt;-1),O49/M49,"n/a"))</f>
        <v>-0.1334914961264585</v>
      </c>
    </row>
    <row r="50" spans="2:23" x14ac:dyDescent="0.2">
      <c r="C50" s="5" t="s">
        <v>16</v>
      </c>
      <c r="E50" s="48">
        <v>1486479</v>
      </c>
      <c r="F50" s="16"/>
      <c r="G50" s="48">
        <v>1803000</v>
      </c>
      <c r="H50" s="47"/>
      <c r="I50" s="48">
        <f>E50-G50</f>
        <v>-316521</v>
      </c>
      <c r="K50" s="24">
        <f>IF(G50=0,"n/a",IF(AND(I50/G50&lt;1,I50/G50&gt;-1),I50/G50,"n/a"))</f>
        <v>-0.17555241264559068</v>
      </c>
      <c r="M50" s="48">
        <v>1491840</v>
      </c>
      <c r="N50" s="47"/>
      <c r="O50" s="48">
        <f>E50-M50</f>
        <v>-5361</v>
      </c>
      <c r="Q50" s="24">
        <f>IF(M50=0,"n/a",IF(AND(O50/M50&lt;1,O50/M50&gt;-1),O50/M50,"n/a"))</f>
        <v>-3.5935489060489058E-3</v>
      </c>
    </row>
    <row r="51" spans="2:23" ht="6.95" customHeight="1" x14ac:dyDescent="0.2">
      <c r="E51" s="46"/>
      <c r="F51" s="16"/>
      <c r="G51" s="46"/>
      <c r="H51" s="16"/>
      <c r="I51" s="46"/>
      <c r="K51" s="26"/>
      <c r="M51" s="46"/>
      <c r="N51" s="16"/>
      <c r="O51" s="46"/>
      <c r="Q51" s="26"/>
      <c r="S51" s="34"/>
      <c r="T51" s="34"/>
      <c r="U51" s="34"/>
      <c r="V51" s="34"/>
      <c r="W51" s="34"/>
    </row>
    <row r="52" spans="2:23" x14ac:dyDescent="0.2">
      <c r="C52" s="5" t="s">
        <v>17</v>
      </c>
      <c r="E52" s="46">
        <f>SUM(E48:E50)</f>
        <v>37421527</v>
      </c>
      <c r="F52" s="16"/>
      <c r="G52" s="46">
        <f>SUM(G48:G50)</f>
        <v>43101000</v>
      </c>
      <c r="H52" s="47"/>
      <c r="I52" s="46">
        <f>E52-G52</f>
        <v>-5679473</v>
      </c>
      <c r="K52" s="18">
        <f>IF(G52=0,"n/a",IF(AND(I52/G52&lt;1,I52/G52&gt;-1),I52/G52,"n/a"))</f>
        <v>-0.13177125820746619</v>
      </c>
      <c r="M52" s="46">
        <f>SUM(M48:M50)</f>
        <v>39080554</v>
      </c>
      <c r="N52" s="47"/>
      <c r="O52" s="46">
        <f>E52-M52</f>
        <v>-1659027</v>
      </c>
      <c r="Q52" s="18">
        <f>IF(M52=0,"n/a",IF(AND(O52/M52&lt;1,O52/M52&gt;-1),O52/M52,"n/a"))</f>
        <v>-4.2451470877306399E-2</v>
      </c>
    </row>
    <row r="53" spans="2:23" ht="6.95" customHeight="1" x14ac:dyDescent="0.2">
      <c r="E53" s="46"/>
      <c r="F53" s="16"/>
      <c r="G53" s="46"/>
      <c r="H53" s="16"/>
      <c r="I53" s="46"/>
      <c r="K53" s="26"/>
      <c r="M53" s="46"/>
      <c r="N53" s="16"/>
      <c r="O53" s="46"/>
      <c r="Q53" s="26"/>
      <c r="S53" s="34"/>
      <c r="T53" s="34"/>
      <c r="U53" s="34"/>
      <c r="V53" s="34"/>
      <c r="W53" s="34"/>
    </row>
    <row r="54" spans="2:23" x14ac:dyDescent="0.2">
      <c r="B54" s="13" t="s">
        <v>41</v>
      </c>
      <c r="E54" s="46"/>
      <c r="F54" s="16"/>
      <c r="G54" s="46"/>
      <c r="H54" s="47"/>
      <c r="I54" s="46"/>
      <c r="K54" s="26"/>
      <c r="M54" s="46"/>
      <c r="N54" s="47"/>
      <c r="O54" s="46"/>
      <c r="Q54" s="26"/>
    </row>
    <row r="55" spans="2:23" x14ac:dyDescent="0.2">
      <c r="C55" s="5" t="s">
        <v>19</v>
      </c>
      <c r="E55" s="46">
        <v>3488599</v>
      </c>
      <c r="F55" s="16"/>
      <c r="G55" s="46">
        <v>2907000</v>
      </c>
      <c r="H55" s="47"/>
      <c r="I55" s="46">
        <f>E55-G55</f>
        <v>581599</v>
      </c>
      <c r="K55" s="18">
        <f>IF(G55=0,"n/a",IF(AND(I55/G55&lt;1,I55/G55&gt;-1),I55/G55,"n/a"))</f>
        <v>0.20006845545235638</v>
      </c>
      <c r="M55" s="46">
        <v>3253450</v>
      </c>
      <c r="N55" s="47"/>
      <c r="O55" s="46">
        <f t="shared" ref="O55:O60" si="0">E55-M55</f>
        <v>235149</v>
      </c>
      <c r="Q55" s="18">
        <f>IF(M55=0,"n/a",IF(AND(O55/M55&lt;1,O55/M55&gt;-1),O55/M55,"n/a"))</f>
        <v>7.2276813843765844E-2</v>
      </c>
    </row>
    <row r="56" spans="2:23" x14ac:dyDescent="0.2">
      <c r="C56" s="5" t="s">
        <v>20</v>
      </c>
      <c r="E56" s="48">
        <v>277117</v>
      </c>
      <c r="F56" s="16"/>
      <c r="G56" s="48">
        <v>200000</v>
      </c>
      <c r="H56" s="47"/>
      <c r="I56" s="48">
        <f>E56-G56</f>
        <v>77117</v>
      </c>
      <c r="K56" s="24">
        <f>IF(G56=0,"n/a",IF(AND(I56/G56&lt;1,I56/G56&gt;-1),I56/G56,"n/a"))</f>
        <v>0.38558500000000001</v>
      </c>
      <c r="M56" s="48">
        <v>129653</v>
      </c>
      <c r="N56" s="47"/>
      <c r="O56" s="48">
        <f t="shared" si="0"/>
        <v>147464</v>
      </c>
      <c r="Q56" s="24" t="str">
        <f>IF(M56=0,"n/a",IF(AND(O56/M56&lt;1,O56/M56&gt;-1),O56/M56,"n/a"))</f>
        <v>n/a</v>
      </c>
    </row>
    <row r="57" spans="2:23" ht="6.95" customHeight="1" x14ac:dyDescent="0.2">
      <c r="E57" s="46"/>
      <c r="F57" s="16"/>
      <c r="G57" s="46"/>
      <c r="H57" s="16"/>
      <c r="I57" s="46"/>
      <c r="K57" s="26"/>
      <c r="M57" s="46"/>
      <c r="N57" s="16"/>
      <c r="O57" s="46"/>
      <c r="Q57" s="26"/>
      <c r="S57" s="34"/>
      <c r="T57" s="34"/>
      <c r="U57" s="34"/>
      <c r="V57" s="34"/>
      <c r="W57" s="34"/>
    </row>
    <row r="58" spans="2:23" x14ac:dyDescent="0.2">
      <c r="C58" s="5" t="s">
        <v>21</v>
      </c>
      <c r="E58" s="48">
        <f>SUM(E55:E56)</f>
        <v>3765716</v>
      </c>
      <c r="F58" s="16"/>
      <c r="G58" s="48">
        <f>SUM(G55:G56)</f>
        <v>3107000</v>
      </c>
      <c r="H58" s="47"/>
      <c r="I58" s="48">
        <f>E58-G58</f>
        <v>658716</v>
      </c>
      <c r="K58" s="24">
        <f>IF(G58=0,"n/a",IF(AND(I58/G58&lt;1,I58/G58&gt;-1),I58/G58,"n/a"))</f>
        <v>0.21201029932410687</v>
      </c>
      <c r="M58" s="48">
        <f>SUM(M55:M56)</f>
        <v>3383103</v>
      </c>
      <c r="N58" s="47"/>
      <c r="O58" s="48">
        <f t="shared" si="0"/>
        <v>382613</v>
      </c>
      <c r="Q58" s="24">
        <f>IF(M58=0,"n/a",IF(AND(O58/M58&lt;1,O58/M58&gt;-1),O58/M58,"n/a"))</f>
        <v>0.11309528560023151</v>
      </c>
    </row>
    <row r="59" spans="2:23" ht="6.95" customHeight="1" x14ac:dyDescent="0.2">
      <c r="E59" s="46"/>
      <c r="F59" s="16"/>
      <c r="G59" s="46"/>
      <c r="H59" s="16"/>
      <c r="I59" s="46"/>
      <c r="K59" s="26"/>
      <c r="M59" s="46"/>
      <c r="N59" s="16"/>
      <c r="O59" s="46"/>
      <c r="Q59" s="26"/>
      <c r="S59" s="34"/>
      <c r="T59" s="34"/>
      <c r="U59" s="34"/>
      <c r="V59" s="34"/>
      <c r="W59" s="34"/>
    </row>
    <row r="60" spans="2:23" x14ac:dyDescent="0.2">
      <c r="C60" s="5" t="s">
        <v>42</v>
      </c>
      <c r="E60" s="46">
        <f>E52+E58</f>
        <v>41187243</v>
      </c>
      <c r="F60" s="16"/>
      <c r="G60" s="46">
        <f>G52+G58</f>
        <v>46208000</v>
      </c>
      <c r="H60" s="47"/>
      <c r="I60" s="46">
        <f>E60-G60</f>
        <v>-5020757</v>
      </c>
      <c r="K60" s="18">
        <f>IF(G60=0,"n/a",IF(AND(I60/G60&lt;1,I60/G60&gt;-1),I60/G60,"n/a"))</f>
        <v>-0.10865557912049861</v>
      </c>
      <c r="M60" s="46">
        <f>M52+M58</f>
        <v>42463657</v>
      </c>
      <c r="N60" s="47"/>
      <c r="O60" s="46">
        <f t="shared" si="0"/>
        <v>-1276414</v>
      </c>
      <c r="Q60" s="18">
        <f>IF(M60=0,"n/a",IF(AND(O60/M60&lt;1,O60/M60&gt;-1),O60/M60,"n/a"))</f>
        <v>-3.0058974901761286E-2</v>
      </c>
    </row>
    <row r="61" spans="2:23" ht="6.95" customHeight="1" x14ac:dyDescent="0.2">
      <c r="E61" s="46"/>
      <c r="F61" s="16"/>
      <c r="G61" s="46"/>
      <c r="H61" s="16"/>
      <c r="I61" s="46"/>
      <c r="K61" s="26"/>
      <c r="M61" s="46"/>
      <c r="N61" s="16"/>
      <c r="O61" s="46"/>
      <c r="Q61" s="26"/>
      <c r="S61" s="34"/>
      <c r="T61" s="34"/>
      <c r="U61" s="34"/>
      <c r="V61" s="34"/>
      <c r="W61" s="34"/>
    </row>
    <row r="62" spans="2:23" x14ac:dyDescent="0.2">
      <c r="B62" s="13" t="s">
        <v>43</v>
      </c>
      <c r="E62" s="46"/>
      <c r="F62" s="16"/>
      <c r="G62" s="46"/>
      <c r="H62" s="47"/>
      <c r="I62" s="46"/>
      <c r="K62" s="26"/>
      <c r="M62" s="46"/>
      <c r="N62" s="47"/>
      <c r="O62" s="46"/>
      <c r="Q62" s="26"/>
    </row>
    <row r="63" spans="2:23" x14ac:dyDescent="0.2">
      <c r="C63" s="5" t="s">
        <v>24</v>
      </c>
      <c r="E63" s="46">
        <v>3859313</v>
      </c>
      <c r="F63" s="16"/>
      <c r="G63" s="46">
        <v>4924000</v>
      </c>
      <c r="H63" s="47"/>
      <c r="I63" s="46">
        <f>E63-G63</f>
        <v>-1064687</v>
      </c>
      <c r="K63" s="18">
        <f>IF(G63=0,"n/a",IF(AND(I63/G63&lt;1,I63/G63&gt;-1),I63/G63,"n/a"))</f>
        <v>-0.21622400487408611</v>
      </c>
      <c r="M63" s="46">
        <v>3755790</v>
      </c>
      <c r="N63" s="47"/>
      <c r="O63" s="46">
        <f t="shared" ref="O63:O68" si="1">E63-M63</f>
        <v>103523</v>
      </c>
      <c r="Q63" s="18">
        <f>IF(M63=0,"n/a",IF(AND(O63/M63&lt;1,O63/M63&gt;-1),O63/M63,"n/a"))</f>
        <v>2.7563575173265811E-2</v>
      </c>
    </row>
    <row r="64" spans="2:23" x14ac:dyDescent="0.2">
      <c r="C64" s="5" t="s">
        <v>25</v>
      </c>
      <c r="E64" s="48">
        <v>15149380</v>
      </c>
      <c r="F64" s="16"/>
      <c r="G64" s="48">
        <v>13168000</v>
      </c>
      <c r="H64" s="47"/>
      <c r="I64" s="48">
        <f>E64-G64</f>
        <v>1981380</v>
      </c>
      <c r="K64" s="24">
        <f>IF(G64=0,"n/a",IF(AND(I64/G64&lt;1,I64/G64&gt;-1),I64/G64,"n/a"))</f>
        <v>0.15046931956257595</v>
      </c>
      <c r="M64" s="48">
        <v>14221401</v>
      </c>
      <c r="N64" s="47"/>
      <c r="O64" s="48">
        <f t="shared" si="1"/>
        <v>927979</v>
      </c>
      <c r="Q64" s="24">
        <f>IF(M64=0,"n/a",IF(AND(O64/M64&lt;1,O64/M64&gt;-1),O64/M64,"n/a"))</f>
        <v>6.5252291247536023E-2</v>
      </c>
    </row>
    <row r="65" spans="1:23" ht="6.95" customHeight="1" x14ac:dyDescent="0.2">
      <c r="E65" s="46"/>
      <c r="F65" s="16"/>
      <c r="G65" s="46"/>
      <c r="H65" s="16"/>
      <c r="I65" s="46"/>
      <c r="K65" s="26"/>
      <c r="M65" s="46"/>
      <c r="N65" s="16"/>
      <c r="O65" s="46"/>
      <c r="Q65" s="26"/>
      <c r="S65" s="34"/>
      <c r="T65" s="34"/>
      <c r="U65" s="34"/>
      <c r="V65" s="34"/>
      <c r="W65" s="34"/>
    </row>
    <row r="66" spans="1:23" x14ac:dyDescent="0.2">
      <c r="C66" s="5" t="s">
        <v>26</v>
      </c>
      <c r="E66" s="48">
        <f>SUM(E63:E64)</f>
        <v>19008693</v>
      </c>
      <c r="F66" s="16"/>
      <c r="G66" s="48">
        <f>SUM(G63:G64)</f>
        <v>18092000</v>
      </c>
      <c r="H66" s="47"/>
      <c r="I66" s="48">
        <f>E66-G66</f>
        <v>916693</v>
      </c>
      <c r="K66" s="24">
        <f>IF(G66=0,"n/a",IF(AND(I66/G66&lt;1,I66/G66&gt;-1),I66/G66,"n/a"))</f>
        <v>5.0668416979880608E-2</v>
      </c>
      <c r="M66" s="48">
        <f>SUM(M63:M64)</f>
        <v>17977191</v>
      </c>
      <c r="N66" s="47"/>
      <c r="O66" s="48">
        <f t="shared" si="1"/>
        <v>1031502</v>
      </c>
      <c r="Q66" s="24">
        <f>IF(M66=0,"n/a",IF(AND(O66/M66&lt;1,O66/M66&gt;-1),O66/M66,"n/a"))</f>
        <v>5.7378374630385802E-2</v>
      </c>
    </row>
    <row r="67" spans="1:23" ht="6.95" customHeight="1" x14ac:dyDescent="0.2">
      <c r="E67" s="46"/>
      <c r="F67" s="16"/>
      <c r="G67" s="46"/>
      <c r="H67" s="16"/>
      <c r="I67" s="46"/>
      <c r="K67" s="26"/>
      <c r="M67" s="46"/>
      <c r="N67" s="16"/>
      <c r="O67" s="46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44</v>
      </c>
      <c r="E68" s="49">
        <f>E60+E66</f>
        <v>60195936</v>
      </c>
      <c r="F68" s="16"/>
      <c r="G68" s="49">
        <f>G60+G66</f>
        <v>64300000</v>
      </c>
      <c r="H68" s="47"/>
      <c r="I68" s="49">
        <f>E68-G68</f>
        <v>-4104064</v>
      </c>
      <c r="K68" s="39">
        <f>IF(G68=0,"n/a",IF(AND(I68/G68&lt;1,I68/G68&gt;-1),I68/G68,"n/a"))</f>
        <v>-6.3826811819595639E-2</v>
      </c>
      <c r="M68" s="49">
        <f>M60+M66</f>
        <v>60440848</v>
      </c>
      <c r="N68" s="47"/>
      <c r="O68" s="49">
        <f t="shared" si="1"/>
        <v>-244912</v>
      </c>
      <c r="Q68" s="39">
        <f>IF(M68=0,"n/a",IF(AND(O68/M68&lt;1,O68/M68&gt;-1),O68/M68,"n/a"))</f>
        <v>-4.0520940407718963E-3</v>
      </c>
    </row>
    <row r="69" spans="1:23" ht="12.75" thickTop="1" x14ac:dyDescent="0.2"/>
    <row r="70" spans="1:23" ht="12.75" x14ac:dyDescent="0.2">
      <c r="A70" s="5" t="s">
        <v>4</v>
      </c>
      <c r="C70" s="72" t="s">
        <v>45</v>
      </c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3" x14ac:dyDescent="0.2">
      <c r="A71" s="5" t="s">
        <v>4</v>
      </c>
    </row>
    <row r="72" spans="1:23" x14ac:dyDescent="0.2">
      <c r="A72" s="5" t="s">
        <v>4</v>
      </c>
    </row>
    <row r="73" spans="1:23" x14ac:dyDescent="0.2">
      <c r="A73" s="5" t="s">
        <v>4</v>
      </c>
    </row>
    <row r="74" spans="1:23" x14ac:dyDescent="0.2">
      <c r="A74" s="5" t="s">
        <v>4</v>
      </c>
    </row>
    <row r="75" spans="1:23" x14ac:dyDescent="0.2">
      <c r="A75" s="5" t="s">
        <v>4</v>
      </c>
    </row>
    <row r="76" spans="1:23" x14ac:dyDescent="0.2">
      <c r="A76" s="5" t="s">
        <v>4</v>
      </c>
    </row>
    <row r="77" spans="1:23" x14ac:dyDescent="0.2">
      <c r="A77" s="5" t="s">
        <v>4</v>
      </c>
    </row>
    <row r="78" spans="1:23" x14ac:dyDescent="0.2">
      <c r="A78" s="5" t="s">
        <v>4</v>
      </c>
    </row>
    <row r="79" spans="1:23" x14ac:dyDescent="0.2">
      <c r="A79" s="5" t="s">
        <v>4</v>
      </c>
    </row>
    <row r="80" spans="1:23" x14ac:dyDescent="0.2">
      <c r="A80" s="5" t="s">
        <v>4</v>
      </c>
    </row>
    <row r="81" spans="1:1" x14ac:dyDescent="0.2">
      <c r="A81" s="5" t="s">
        <v>4</v>
      </c>
    </row>
    <row r="82" spans="1:1" x14ac:dyDescent="0.2">
      <c r="A82" s="5" t="s">
        <v>4</v>
      </c>
    </row>
    <row r="83" spans="1:1" x14ac:dyDescent="0.2">
      <c r="A83" s="5" t="s">
        <v>4</v>
      </c>
    </row>
    <row r="84" spans="1:1" x14ac:dyDescent="0.2">
      <c r="A84" s="5" t="s">
        <v>4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1" activePane="bottomRight" state="frozen"/>
      <selection activeCell="M42" sqref="M42"/>
      <selection pane="topRight" activeCell="M42" sqref="M42"/>
      <selection pane="bottomLeft" activeCell="M42" sqref="M42"/>
      <selection pane="bottomRight" activeCell="G76" sqref="G7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7.7109375" style="6" customWidth="1"/>
    <col min="20" max="20" width="0.85546875" style="6" customWidth="1"/>
    <col min="21" max="21" width="7.7109375" style="6" customWidth="1"/>
    <col min="22" max="22" width="0.85546875" style="6" customWidth="1"/>
    <col min="23" max="23" width="7.7109375" style="6" customWidth="1"/>
    <col min="24" max="16384" width="9.140625" style="5"/>
  </cols>
  <sheetData>
    <row r="1" spans="1:23" s="1" customFormat="1" ht="15" x14ac:dyDescent="0.25">
      <c r="E1" s="74" t="s">
        <v>0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S1" s="2"/>
      <c r="T1" s="2"/>
      <c r="U1" s="2"/>
      <c r="V1" s="2"/>
      <c r="W1" s="2"/>
    </row>
    <row r="2" spans="1:23" s="1" customFormat="1" ht="15" x14ac:dyDescent="0.25">
      <c r="E2" s="74" t="s">
        <v>1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2"/>
      <c r="T2" s="2"/>
      <c r="U2" s="2"/>
      <c r="V2" s="2"/>
      <c r="W2" s="2"/>
    </row>
    <row r="3" spans="1:23" s="1" customFormat="1" ht="15" x14ac:dyDescent="0.25">
      <c r="E3" s="74" t="s">
        <v>47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S3" s="2"/>
      <c r="T3" s="2"/>
      <c r="U3" s="2"/>
      <c r="V3" s="2"/>
      <c r="W3" s="2"/>
    </row>
    <row r="4" spans="1:23" s="3" customFormat="1" ht="12.75" x14ac:dyDescent="0.2">
      <c r="E4" s="75" t="s">
        <v>3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S4" s="4"/>
      <c r="T4" s="4"/>
      <c r="U4" s="4"/>
      <c r="V4" s="4"/>
      <c r="W4" s="4"/>
    </row>
    <row r="5" spans="1:23" x14ac:dyDescent="0.2">
      <c r="A5" s="5" t="s">
        <v>4</v>
      </c>
    </row>
    <row r="6" spans="1:23" s="7" customFormat="1" ht="12.75" x14ac:dyDescent="0.2">
      <c r="A6" s="7" t="s">
        <v>4</v>
      </c>
      <c r="I6" s="76" t="s">
        <v>5</v>
      </c>
      <c r="J6" s="76"/>
      <c r="K6" s="76"/>
      <c r="O6" s="76" t="s">
        <v>6</v>
      </c>
      <c r="P6" s="76"/>
      <c r="Q6" s="76"/>
      <c r="S6" s="71" t="s">
        <v>7</v>
      </c>
      <c r="T6" s="71"/>
      <c r="U6" s="71"/>
      <c r="V6" s="71"/>
      <c r="W6" s="71"/>
    </row>
    <row r="7" spans="1:23" s="7" customFormat="1" ht="12.75" x14ac:dyDescent="0.2">
      <c r="E7" s="8" t="s">
        <v>8</v>
      </c>
      <c r="G7" s="8"/>
      <c r="I7" s="8"/>
      <c r="K7" s="9"/>
      <c r="M7" s="8" t="s">
        <v>8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9</v>
      </c>
      <c r="E8" s="11">
        <v>2016</v>
      </c>
      <c r="G8" s="11" t="s">
        <v>10</v>
      </c>
      <c r="I8" s="11" t="s">
        <v>11</v>
      </c>
      <c r="K8" s="12" t="s">
        <v>12</v>
      </c>
      <c r="M8" s="11">
        <f>E8-1</f>
        <v>2015</v>
      </c>
      <c r="O8" s="11" t="s">
        <v>11</v>
      </c>
      <c r="Q8" s="12" t="s">
        <v>12</v>
      </c>
      <c r="S8" s="12">
        <f>E8</f>
        <v>2016</v>
      </c>
      <c r="T8" s="10"/>
      <c r="U8" s="12" t="s">
        <v>10</v>
      </c>
      <c r="V8" s="10"/>
      <c r="W8" s="12">
        <f>M8</f>
        <v>2015</v>
      </c>
    </row>
    <row r="9" spans="1:23" x14ac:dyDescent="0.2">
      <c r="B9" s="13" t="s">
        <v>13</v>
      </c>
    </row>
    <row r="10" spans="1:23" x14ac:dyDescent="0.2">
      <c r="C10" s="5" t="s">
        <v>14</v>
      </c>
      <c r="E10" s="14">
        <v>24135769.899999999</v>
      </c>
      <c r="F10" s="15"/>
      <c r="G10" s="14">
        <v>25043000</v>
      </c>
      <c r="H10" s="16"/>
      <c r="I10" s="14">
        <f>E10-G10</f>
        <v>-907230.10000000149</v>
      </c>
      <c r="J10" s="17"/>
      <c r="K10" s="18">
        <f>IF(G10=0,"n/a",IF(AND(I10/G10&lt;1,I10/G10&gt;-1),I10/G10,"n/a"))</f>
        <v>-3.6226893742762507E-2</v>
      </c>
      <c r="M10" s="14">
        <v>23491768.57</v>
      </c>
      <c r="N10" s="16"/>
      <c r="O10" s="14">
        <f>E10-M10</f>
        <v>644001.32999999821</v>
      </c>
      <c r="Q10" s="18">
        <f>IF(M10=0,"n/a",IF(AND(O10/M10&lt;1,O10/M10&gt;-1),O10/M10,"n/a"))</f>
        <v>2.7413914285807143E-2</v>
      </c>
      <c r="S10" s="19">
        <f>IF(E48=0,"n/a",E10/E48)</f>
        <v>1.4403223629245936</v>
      </c>
      <c r="T10" s="20"/>
      <c r="U10" s="19">
        <f>IF(G48=0,"n/a",G10/G48)</f>
        <v>1.4931433341283091</v>
      </c>
      <c r="V10" s="20"/>
      <c r="W10" s="19">
        <f>IF(M48=0,"n/a",M10/M48)</f>
        <v>1.680322718556047</v>
      </c>
    </row>
    <row r="11" spans="1:23" x14ac:dyDescent="0.2">
      <c r="C11" s="5" t="s">
        <v>15</v>
      </c>
      <c r="E11" s="21">
        <v>12159132.539999999</v>
      </c>
      <c r="F11" s="16"/>
      <c r="G11" s="21">
        <v>11686000</v>
      </c>
      <c r="H11" s="16"/>
      <c r="I11" s="21">
        <f>E11-G11</f>
        <v>473132.53999999911</v>
      </c>
      <c r="K11" s="18">
        <f>IF(G11=0,"n/a",IF(AND(I11/G11&lt;1,I11/G11&gt;-1),I11/G11,"n/a"))</f>
        <v>4.0487124764675607E-2</v>
      </c>
      <c r="M11" s="21">
        <v>12272776.550000001</v>
      </c>
      <c r="N11" s="16"/>
      <c r="O11" s="21">
        <f>E11-M11</f>
        <v>-113644.01000000164</v>
      </c>
      <c r="Q11" s="18">
        <f>IF(M11=0,"n/a",IF(AND(O11/M11&lt;1,O11/M11&gt;-1),O11/M11,"n/a"))</f>
        <v>-9.2598451163035007E-3</v>
      </c>
      <c r="S11" s="22">
        <f>IF(E49=0,"n/a",E11/E49)</f>
        <v>1.0054610967535098</v>
      </c>
      <c r="T11" s="20"/>
      <c r="U11" s="22">
        <f>IF(G49=0,"n/a",G11/G49)</f>
        <v>1.0055067974531062</v>
      </c>
      <c r="V11" s="20"/>
      <c r="W11" s="22">
        <f>IF(M49=0,"n/a",M11/M49)</f>
        <v>1.2273913114354389</v>
      </c>
    </row>
    <row r="12" spans="1:23" x14ac:dyDescent="0.2">
      <c r="C12" s="5" t="s">
        <v>16</v>
      </c>
      <c r="E12" s="23">
        <v>919904.09</v>
      </c>
      <c r="F12" s="16"/>
      <c r="G12" s="23">
        <v>1226000</v>
      </c>
      <c r="H12" s="16"/>
      <c r="I12" s="23">
        <f>E12-G12</f>
        <v>-306095.91000000003</v>
      </c>
      <c r="K12" s="24">
        <f>IF(G12=0,"n/a",IF(AND(I12/G12&lt;1,I12/G12&gt;-1),I12/G12,"n/a"))</f>
        <v>-0.24967039967373575</v>
      </c>
      <c r="M12" s="23">
        <v>1235458.31</v>
      </c>
      <c r="N12" s="16"/>
      <c r="O12" s="23">
        <f>E12-M12</f>
        <v>-315554.22000000009</v>
      </c>
      <c r="Q12" s="24">
        <f>IF(M12=0,"n/a",IF(AND(O12/M12&lt;1,O12/M12&gt;-1),O12/M12,"n/a"))</f>
        <v>-0.25541470517123321</v>
      </c>
      <c r="S12" s="25">
        <f>IF(E50=0,"n/a",E12/E50)</f>
        <v>0.76894098264185506</v>
      </c>
      <c r="T12" s="20"/>
      <c r="U12" s="25">
        <f>IF(G50=0,"n/a",G12/G50)</f>
        <v>0.77989821882951649</v>
      </c>
      <c r="V12" s="20"/>
      <c r="W12" s="25">
        <f>IF(M50=0,"n/a",M12/M50)</f>
        <v>0.95050170180551419</v>
      </c>
    </row>
    <row r="13" spans="1:23" ht="6.95" customHeight="1" x14ac:dyDescent="0.2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">
      <c r="C14" s="5" t="s">
        <v>17</v>
      </c>
      <c r="E14" s="21">
        <f>SUM(E10:E12)</f>
        <v>37214806.530000001</v>
      </c>
      <c r="F14" s="16"/>
      <c r="G14" s="21">
        <f>SUM(G10:G12)</f>
        <v>37955000</v>
      </c>
      <c r="H14" s="16"/>
      <c r="I14" s="21">
        <f>E14-G14</f>
        <v>-740193.46999999881</v>
      </c>
      <c r="K14" s="18">
        <f>IF(G14=0,"n/a",IF(AND(I14/G14&lt;1,I14/G14&gt;-1),I14/G14,"n/a"))</f>
        <v>-1.9501869845870077E-2</v>
      </c>
      <c r="M14" s="21">
        <f>SUM(M10:M12)</f>
        <v>37000003.430000007</v>
      </c>
      <c r="N14" s="16"/>
      <c r="O14" s="21">
        <f>E14-M14</f>
        <v>214803.09999999404</v>
      </c>
      <c r="Q14" s="18">
        <f>IF(M14=0,"n/a",IF(AND(O14/M14&lt;1,O14/M14&gt;-1),O14/M14,"n/a"))</f>
        <v>5.8054886510045386E-3</v>
      </c>
      <c r="S14" s="22">
        <f>IF(E52=0,"n/a",E14/E52)</f>
        <v>1.2385689387261136</v>
      </c>
      <c r="T14" s="20"/>
      <c r="U14" s="22">
        <f>IF(G52=0,"n/a",G14/G52)</f>
        <v>1.2666021491023161</v>
      </c>
      <c r="V14" s="20"/>
      <c r="W14" s="22">
        <f>IF(M52=0,"n/a",M14/M52)</f>
        <v>1.463643626940218</v>
      </c>
    </row>
    <row r="15" spans="1:23" ht="6.95" customHeight="1" x14ac:dyDescent="0.2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">
      <c r="B16" s="13" t="s">
        <v>18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">
      <c r="C17" s="5" t="s">
        <v>19</v>
      </c>
      <c r="E17" s="21">
        <v>1116339.72</v>
      </c>
      <c r="F17" s="16"/>
      <c r="G17" s="21">
        <v>1099000</v>
      </c>
      <c r="H17" s="16"/>
      <c r="I17" s="21">
        <f>E17-G17</f>
        <v>17339.719999999972</v>
      </c>
      <c r="K17" s="18">
        <f>IF(G17=0,"n/a",IF(AND(I17/G17&lt;1,I17/G17&gt;-1),I17/G17,"n/a"))</f>
        <v>1.5777725204731547E-2</v>
      </c>
      <c r="M17" s="21">
        <v>2285359.17</v>
      </c>
      <c r="N17" s="16"/>
      <c r="O17" s="21">
        <f>E17-M17</f>
        <v>-1169019.45</v>
      </c>
      <c r="Q17" s="18">
        <f>IF(M17=0,"n/a",IF(AND(O17/M17&lt;1,O17/M17&gt;-1),O17/M17,"n/a"))</f>
        <v>-0.51152548157233424</v>
      </c>
      <c r="S17" s="22">
        <f>IF(E55=0,"n/a",E17/E55)</f>
        <v>0.47802348624858904</v>
      </c>
      <c r="T17" s="20"/>
      <c r="U17" s="22">
        <f>IF(G55=0,"n/a",G17/G55)</f>
        <v>0.48563853292090148</v>
      </c>
      <c r="V17" s="20"/>
      <c r="W17" s="22">
        <f>IF(M55=0,"n/a",M17/M55)</f>
        <v>0.6882654190892713</v>
      </c>
    </row>
    <row r="18" spans="2:23" x14ac:dyDescent="0.2">
      <c r="C18" s="5" t="s">
        <v>20</v>
      </c>
      <c r="E18" s="23">
        <v>18562.060000000001</v>
      </c>
      <c r="F18" s="27"/>
      <c r="G18" s="23">
        <v>98000</v>
      </c>
      <c r="H18" s="28"/>
      <c r="I18" s="23">
        <f>E18-G18</f>
        <v>-79437.94</v>
      </c>
      <c r="J18" s="29"/>
      <c r="K18" s="24">
        <f>IF(G18=0,"n/a",IF(AND(I18/G18&lt;1,I18/G18&gt;-1),I18/G18,"n/a"))</f>
        <v>-0.81059122448979593</v>
      </c>
      <c r="L18" s="30"/>
      <c r="M18" s="23">
        <v>113303.45</v>
      </c>
      <c r="N18" s="31"/>
      <c r="O18" s="23">
        <f>E18-M18</f>
        <v>-94741.39</v>
      </c>
      <c r="Q18" s="24">
        <f>IF(M18=0,"n/a",IF(AND(O18/M18&lt;1,O18/M18&gt;-1),O18/M18,"n/a"))</f>
        <v>-0.83617392056464301</v>
      </c>
      <c r="S18" s="25">
        <f>IF(E56=0,"n/a",E18/E56)</f>
        <v>8.6860364997660273</v>
      </c>
      <c r="T18" s="20"/>
      <c r="U18" s="25">
        <f>IF(G56=0,"n/a",G18/G56)</f>
        <v>0.550561797752809</v>
      </c>
      <c r="V18" s="20"/>
      <c r="W18" s="25">
        <f>IF(M56=0,"n/a",M18/M56)</f>
        <v>0.73990224184205888</v>
      </c>
    </row>
    <row r="19" spans="2:23" ht="6.95" customHeight="1" x14ac:dyDescent="0.2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">
      <c r="C20" s="5" t="s">
        <v>21</v>
      </c>
      <c r="E20" s="23">
        <f>SUM(E17:E18)</f>
        <v>1134901.78</v>
      </c>
      <c r="F20" s="27"/>
      <c r="G20" s="23">
        <f>SUM(G17:G18)</f>
        <v>1197000</v>
      </c>
      <c r="H20" s="28"/>
      <c r="I20" s="23">
        <f>E20-G20</f>
        <v>-62098.219999999972</v>
      </c>
      <c r="J20" s="29"/>
      <c r="K20" s="24">
        <f>IF(G20=0,"n/a",IF(AND(I20/G20&lt;1,I20/G20&gt;-1),I20/G20,"n/a"))</f>
        <v>-5.1878212197159546E-2</v>
      </c>
      <c r="L20" s="30"/>
      <c r="M20" s="23">
        <f>SUM(M17:M18)</f>
        <v>2398662.62</v>
      </c>
      <c r="N20" s="31"/>
      <c r="O20" s="23">
        <f>E20-M20</f>
        <v>-1263760.8400000001</v>
      </c>
      <c r="Q20" s="24">
        <f>IF(M20=0,"n/a",IF(AND(O20/M20&lt;1,O20/M20&gt;-1),O20/M20,"n/a"))</f>
        <v>-0.52686060534849211</v>
      </c>
      <c r="S20" s="25">
        <f>IF(E58=0,"n/a",E20/E58)</f>
        <v>0.48552757885586112</v>
      </c>
      <c r="T20" s="20"/>
      <c r="U20" s="25">
        <f>IF(G58=0,"n/a",G20/G58)</f>
        <v>0.49037279803359279</v>
      </c>
      <c r="V20" s="20"/>
      <c r="W20" s="25">
        <f>IF(M58=0,"n/a",M20/M58)</f>
        <v>0.6905418219452758</v>
      </c>
    </row>
    <row r="21" spans="2:23" ht="6.95" customHeight="1" x14ac:dyDescent="0.2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">
      <c r="C22" s="5" t="s">
        <v>22</v>
      </c>
      <c r="E22" s="21">
        <f>E14+E20</f>
        <v>38349708.310000002</v>
      </c>
      <c r="F22" s="32"/>
      <c r="G22" s="21">
        <f>G14+G20</f>
        <v>39152000</v>
      </c>
      <c r="H22" s="32"/>
      <c r="I22" s="21">
        <f>E22-G22</f>
        <v>-802291.68999999762</v>
      </c>
      <c r="J22" s="33"/>
      <c r="K22" s="18">
        <f>IF(G22=0,"n/a",IF(AND(I22/G22&lt;1,I22/G22&gt;-1),I22/G22,"n/a"))</f>
        <v>-2.0491716642827892E-2</v>
      </c>
      <c r="L22" s="33"/>
      <c r="M22" s="21">
        <f>M14+M20</f>
        <v>39398666.050000004</v>
      </c>
      <c r="N22" s="32"/>
      <c r="O22" s="21">
        <f>E22-M22</f>
        <v>-1048957.7400000021</v>
      </c>
      <c r="Q22" s="18">
        <f>IF(M22=0,"n/a",IF(AND(O22/M22&lt;1,O22/M22&gt;-1),O22/M22,"n/a"))</f>
        <v>-2.6624194298070707E-2</v>
      </c>
      <c r="S22" s="22">
        <f>IF(E60=0,"n/a",E22/E60)</f>
        <v>1.1842149191340263</v>
      </c>
      <c r="T22" s="20"/>
      <c r="U22" s="22">
        <f>IF(G60=0,"n/a",G22/G60)</f>
        <v>1.2081340451137099</v>
      </c>
      <c r="V22" s="20"/>
      <c r="W22" s="22">
        <f>IF(M60=0,"n/a",M22/M60)</f>
        <v>1.3702465936133568</v>
      </c>
    </row>
    <row r="23" spans="2:23" ht="6.95" customHeight="1" x14ac:dyDescent="0.2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">
      <c r="B24" s="13" t="s">
        <v>23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">
      <c r="C25" s="5" t="s">
        <v>24</v>
      </c>
      <c r="E25" s="21">
        <v>508845.05</v>
      </c>
      <c r="F25" s="32"/>
      <c r="G25" s="21">
        <v>433000</v>
      </c>
      <c r="H25" s="32"/>
      <c r="I25" s="21">
        <f>E25-G25</f>
        <v>75845.049999999988</v>
      </c>
      <c r="J25" s="33"/>
      <c r="K25" s="18">
        <f>IF(G25=0,"n/a",IF(AND(I25/G25&lt;1,I25/G25&gt;-1),I25/G25,"n/a"))</f>
        <v>0.17516177829099305</v>
      </c>
      <c r="L25" s="33"/>
      <c r="M25" s="21">
        <v>461512.21</v>
      </c>
      <c r="N25" s="32"/>
      <c r="O25" s="21">
        <f>E25-M25</f>
        <v>47332.839999999967</v>
      </c>
      <c r="Q25" s="18">
        <f>IF(M25=0,"n/a",IF(AND(O25/M25&lt;1,O25/M25&gt;-1),O25/M25,"n/a"))</f>
        <v>0.10256032012674153</v>
      </c>
      <c r="S25" s="22">
        <f>IF(E63=0,"n/a",E25/E63)</f>
        <v>0.13671834886369652</v>
      </c>
      <c r="T25" s="20"/>
      <c r="U25" s="22">
        <f>IF(G63=0,"n/a",G25/G63)</f>
        <v>9.1582064297800345E-2</v>
      </c>
      <c r="V25" s="20"/>
      <c r="W25" s="22">
        <f>IF(M63=0,"n/a",M25/M63)</f>
        <v>0.13022537281846527</v>
      </c>
    </row>
    <row r="26" spans="2:23" x14ac:dyDescent="0.2">
      <c r="C26" s="5" t="s">
        <v>25</v>
      </c>
      <c r="E26" s="23">
        <v>1105369</v>
      </c>
      <c r="F26" s="27"/>
      <c r="G26" s="23">
        <v>896000</v>
      </c>
      <c r="H26" s="28"/>
      <c r="I26" s="23">
        <f>E26-G26</f>
        <v>209369</v>
      </c>
      <c r="J26" s="29"/>
      <c r="K26" s="24">
        <f>IF(G26=0,"n/a",IF(AND(I26/G26&lt;1,I26/G26&gt;-1),I26/G26,"n/a"))</f>
        <v>0.23367075892857142</v>
      </c>
      <c r="L26" s="30"/>
      <c r="M26" s="23">
        <v>1075356.24</v>
      </c>
      <c r="N26" s="31"/>
      <c r="O26" s="23">
        <f>E26-M26</f>
        <v>30012.760000000009</v>
      </c>
      <c r="Q26" s="24">
        <f>IF(M26=0,"n/a",IF(AND(O26/M26&lt;1,O26/M26&gt;-1),O26/M26,"n/a"))</f>
        <v>2.7909597660399507E-2</v>
      </c>
      <c r="S26" s="25">
        <f>IF(E64=0,"n/a",E26/E64)</f>
        <v>7.9039969933364734E-2</v>
      </c>
      <c r="T26" s="20"/>
      <c r="U26" s="25">
        <f>IF(G64=0,"n/a",G26/G64)</f>
        <v>7.3569258559816081E-2</v>
      </c>
      <c r="V26" s="20"/>
      <c r="W26" s="25">
        <f>IF(M64=0,"n/a",M26/M64)</f>
        <v>7.9310652199197459E-2</v>
      </c>
    </row>
    <row r="27" spans="2:23" ht="6.95" customHeight="1" x14ac:dyDescent="0.2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">
      <c r="C28" s="5" t="s">
        <v>26</v>
      </c>
      <c r="E28" s="23">
        <f>SUM(E25:E26)</f>
        <v>1614214.05</v>
      </c>
      <c r="F28" s="27"/>
      <c r="G28" s="23">
        <f>SUM(G25:G26)</f>
        <v>1329000</v>
      </c>
      <c r="H28" s="28"/>
      <c r="I28" s="23">
        <f>E28-G28</f>
        <v>285214.05000000005</v>
      </c>
      <c r="J28" s="29"/>
      <c r="K28" s="24">
        <f>IF(G28=0,"n/a",IF(AND(I28/G28&lt;1,I28/G28&gt;-1),I28/G28,"n/a"))</f>
        <v>0.21460801354401809</v>
      </c>
      <c r="L28" s="30"/>
      <c r="M28" s="23">
        <f>SUM(M25:M26)</f>
        <v>1536868.45</v>
      </c>
      <c r="N28" s="31"/>
      <c r="O28" s="23">
        <f>E28-M28</f>
        <v>77345.600000000093</v>
      </c>
      <c r="Q28" s="24">
        <f>IF(M28=0,"n/a",IF(AND(O28/M28&lt;1,O28/M28&gt;-1),O28/M28,"n/a"))</f>
        <v>5.0326753730939103E-2</v>
      </c>
      <c r="S28" s="25">
        <f>IF(E66=0,"n/a",E28/E66)</f>
        <v>9.1163582707782201E-2</v>
      </c>
      <c r="T28" s="20"/>
      <c r="U28" s="25">
        <f>IF(G66=0,"n/a",G28/G66)</f>
        <v>7.8606494351452061E-2</v>
      </c>
      <c r="V28" s="20"/>
      <c r="W28" s="25">
        <f>IF(M66=0,"n/a",M28/M66)</f>
        <v>8.986096494379818E-2</v>
      </c>
    </row>
    <row r="29" spans="2:23" ht="6.95" customHeight="1" x14ac:dyDescent="0.2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">
      <c r="C30" s="5" t="s">
        <v>27</v>
      </c>
      <c r="E30" s="21">
        <f>E22+E28</f>
        <v>39963922.359999999</v>
      </c>
      <c r="F30" s="32"/>
      <c r="G30" s="21">
        <f>G22+G28</f>
        <v>40481000</v>
      </c>
      <c r="H30" s="32"/>
      <c r="I30" s="21">
        <f>E30-G30</f>
        <v>-517077.6400000006</v>
      </c>
      <c r="J30" s="33"/>
      <c r="K30" s="18">
        <f>IF(G30=0,"n/a",IF(AND(I30/G30&lt;1,I30/G30&gt;-1),I30/G30,"n/a"))</f>
        <v>-1.2773341567649036E-2</v>
      </c>
      <c r="L30" s="33"/>
      <c r="M30" s="21">
        <f>M22+M28</f>
        <v>40935534.500000007</v>
      </c>
      <c r="N30" s="32"/>
      <c r="O30" s="21">
        <f>E30-M30</f>
        <v>-971612.14000000805</v>
      </c>
      <c r="Q30" s="18">
        <f>IF(M30=0,"n/a",IF(AND(O30/M30&lt;1,O30/M30&gt;-1),O30/M30,"n/a"))</f>
        <v>-2.3735176586005196E-2</v>
      </c>
      <c r="S30" s="19">
        <f>IF(E68=0,"n/a",E30/E68)</f>
        <v>0.79782856929758683</v>
      </c>
      <c r="T30" s="20"/>
      <c r="U30" s="19">
        <f>IF(G68=0,"n/a",G30/G68)</f>
        <v>0.82088250800989582</v>
      </c>
      <c r="V30" s="20"/>
      <c r="W30" s="19">
        <f>IF(M68=0,"n/a",M30/M68)</f>
        <v>0.89270306172544012</v>
      </c>
    </row>
    <row r="31" spans="2:23" ht="6.95" customHeight="1" x14ac:dyDescent="0.2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">
      <c r="B32" s="5" t="s">
        <v>28</v>
      </c>
      <c r="E32" s="21">
        <v>2761391.34</v>
      </c>
      <c r="F32" s="32"/>
      <c r="G32" s="21">
        <v>-224000</v>
      </c>
      <c r="H32" s="32"/>
      <c r="I32" s="21">
        <f>E32-G32</f>
        <v>2985391.34</v>
      </c>
      <c r="J32" s="33"/>
      <c r="K32" s="18" t="str">
        <f>IF(G32=0,"n/a",IF(AND(I32/G32&lt;1,I32/G32&gt;-1),I32/G32,"n/a"))</f>
        <v>n/a</v>
      </c>
      <c r="L32" s="33"/>
      <c r="M32" s="21">
        <v>-770257.49</v>
      </c>
      <c r="N32" s="32"/>
      <c r="O32" s="21">
        <f>E32-M32</f>
        <v>3531648.83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">
      <c r="B33" s="5" t="s">
        <v>29</v>
      </c>
      <c r="E33" s="23">
        <v>978332.3</v>
      </c>
      <c r="F33" s="27"/>
      <c r="G33" s="23">
        <v>750000</v>
      </c>
      <c r="H33" s="28"/>
      <c r="I33" s="23">
        <f>E33-G33</f>
        <v>228332.30000000005</v>
      </c>
      <c r="J33" s="29"/>
      <c r="K33" s="24">
        <f>IF(G33=0,"n/a",IF(AND(I33/G33&lt;1,I33/G33&gt;-1),I33/G33,"n/a"))</f>
        <v>0.30444306666666671</v>
      </c>
      <c r="L33" s="30"/>
      <c r="M33" s="23">
        <v>1119738.94</v>
      </c>
      <c r="N33" s="31"/>
      <c r="O33" s="23">
        <f>E33-M33</f>
        <v>-141406.6399999999</v>
      </c>
      <c r="Q33" s="24">
        <f>IF(M33=0,"n/a",IF(AND(O33/M33&lt;1,O33/M33&gt;-1),O33/M33,"n/a"))</f>
        <v>-0.12628536433679791</v>
      </c>
    </row>
    <row r="34" spans="1:23" ht="6.95" customHeight="1" x14ac:dyDescent="0.2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30</v>
      </c>
      <c r="E35" s="37">
        <f>SUM(E30:E33)</f>
        <v>43703646</v>
      </c>
      <c r="F35" s="38"/>
      <c r="G35" s="37">
        <f>SUM(G30:G33)</f>
        <v>41007000</v>
      </c>
      <c r="H35" s="32"/>
      <c r="I35" s="37">
        <f>E35-G35</f>
        <v>2696646</v>
      </c>
      <c r="J35" s="33"/>
      <c r="K35" s="39">
        <f>IF(G35=0,"n/a",IF(AND(I35/G35&lt;1,I35/G35&gt;-1),I35/G35,"n/a"))</f>
        <v>6.5760626234545316E-2</v>
      </c>
      <c r="L35" s="33"/>
      <c r="M35" s="37">
        <f>SUM(M30:M33)</f>
        <v>41285015.950000003</v>
      </c>
      <c r="N35" s="32"/>
      <c r="O35" s="37">
        <f>E35-M35</f>
        <v>2418630.049999997</v>
      </c>
      <c r="Q35" s="39">
        <f>IF(M35=0,"n/a",IF(AND(O35/M35&lt;1,O35/M35&gt;-1),O35/M35,"n/a"))</f>
        <v>5.8583725701576161E-2</v>
      </c>
    </row>
    <row r="36" spans="1:23" ht="12.75" thickTop="1" x14ac:dyDescent="0.2">
      <c r="E36" s="35"/>
      <c r="F36" s="32"/>
      <c r="G36" s="35"/>
      <c r="H36" s="16"/>
      <c r="I36" s="35"/>
      <c r="M36" s="35"/>
      <c r="N36" s="16"/>
      <c r="O36" s="35"/>
    </row>
    <row r="37" spans="1:23" x14ac:dyDescent="0.2">
      <c r="C37" s="5" t="s">
        <v>31</v>
      </c>
      <c r="E37" s="14">
        <v>2129097.54</v>
      </c>
      <c r="F37" s="14"/>
      <c r="G37" s="14">
        <v>1624204.2239999999</v>
      </c>
      <c r="H37" s="40"/>
      <c r="I37" s="41"/>
      <c r="J37" s="40"/>
      <c r="K37" s="42"/>
      <c r="L37" s="40"/>
      <c r="M37" s="14">
        <v>2261953.7599999998</v>
      </c>
      <c r="N37" s="16"/>
      <c r="O37" s="35"/>
    </row>
    <row r="38" spans="1:23" x14ac:dyDescent="0.2">
      <c r="C38" s="5" t="s">
        <v>32</v>
      </c>
      <c r="E38" s="21">
        <v>578542.03</v>
      </c>
      <c r="F38" s="35"/>
      <c r="G38" s="21">
        <v>-103980.382</v>
      </c>
      <c r="H38" s="16"/>
      <c r="I38" s="35"/>
      <c r="M38" s="21">
        <v>424376.75</v>
      </c>
      <c r="N38" s="16"/>
      <c r="O38" s="35"/>
    </row>
    <row r="39" spans="1:23" x14ac:dyDescent="0.2">
      <c r="C39" s="5" t="s">
        <v>33</v>
      </c>
      <c r="E39" s="21">
        <v>229206.52</v>
      </c>
      <c r="F39" s="16"/>
      <c r="G39" s="21">
        <v>177954.35800000001</v>
      </c>
      <c r="H39" s="16"/>
      <c r="I39" s="35"/>
      <c r="M39" s="21">
        <v>163955.06</v>
      </c>
      <c r="N39" s="16"/>
      <c r="O39" s="35"/>
    </row>
    <row r="40" spans="1:23" x14ac:dyDescent="0.2">
      <c r="C40" s="5" t="s">
        <v>34</v>
      </c>
      <c r="E40" s="21">
        <v>-110646.39999999999</v>
      </c>
      <c r="F40" s="16"/>
      <c r="G40" s="21">
        <v>-97083.759000000005</v>
      </c>
      <c r="H40" s="16"/>
      <c r="I40" s="35"/>
      <c r="M40" s="21">
        <v>-88627.96</v>
      </c>
      <c r="N40" s="16"/>
      <c r="O40" s="35"/>
    </row>
    <row r="41" spans="1:23" x14ac:dyDescent="0.2">
      <c r="C41" s="5" t="s">
        <v>35</v>
      </c>
      <c r="E41" s="21">
        <v>902127.67</v>
      </c>
      <c r="F41" s="16"/>
      <c r="G41" s="21">
        <v>89317.850999999995</v>
      </c>
      <c r="H41" s="16"/>
      <c r="I41" s="35"/>
      <c r="K41" s="43"/>
      <c r="M41" s="21">
        <v>676621</v>
      </c>
      <c r="N41" s="16"/>
      <c r="O41" s="35"/>
    </row>
    <row r="42" spans="1:23" x14ac:dyDescent="0.2">
      <c r="C42" s="5" t="s">
        <v>36</v>
      </c>
      <c r="E42" s="21">
        <v>-52638.36</v>
      </c>
      <c r="F42" s="16"/>
      <c r="G42" s="44">
        <v>0</v>
      </c>
      <c r="H42" s="16"/>
      <c r="I42" s="35"/>
      <c r="K42" s="43"/>
      <c r="M42" s="44">
        <v>0</v>
      </c>
      <c r="N42" s="16"/>
      <c r="O42" s="35"/>
    </row>
    <row r="43" spans="1:23" x14ac:dyDescent="0.2">
      <c r="C43" s="5" t="s">
        <v>37</v>
      </c>
      <c r="E43" s="21">
        <v>1928780.95</v>
      </c>
      <c r="F43" s="16"/>
      <c r="G43" s="44">
        <v>0</v>
      </c>
      <c r="H43" s="16"/>
      <c r="I43" s="35"/>
      <c r="K43" s="43"/>
      <c r="M43" s="44">
        <v>0</v>
      </c>
      <c r="N43" s="16"/>
      <c r="O43" s="35"/>
    </row>
    <row r="44" spans="1:23" x14ac:dyDescent="0.2">
      <c r="C44" s="5" t="s">
        <v>38</v>
      </c>
      <c r="E44" s="21">
        <v>267082.84999999998</v>
      </c>
      <c r="F44" s="16"/>
      <c r="G44" s="21">
        <v>350014</v>
      </c>
      <c r="H44" s="16"/>
      <c r="I44" s="35"/>
      <c r="K44" s="43"/>
      <c r="M44" s="45">
        <v>70714</v>
      </c>
      <c r="N44" s="16"/>
      <c r="O44" s="35"/>
    </row>
    <row r="45" spans="1:23" x14ac:dyDescent="0.2">
      <c r="E45" s="46"/>
      <c r="F45" s="16"/>
      <c r="G45" s="16"/>
      <c r="H45" s="16"/>
      <c r="I45" s="16"/>
      <c r="M45" s="16"/>
      <c r="N45" s="16"/>
      <c r="O45" s="16"/>
    </row>
    <row r="46" spans="1:23" ht="12.75" x14ac:dyDescent="0.2">
      <c r="A46" s="3" t="s">
        <v>39</v>
      </c>
      <c r="E46" s="46"/>
      <c r="F46" s="16"/>
      <c r="G46" s="16"/>
      <c r="H46" s="16"/>
      <c r="I46" s="16"/>
      <c r="M46" s="16"/>
      <c r="N46" s="16"/>
      <c r="O46" s="16"/>
    </row>
    <row r="47" spans="1:23" x14ac:dyDescent="0.2">
      <c r="B47" s="13" t="s">
        <v>40</v>
      </c>
      <c r="E47" s="46"/>
      <c r="F47" s="16"/>
      <c r="G47" s="16"/>
      <c r="H47" s="16"/>
      <c r="I47" s="16"/>
      <c r="M47" s="16"/>
      <c r="N47" s="16"/>
      <c r="O47" s="16"/>
    </row>
    <row r="48" spans="1:23" x14ac:dyDescent="0.2">
      <c r="C48" s="5" t="s">
        <v>14</v>
      </c>
      <c r="E48" s="46">
        <v>16757200</v>
      </c>
      <c r="F48" s="16"/>
      <c r="G48" s="46">
        <v>16772000</v>
      </c>
      <c r="H48" s="47"/>
      <c r="I48" s="46">
        <f>E48-G48</f>
        <v>-14800</v>
      </c>
      <c r="K48" s="18">
        <f>IF(G48=0,"n/a",IF(AND(I48/G48&lt;1,I48/G48&gt;-1),I48/G48,"n/a"))</f>
        <v>-8.8242308609587405E-4</v>
      </c>
      <c r="M48" s="46">
        <v>13980510</v>
      </c>
      <c r="N48" s="47"/>
      <c r="O48" s="46">
        <f>E48-M48</f>
        <v>2776690</v>
      </c>
      <c r="Q48" s="18">
        <f>IF(M48=0,"n/a",IF(AND(O48/M48&lt;1,O48/M48&gt;-1),O48/M48,"n/a"))</f>
        <v>0.19861149557491106</v>
      </c>
    </row>
    <row r="49" spans="2:23" x14ac:dyDescent="0.2">
      <c r="C49" s="5" t="s">
        <v>15</v>
      </c>
      <c r="E49" s="46">
        <v>12093091</v>
      </c>
      <c r="F49" s="16"/>
      <c r="G49" s="46">
        <v>11622000</v>
      </c>
      <c r="H49" s="47"/>
      <c r="I49" s="46">
        <f>E49-G49</f>
        <v>471091</v>
      </c>
      <c r="K49" s="18">
        <f>IF(G49=0,"n/a",IF(AND(I49/G49&lt;1,I49/G49&gt;-1),I49/G49,"n/a"))</f>
        <v>4.0534417484081917E-2</v>
      </c>
      <c r="M49" s="46">
        <v>9999074</v>
      </c>
      <c r="N49" s="47"/>
      <c r="O49" s="46">
        <f>E49-M49</f>
        <v>2094017</v>
      </c>
      <c r="Q49" s="18">
        <f>IF(M49=0,"n/a",IF(AND(O49/M49&lt;1,O49/M49&gt;-1),O49/M49,"n/a"))</f>
        <v>0.20942109239315559</v>
      </c>
    </row>
    <row r="50" spans="2:23" x14ac:dyDescent="0.2">
      <c r="C50" s="5" t="s">
        <v>16</v>
      </c>
      <c r="E50" s="48">
        <v>1196326</v>
      </c>
      <c r="F50" s="16"/>
      <c r="G50" s="48">
        <v>1572000</v>
      </c>
      <c r="H50" s="47"/>
      <c r="I50" s="48">
        <f>E50-G50</f>
        <v>-375674</v>
      </c>
      <c r="K50" s="24">
        <f>IF(G50=0,"n/a",IF(AND(I50/G50&lt;1,I50/G50&gt;-1),I50/G50,"n/a"))</f>
        <v>-0.23897837150127227</v>
      </c>
      <c r="M50" s="48">
        <v>1299796</v>
      </c>
      <c r="N50" s="47"/>
      <c r="O50" s="48">
        <f>E50-M50</f>
        <v>-103470</v>
      </c>
      <c r="Q50" s="24">
        <f>IF(M50=0,"n/a",IF(AND(O50/M50&lt;1,O50/M50&gt;-1),O50/M50,"n/a"))</f>
        <v>-7.9604799522386596E-2</v>
      </c>
    </row>
    <row r="51" spans="2:23" ht="6.95" customHeight="1" x14ac:dyDescent="0.2">
      <c r="E51" s="46"/>
      <c r="F51" s="16"/>
      <c r="G51" s="46"/>
      <c r="H51" s="16"/>
      <c r="I51" s="46"/>
      <c r="K51" s="26"/>
      <c r="M51" s="46"/>
      <c r="N51" s="16"/>
      <c r="O51" s="46"/>
      <c r="Q51" s="26"/>
      <c r="S51" s="34"/>
      <c r="T51" s="34"/>
      <c r="U51" s="34"/>
      <c r="V51" s="34"/>
      <c r="W51" s="34"/>
    </row>
    <row r="52" spans="2:23" x14ac:dyDescent="0.2">
      <c r="C52" s="5" t="s">
        <v>17</v>
      </c>
      <c r="E52" s="46">
        <f>SUM(E48:E50)</f>
        <v>30046617</v>
      </c>
      <c r="F52" s="16"/>
      <c r="G52" s="46">
        <f>SUM(G48:G50)</f>
        <v>29966000</v>
      </c>
      <c r="H52" s="47"/>
      <c r="I52" s="46">
        <f>E52-G52</f>
        <v>80617</v>
      </c>
      <c r="K52" s="18">
        <f>IF(G52=0,"n/a",IF(AND(I52/G52&lt;1,I52/G52&gt;-1),I52/G52,"n/a"))</f>
        <v>2.6902823199626241E-3</v>
      </c>
      <c r="M52" s="46">
        <f>SUM(M48:M50)</f>
        <v>25279380</v>
      </c>
      <c r="N52" s="47"/>
      <c r="O52" s="46">
        <f>E52-M52</f>
        <v>4767237</v>
      </c>
      <c r="Q52" s="18">
        <f>IF(M52=0,"n/a",IF(AND(O52/M52&lt;1,O52/M52&gt;-1),O52/M52,"n/a"))</f>
        <v>0.18858203800884357</v>
      </c>
    </row>
    <row r="53" spans="2:23" ht="6.95" customHeight="1" x14ac:dyDescent="0.2">
      <c r="E53" s="46"/>
      <c r="F53" s="16"/>
      <c r="G53" s="46"/>
      <c r="H53" s="16"/>
      <c r="I53" s="46"/>
      <c r="K53" s="26"/>
      <c r="M53" s="46"/>
      <c r="N53" s="16"/>
      <c r="O53" s="46"/>
      <c r="Q53" s="26"/>
      <c r="S53" s="34"/>
      <c r="T53" s="34"/>
      <c r="U53" s="34"/>
      <c r="V53" s="34"/>
      <c r="W53" s="34"/>
    </row>
    <row r="54" spans="2:23" x14ac:dyDescent="0.2">
      <c r="B54" s="13" t="s">
        <v>41</v>
      </c>
      <c r="E54" s="46"/>
      <c r="F54" s="16"/>
      <c r="G54" s="46"/>
      <c r="H54" s="47"/>
      <c r="I54" s="46"/>
      <c r="K54" s="26"/>
      <c r="M54" s="46"/>
      <c r="N54" s="47"/>
      <c r="O54" s="46"/>
      <c r="Q54" s="26"/>
    </row>
    <row r="55" spans="2:23" x14ac:dyDescent="0.2">
      <c r="C55" s="5" t="s">
        <v>19</v>
      </c>
      <c r="E55" s="46">
        <v>2335324</v>
      </c>
      <c r="F55" s="16"/>
      <c r="G55" s="46">
        <v>2263000</v>
      </c>
      <c r="H55" s="47"/>
      <c r="I55" s="46">
        <f>E55-G55</f>
        <v>72324</v>
      </c>
      <c r="K55" s="18">
        <f>IF(G55=0,"n/a",IF(AND(I55/G55&lt;1,I55/G55&gt;-1),I55/G55,"n/a"))</f>
        <v>3.1959346000883786E-2</v>
      </c>
      <c r="M55" s="46">
        <v>3320462</v>
      </c>
      <c r="N55" s="47"/>
      <c r="O55" s="46">
        <f t="shared" ref="O55:O60" si="0">E55-M55</f>
        <v>-985138</v>
      </c>
      <c r="Q55" s="18">
        <f>IF(M55=0,"n/a",IF(AND(O55/M55&lt;1,O55/M55&gt;-1),O55/M55,"n/a"))</f>
        <v>-0.29668702728716667</v>
      </c>
    </row>
    <row r="56" spans="2:23" x14ac:dyDescent="0.2">
      <c r="C56" s="5" t="s">
        <v>20</v>
      </c>
      <c r="E56" s="48">
        <v>2137</v>
      </c>
      <c r="F56" s="16"/>
      <c r="G56" s="48">
        <v>178000</v>
      </c>
      <c r="H56" s="47"/>
      <c r="I56" s="48">
        <f>E56-G56</f>
        <v>-175863</v>
      </c>
      <c r="K56" s="24">
        <f>IF(G56=0,"n/a",IF(AND(I56/G56&lt;1,I56/G56&gt;-1),I56/G56,"n/a"))</f>
        <v>-0.98799438202247192</v>
      </c>
      <c r="M56" s="48">
        <v>153133</v>
      </c>
      <c r="N56" s="47"/>
      <c r="O56" s="48">
        <f t="shared" si="0"/>
        <v>-150996</v>
      </c>
      <c r="Q56" s="24">
        <f>IF(M56=0,"n/a",IF(AND(O56/M56&lt;1,O56/M56&gt;-1),O56/M56,"n/a"))</f>
        <v>-0.98604481072009298</v>
      </c>
    </row>
    <row r="57" spans="2:23" ht="6.95" customHeight="1" x14ac:dyDescent="0.2">
      <c r="E57" s="46"/>
      <c r="F57" s="16"/>
      <c r="G57" s="46"/>
      <c r="H57" s="16"/>
      <c r="I57" s="46"/>
      <c r="K57" s="26"/>
      <c r="M57" s="46"/>
      <c r="N57" s="16"/>
      <c r="O57" s="46"/>
      <c r="Q57" s="26"/>
      <c r="S57" s="34"/>
      <c r="T57" s="34"/>
      <c r="U57" s="34"/>
      <c r="V57" s="34"/>
      <c r="W57" s="34"/>
    </row>
    <row r="58" spans="2:23" x14ac:dyDescent="0.2">
      <c r="C58" s="5" t="s">
        <v>21</v>
      </c>
      <c r="E58" s="48">
        <f>SUM(E55:E56)</f>
        <v>2337461</v>
      </c>
      <c r="F58" s="16"/>
      <c r="G58" s="48">
        <f>SUM(G55:G56)</f>
        <v>2441000</v>
      </c>
      <c r="H58" s="47"/>
      <c r="I58" s="48">
        <f>E58-G58</f>
        <v>-103539</v>
      </c>
      <c r="K58" s="24">
        <f>IF(G58=0,"n/a",IF(AND(I58/G58&lt;1,I58/G58&gt;-1),I58/G58,"n/a"))</f>
        <v>-4.2416632527652598E-2</v>
      </c>
      <c r="M58" s="48">
        <f>SUM(M55:M56)</f>
        <v>3473595</v>
      </c>
      <c r="N58" s="47"/>
      <c r="O58" s="48">
        <f t="shared" si="0"/>
        <v>-1136134</v>
      </c>
      <c r="Q58" s="24">
        <f>IF(M58=0,"n/a",IF(AND(O58/M58&lt;1,O58/M58&gt;-1),O58/M58,"n/a"))</f>
        <v>-0.32707727872708248</v>
      </c>
    </row>
    <row r="59" spans="2:23" ht="6.95" customHeight="1" x14ac:dyDescent="0.2">
      <c r="E59" s="46"/>
      <c r="F59" s="16"/>
      <c r="G59" s="46"/>
      <c r="H59" s="16"/>
      <c r="I59" s="46"/>
      <c r="K59" s="26"/>
      <c r="M59" s="46"/>
      <c r="N59" s="16"/>
      <c r="O59" s="46"/>
      <c r="Q59" s="26"/>
      <c r="S59" s="34"/>
      <c r="T59" s="34"/>
      <c r="U59" s="34"/>
      <c r="V59" s="34"/>
      <c r="W59" s="34"/>
    </row>
    <row r="60" spans="2:23" x14ac:dyDescent="0.2">
      <c r="C60" s="5" t="s">
        <v>42</v>
      </c>
      <c r="E60" s="46">
        <f>E52+E58</f>
        <v>32384078</v>
      </c>
      <c r="F60" s="16"/>
      <c r="G60" s="46">
        <f>G52+G58</f>
        <v>32407000</v>
      </c>
      <c r="H60" s="47"/>
      <c r="I60" s="46">
        <f>E60-G60</f>
        <v>-22922</v>
      </c>
      <c r="K60" s="18">
        <f>IF(G60=0,"n/a",IF(AND(I60/G60&lt;1,I60/G60&gt;-1),I60/G60,"n/a"))</f>
        <v>-7.0731632054802979E-4</v>
      </c>
      <c r="M60" s="46">
        <f>M52+M58</f>
        <v>28752975</v>
      </c>
      <c r="N60" s="47"/>
      <c r="O60" s="46">
        <f t="shared" si="0"/>
        <v>3631103</v>
      </c>
      <c r="Q60" s="18">
        <f>IF(M60=0,"n/a",IF(AND(O60/M60&lt;1,O60/M60&gt;-1),O60/M60,"n/a"))</f>
        <v>0.126286166909685</v>
      </c>
    </row>
    <row r="61" spans="2:23" ht="6.95" customHeight="1" x14ac:dyDescent="0.2">
      <c r="E61" s="46"/>
      <c r="F61" s="16"/>
      <c r="G61" s="46"/>
      <c r="H61" s="16"/>
      <c r="I61" s="46"/>
      <c r="K61" s="26"/>
      <c r="M61" s="46"/>
      <c r="N61" s="16"/>
      <c r="O61" s="46"/>
      <c r="Q61" s="26"/>
      <c r="S61" s="34"/>
      <c r="T61" s="34"/>
      <c r="U61" s="34"/>
      <c r="V61" s="34"/>
      <c r="W61" s="34"/>
    </row>
    <row r="62" spans="2:23" x14ac:dyDescent="0.2">
      <c r="B62" s="13" t="s">
        <v>43</v>
      </c>
      <c r="E62" s="46"/>
      <c r="F62" s="16"/>
      <c r="G62" s="46"/>
      <c r="H62" s="47"/>
      <c r="I62" s="46"/>
      <c r="K62" s="26"/>
      <c r="M62" s="46"/>
      <c r="N62" s="47"/>
      <c r="O62" s="46"/>
      <c r="Q62" s="26"/>
    </row>
    <row r="63" spans="2:23" x14ac:dyDescent="0.2">
      <c r="C63" s="5" t="s">
        <v>24</v>
      </c>
      <c r="E63" s="46">
        <v>3721849</v>
      </c>
      <c r="F63" s="16"/>
      <c r="G63" s="46">
        <v>4728000</v>
      </c>
      <c r="H63" s="47"/>
      <c r="I63" s="46">
        <f>E63-G63</f>
        <v>-1006151</v>
      </c>
      <c r="K63" s="18">
        <f>IF(G63=0,"n/a",IF(AND(I63/G63&lt;1,I63/G63&gt;-1),I63/G63,"n/a"))</f>
        <v>-0.21280689509306261</v>
      </c>
      <c r="M63" s="46">
        <v>3543950</v>
      </c>
      <c r="N63" s="47"/>
      <c r="O63" s="46">
        <f t="shared" ref="O63:O68" si="1">E63-M63</f>
        <v>177899</v>
      </c>
      <c r="Q63" s="18">
        <f>IF(M63=0,"n/a",IF(AND(O63/M63&lt;1,O63/M63&gt;-1),O63/M63,"n/a"))</f>
        <v>5.0197942973236077E-2</v>
      </c>
    </row>
    <row r="64" spans="2:23" x14ac:dyDescent="0.2">
      <c r="C64" s="5" t="s">
        <v>25</v>
      </c>
      <c r="E64" s="48">
        <v>13984937</v>
      </c>
      <c r="F64" s="16"/>
      <c r="G64" s="48">
        <v>12179000</v>
      </c>
      <c r="H64" s="47"/>
      <c r="I64" s="48">
        <f>E64-G64</f>
        <v>1805937</v>
      </c>
      <c r="K64" s="24">
        <f>IF(G64=0,"n/a",IF(AND(I64/G64&lt;1,I64/G64&gt;-1),I64/G64,"n/a"))</f>
        <v>0.14828286394613679</v>
      </c>
      <c r="M64" s="48">
        <v>13558787</v>
      </c>
      <c r="N64" s="47"/>
      <c r="O64" s="48">
        <f t="shared" si="1"/>
        <v>426150</v>
      </c>
      <c r="Q64" s="24">
        <f>IF(M64=0,"n/a",IF(AND(O64/M64&lt;1,O64/M64&gt;-1),O64/M64,"n/a"))</f>
        <v>3.142980268072653E-2</v>
      </c>
    </row>
    <row r="65" spans="1:23" ht="6.95" customHeight="1" x14ac:dyDescent="0.2">
      <c r="E65" s="46"/>
      <c r="F65" s="16"/>
      <c r="G65" s="46"/>
      <c r="H65" s="16"/>
      <c r="I65" s="46"/>
      <c r="K65" s="26"/>
      <c r="M65" s="46"/>
      <c r="N65" s="16"/>
      <c r="O65" s="46"/>
      <c r="Q65" s="26"/>
      <c r="S65" s="34"/>
      <c r="T65" s="34"/>
      <c r="U65" s="34"/>
      <c r="V65" s="34"/>
      <c r="W65" s="34"/>
    </row>
    <row r="66" spans="1:23" x14ac:dyDescent="0.2">
      <c r="C66" s="5" t="s">
        <v>26</v>
      </c>
      <c r="E66" s="48">
        <f>SUM(E63:E64)</f>
        <v>17706786</v>
      </c>
      <c r="F66" s="16"/>
      <c r="G66" s="48">
        <f>SUM(G63:G64)</f>
        <v>16907000</v>
      </c>
      <c r="H66" s="47"/>
      <c r="I66" s="48">
        <f>E66-G66</f>
        <v>799786</v>
      </c>
      <c r="K66" s="24">
        <f>IF(G66=0,"n/a",IF(AND(I66/G66&lt;1,I66/G66&gt;-1),I66/G66,"n/a"))</f>
        <v>4.7305021588691078E-2</v>
      </c>
      <c r="M66" s="48">
        <f>SUM(M63:M64)</f>
        <v>17102737</v>
      </c>
      <c r="N66" s="47"/>
      <c r="O66" s="48">
        <f t="shared" si="1"/>
        <v>604049</v>
      </c>
      <c r="Q66" s="24">
        <f>IF(M66=0,"n/a",IF(AND(O66/M66&lt;1,O66/M66&gt;-1),O66/M66,"n/a"))</f>
        <v>3.5318849842571984E-2</v>
      </c>
    </row>
    <row r="67" spans="1:23" ht="6.95" customHeight="1" x14ac:dyDescent="0.2">
      <c r="E67" s="46"/>
      <c r="F67" s="16"/>
      <c r="G67" s="46"/>
      <c r="H67" s="16"/>
      <c r="I67" s="46"/>
      <c r="K67" s="26"/>
      <c r="M67" s="46"/>
      <c r="N67" s="16"/>
      <c r="O67" s="46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44</v>
      </c>
      <c r="E68" s="49">
        <f>E60+E66</f>
        <v>50090864</v>
      </c>
      <c r="F68" s="16"/>
      <c r="G68" s="49">
        <f>G60+G66</f>
        <v>49314000</v>
      </c>
      <c r="H68" s="47"/>
      <c r="I68" s="49">
        <f>E68-G68</f>
        <v>776864</v>
      </c>
      <c r="K68" s="39">
        <f>IF(G68=0,"n/a",IF(AND(I68/G68&lt;1,I68/G68&gt;-1),I68/G68,"n/a"))</f>
        <v>1.5753416879587947E-2</v>
      </c>
      <c r="M68" s="49">
        <f>M60+M66</f>
        <v>45855712</v>
      </c>
      <c r="N68" s="47"/>
      <c r="O68" s="49">
        <f t="shared" si="1"/>
        <v>4235152</v>
      </c>
      <c r="Q68" s="39">
        <f>IF(M68=0,"n/a",IF(AND(O68/M68&lt;1,O68/M68&gt;-1),O68/M68,"n/a"))</f>
        <v>9.2358221370545945E-2</v>
      </c>
    </row>
    <row r="69" spans="1:23" ht="12.75" thickTop="1" x14ac:dyDescent="0.2"/>
    <row r="70" spans="1:23" ht="12.75" x14ac:dyDescent="0.2">
      <c r="A70" s="5" t="s">
        <v>4</v>
      </c>
      <c r="C70" s="72" t="s">
        <v>45</v>
      </c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3" x14ac:dyDescent="0.2">
      <c r="A71" s="5" t="s">
        <v>4</v>
      </c>
    </row>
    <row r="72" spans="1:23" x14ac:dyDescent="0.2">
      <c r="A72" s="5" t="s">
        <v>4</v>
      </c>
    </row>
    <row r="73" spans="1:23" x14ac:dyDescent="0.2">
      <c r="A73" s="5" t="s">
        <v>4</v>
      </c>
    </row>
    <row r="74" spans="1:23" x14ac:dyDescent="0.2">
      <c r="A74" s="5" t="s">
        <v>4</v>
      </c>
    </row>
    <row r="75" spans="1:23" x14ac:dyDescent="0.2">
      <c r="A75" s="5" t="s">
        <v>4</v>
      </c>
    </row>
    <row r="76" spans="1:23" x14ac:dyDescent="0.2">
      <c r="A76" s="5" t="s">
        <v>4</v>
      </c>
    </row>
    <row r="77" spans="1:23" x14ac:dyDescent="0.2">
      <c r="A77" s="5" t="s">
        <v>4</v>
      </c>
    </row>
    <row r="78" spans="1:23" x14ac:dyDescent="0.2">
      <c r="A78" s="5" t="s">
        <v>4</v>
      </c>
    </row>
    <row r="79" spans="1:23" x14ac:dyDescent="0.2">
      <c r="A79" s="5" t="s">
        <v>4</v>
      </c>
    </row>
    <row r="80" spans="1:23" x14ac:dyDescent="0.2">
      <c r="A80" s="5" t="s">
        <v>4</v>
      </c>
    </row>
    <row r="81" spans="1:1" x14ac:dyDescent="0.2">
      <c r="A81" s="5" t="s">
        <v>4</v>
      </c>
    </row>
    <row r="82" spans="1:1" x14ac:dyDescent="0.2">
      <c r="A82" s="5" t="s">
        <v>4</v>
      </c>
    </row>
    <row r="83" spans="1:1" x14ac:dyDescent="0.2">
      <c r="A83" s="5" t="s">
        <v>4</v>
      </c>
    </row>
    <row r="84" spans="1:1" x14ac:dyDescent="0.2">
      <c r="A84" s="5" t="s">
        <v>4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tabSelected="1" zoomScaleNormal="100" zoomScaleSheetLayoutView="100" workbookViewId="0">
      <pane xSplit="4" ySplit="8" topLeftCell="E17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AB17" sqref="AB17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hidden="1" customWidth="1"/>
    <col min="8" max="8" width="0.85546875" style="5" hidden="1" customWidth="1"/>
    <col min="9" max="9" width="16.7109375" style="5" hidden="1" customWidth="1"/>
    <col min="10" max="10" width="0.85546875" style="5" hidden="1" customWidth="1"/>
    <col min="11" max="11" width="7.7109375" style="6" hidden="1" customWidth="1"/>
    <col min="12" max="12" width="0.85546875" style="5" hidden="1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10.7109375" style="6" customWidth="1"/>
    <col min="20" max="20" width="0.85546875" style="6" customWidth="1"/>
    <col min="21" max="21" width="7.7109375" style="6" hidden="1" customWidth="1"/>
    <col min="22" max="22" width="0.85546875" style="6" hidden="1" customWidth="1"/>
    <col min="23" max="23" width="10.7109375" style="6" customWidth="1"/>
    <col min="24" max="16384" width="9.140625" style="5"/>
  </cols>
  <sheetData>
    <row r="1" spans="1:23" s="1" customFormat="1" ht="15" x14ac:dyDescent="0.25">
      <c r="E1" s="74" t="s">
        <v>0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S1" s="2"/>
      <c r="T1" s="2"/>
      <c r="U1" s="2"/>
      <c r="V1" s="2"/>
      <c r="W1" s="2"/>
    </row>
    <row r="2" spans="1:23" s="1" customFormat="1" ht="15" x14ac:dyDescent="0.25">
      <c r="E2" s="74" t="s">
        <v>1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S2" s="2"/>
      <c r="T2" s="2"/>
      <c r="U2" s="2"/>
      <c r="V2" s="2"/>
      <c r="W2" s="2"/>
    </row>
    <row r="3" spans="1:23" s="1" customFormat="1" ht="15" x14ac:dyDescent="0.25">
      <c r="E3" s="74" t="s">
        <v>48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S3" s="2"/>
      <c r="T3" s="2"/>
      <c r="U3" s="2"/>
      <c r="V3" s="2"/>
      <c r="W3" s="2"/>
    </row>
    <row r="4" spans="1:23" s="3" customFormat="1" ht="12.75" x14ac:dyDescent="0.2">
      <c r="E4" s="75" t="s">
        <v>3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S4" s="4"/>
      <c r="T4" s="4"/>
      <c r="U4" s="4"/>
      <c r="V4" s="4"/>
      <c r="W4" s="4"/>
    </row>
    <row r="5" spans="1:23" x14ac:dyDescent="0.2">
      <c r="A5" s="5" t="s">
        <v>4</v>
      </c>
    </row>
    <row r="6" spans="1:23" s="7" customFormat="1" ht="12.75" x14ac:dyDescent="0.2">
      <c r="A6" s="7" t="s">
        <v>4</v>
      </c>
      <c r="I6" s="76" t="s">
        <v>5</v>
      </c>
      <c r="J6" s="76"/>
      <c r="K6" s="76"/>
      <c r="O6" s="76" t="s">
        <v>6</v>
      </c>
      <c r="P6" s="76"/>
      <c r="Q6" s="76"/>
      <c r="S6" s="71" t="s">
        <v>7</v>
      </c>
      <c r="T6" s="71"/>
      <c r="U6" s="71"/>
      <c r="V6" s="71"/>
      <c r="W6" s="71"/>
    </row>
    <row r="7" spans="1:23" s="7" customFormat="1" ht="12.75" x14ac:dyDescent="0.2">
      <c r="E7" s="8" t="s">
        <v>8</v>
      </c>
      <c r="G7" s="8"/>
      <c r="I7" s="8"/>
      <c r="K7" s="9"/>
      <c r="M7" s="8" t="s">
        <v>8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9</v>
      </c>
      <c r="E8" s="11">
        <v>2016</v>
      </c>
      <c r="G8" s="11" t="s">
        <v>10</v>
      </c>
      <c r="I8" s="11" t="s">
        <v>11</v>
      </c>
      <c r="K8" s="12" t="s">
        <v>12</v>
      </c>
      <c r="M8" s="11">
        <v>2015</v>
      </c>
      <c r="O8" s="11" t="s">
        <v>11</v>
      </c>
      <c r="Q8" s="12" t="s">
        <v>12</v>
      </c>
      <c r="S8" s="11">
        <v>2016</v>
      </c>
      <c r="T8" s="10"/>
      <c r="U8" s="12" t="s">
        <v>10</v>
      </c>
      <c r="V8" s="10"/>
      <c r="W8" s="11">
        <v>2015</v>
      </c>
    </row>
    <row r="9" spans="1:23" x14ac:dyDescent="0.2">
      <c r="B9" s="13" t="s">
        <v>13</v>
      </c>
    </row>
    <row r="10" spans="1:23" x14ac:dyDescent="0.2">
      <c r="C10" s="5" t="s">
        <v>14</v>
      </c>
      <c r="E10" s="41">
        <v>579149139.38999999</v>
      </c>
      <c r="F10" s="40"/>
      <c r="G10" s="41">
        <v>671077000</v>
      </c>
      <c r="H10" s="40"/>
      <c r="I10" s="41">
        <f>E10-G10</f>
        <v>-91927860.610000014</v>
      </c>
      <c r="J10" s="40"/>
      <c r="K10" s="50">
        <f>IF(G10=0,"n/a",IF(AND(I10/G10&lt;1,I10/G10&gt;-1),I10/G10,"n/a"))</f>
        <v>-0.13698556292347974</v>
      </c>
      <c r="L10" s="40"/>
      <c r="M10" s="41">
        <v>597506624.61000001</v>
      </c>
      <c r="N10" s="40"/>
      <c r="O10" s="41">
        <f>E10-M10</f>
        <v>-18357485.220000029</v>
      </c>
      <c r="Q10" s="18">
        <f>IF(M10=0,"n/a",IF(AND(O10/M10&lt;1,O10/M10&gt;-1),O10/M10,"n/a"))</f>
        <v>-3.0723483998160165E-2</v>
      </c>
      <c r="S10" s="19">
        <f>IF(E48=0,"n/a",E10/E48)</f>
        <v>1.1195382263788025</v>
      </c>
      <c r="T10" s="20"/>
      <c r="U10" s="19" t="str">
        <f>IF(G48=0,"n/a",G10/G48)</f>
        <v>n/a</v>
      </c>
      <c r="V10" s="20"/>
      <c r="W10" s="19">
        <f>IF(M48=0,"n/a",M10/M48)</f>
        <v>1.2571729169847787</v>
      </c>
    </row>
    <row r="11" spans="1:23" x14ac:dyDescent="0.2">
      <c r="C11" s="5" t="s">
        <v>15</v>
      </c>
      <c r="E11" s="43">
        <v>222524882.71000001</v>
      </c>
      <c r="F11" s="51"/>
      <c r="G11" s="43">
        <v>249631000</v>
      </c>
      <c r="H11" s="51"/>
      <c r="I11" s="43">
        <f>E11-G11</f>
        <v>-27106117.289999992</v>
      </c>
      <c r="J11" s="51"/>
      <c r="K11" s="52">
        <f>IF(G11=0,"n/a",IF(AND(I11/G11&lt;1,I11/G11&gt;-1),I11/G11,"n/a"))</f>
        <v>-0.10858474023658918</v>
      </c>
      <c r="L11" s="51"/>
      <c r="M11" s="43">
        <v>240942797.91</v>
      </c>
      <c r="N11" s="51"/>
      <c r="O11" s="43">
        <f>E11-M11</f>
        <v>-18417915.199999988</v>
      </c>
      <c r="Q11" s="18">
        <f>IF(M11=0,"n/a",IF(AND(O11/M11&lt;1,O11/M11&gt;-1),O11/M11,"n/a"))</f>
        <v>-7.6441028160051841E-2</v>
      </c>
      <c r="S11" s="22">
        <f>IF(E49=0,"n/a",E11/E49)</f>
        <v>0.93741491498119323</v>
      </c>
      <c r="T11" s="20"/>
      <c r="U11" s="22" t="str">
        <f>IF(G49=0,"n/a",G11/G49)</f>
        <v>n/a</v>
      </c>
      <c r="V11" s="20"/>
      <c r="W11" s="22">
        <f>IF(M49=0,"n/a",M11/M49)</f>
        <v>1.0896332952594718</v>
      </c>
    </row>
    <row r="12" spans="1:23" x14ac:dyDescent="0.2">
      <c r="C12" s="5" t="s">
        <v>16</v>
      </c>
      <c r="E12" s="53">
        <v>19306836.920000002</v>
      </c>
      <c r="F12" s="51"/>
      <c r="G12" s="53">
        <v>23001000</v>
      </c>
      <c r="H12" s="51"/>
      <c r="I12" s="53">
        <f>E12-G12</f>
        <v>-3694163.0799999982</v>
      </c>
      <c r="J12" s="51"/>
      <c r="K12" s="54">
        <f>IF(G12=0,"n/a",IF(AND(I12/G12&lt;1,I12/G12&gt;-1),I12/G12,"n/a"))</f>
        <v>-0.1606088030955175</v>
      </c>
      <c r="L12" s="51"/>
      <c r="M12" s="53">
        <v>22410747.899999999</v>
      </c>
      <c r="N12" s="51"/>
      <c r="O12" s="53">
        <f>E12-M12</f>
        <v>-3103910.9799999967</v>
      </c>
      <c r="Q12" s="24">
        <f>IF(M12=0,"n/a",IF(AND(O12/M12&lt;1,O12/M12&gt;-1),O12/M12,"n/a"))</f>
        <v>-0.13850099933523402</v>
      </c>
      <c r="S12" s="25">
        <f>IF(E50=0,"n/a",E12/E50)</f>
        <v>0.81142935747381639</v>
      </c>
      <c r="T12" s="20"/>
      <c r="U12" s="25" t="str">
        <f>IF(G50=0,"n/a",G12/G50)</f>
        <v>n/a</v>
      </c>
      <c r="V12" s="20"/>
      <c r="W12" s="25">
        <f>IF(M50=0,"n/a",M12/M50)</f>
        <v>0.93525793477901598</v>
      </c>
    </row>
    <row r="13" spans="1:23" ht="6.95" customHeight="1" x14ac:dyDescent="0.2">
      <c r="E13" s="43"/>
      <c r="F13" s="51"/>
      <c r="G13" s="43"/>
      <c r="H13" s="51"/>
      <c r="I13" s="43"/>
      <c r="J13" s="51"/>
      <c r="K13" s="55"/>
      <c r="L13" s="51"/>
      <c r="M13" s="43"/>
      <c r="N13" s="51"/>
      <c r="O13" s="43"/>
      <c r="Q13" s="26"/>
      <c r="S13" s="20"/>
      <c r="T13" s="20"/>
      <c r="U13" s="20"/>
      <c r="V13" s="20"/>
      <c r="W13" s="20"/>
    </row>
    <row r="14" spans="1:23" x14ac:dyDescent="0.2">
      <c r="C14" s="5" t="s">
        <v>17</v>
      </c>
      <c r="E14" s="43">
        <f>SUM(E10:E12)</f>
        <v>820980859.01999998</v>
      </c>
      <c r="F14" s="51"/>
      <c r="G14" s="43">
        <f>SUM(G10:G12)</f>
        <v>943709000</v>
      </c>
      <c r="H14" s="51"/>
      <c r="I14" s="43">
        <f>E14-G14</f>
        <v>-122728140.98000002</v>
      </c>
      <c r="J14" s="51"/>
      <c r="K14" s="52">
        <f>IF(G14=0,"n/a",IF(AND(I14/G14&lt;1,I14/G14&gt;-1),I14/G14,"n/a"))</f>
        <v>-0.13004871308846266</v>
      </c>
      <c r="L14" s="51"/>
      <c r="M14" s="43">
        <f>SUM(M10:M12)</f>
        <v>860860170.41999996</v>
      </c>
      <c r="N14" s="51"/>
      <c r="O14" s="43">
        <f>E14-M14</f>
        <v>-39879311.399999976</v>
      </c>
      <c r="Q14" s="18">
        <f>IF(M14=0,"n/a",IF(AND(O14/M14&lt;1,O14/M14&gt;-1),O14/M14,"n/a"))</f>
        <v>-4.6324958187510867E-2</v>
      </c>
      <c r="S14" s="22">
        <f>IF(E52=0,"n/a",E14/E52)</f>
        <v>1.0545868607115765</v>
      </c>
      <c r="T14" s="20"/>
      <c r="U14" s="22" t="str">
        <f>IF(G52=0,"n/a",G14/G52)</f>
        <v>n/a</v>
      </c>
      <c r="V14" s="20"/>
      <c r="W14" s="22">
        <f>IF(M52=0,"n/a",M14/M52)</f>
        <v>1.1950367440756564</v>
      </c>
    </row>
    <row r="15" spans="1:23" ht="6.95" customHeight="1" x14ac:dyDescent="0.2">
      <c r="E15" s="43"/>
      <c r="F15" s="51"/>
      <c r="G15" s="43"/>
      <c r="H15" s="51"/>
      <c r="I15" s="43"/>
      <c r="J15" s="51"/>
      <c r="K15" s="55"/>
      <c r="L15" s="51"/>
      <c r="M15" s="43"/>
      <c r="N15" s="51"/>
      <c r="O15" s="43"/>
      <c r="Q15" s="26"/>
      <c r="S15" s="20"/>
      <c r="T15" s="20"/>
      <c r="U15" s="20"/>
      <c r="V15" s="20"/>
      <c r="W15" s="20"/>
    </row>
    <row r="16" spans="1:23" x14ac:dyDescent="0.2">
      <c r="B16" s="13" t="s">
        <v>18</v>
      </c>
      <c r="E16" s="43"/>
      <c r="F16" s="51"/>
      <c r="G16" s="43"/>
      <c r="H16" s="51"/>
      <c r="I16" s="43"/>
      <c r="J16" s="51"/>
      <c r="K16" s="55"/>
      <c r="L16" s="51"/>
      <c r="M16" s="43"/>
      <c r="N16" s="51"/>
      <c r="O16" s="43"/>
      <c r="Q16" s="26"/>
      <c r="S16" s="20"/>
      <c r="T16" s="20"/>
      <c r="U16" s="20"/>
      <c r="V16" s="20"/>
      <c r="W16" s="20"/>
    </row>
    <row r="17" spans="2:23" x14ac:dyDescent="0.2">
      <c r="C17" s="5" t="s">
        <v>19</v>
      </c>
      <c r="E17" s="43">
        <v>23069608.170000002</v>
      </c>
      <c r="F17" s="51"/>
      <c r="G17" s="43">
        <v>25718000</v>
      </c>
      <c r="H17" s="51"/>
      <c r="I17" s="43">
        <f>E17-G17</f>
        <v>-2648391.8299999982</v>
      </c>
      <c r="J17" s="51"/>
      <c r="K17" s="52">
        <f>IF(G17=0,"n/a",IF(AND(I17/G17&lt;1,I17/G17&gt;-1),I17/G17,"n/a"))</f>
        <v>-0.10297814099074572</v>
      </c>
      <c r="L17" s="51"/>
      <c r="M17" s="43">
        <v>29127630.640000001</v>
      </c>
      <c r="N17" s="51"/>
      <c r="O17" s="43">
        <f>E17-M17</f>
        <v>-6058022.4699999988</v>
      </c>
      <c r="Q17" s="18">
        <f>IF(M17=0,"n/a",IF(AND(O17/M17&lt;1,O17/M17&gt;-1),O17/M17,"n/a"))</f>
        <v>-0.20798198606929322</v>
      </c>
      <c r="S17" s="22">
        <f>IF(E55=0,"n/a",E17/E55)</f>
        <v>0.55207457498330292</v>
      </c>
      <c r="T17" s="20"/>
      <c r="U17" s="22">
        <f>IF(G55=0,"n/a",G17/G55)</f>
        <v>3.0868650399751302E-2</v>
      </c>
      <c r="V17" s="20"/>
      <c r="W17" s="22">
        <f>IF(M55=0,"n/a",M17/M55)</f>
        <v>0.68961530635828738</v>
      </c>
    </row>
    <row r="18" spans="2:23" x14ac:dyDescent="0.2">
      <c r="C18" s="5" t="s">
        <v>20</v>
      </c>
      <c r="E18" s="53">
        <v>1328238.52</v>
      </c>
      <c r="F18" s="56"/>
      <c r="G18" s="53">
        <v>1614000</v>
      </c>
      <c r="H18" s="57"/>
      <c r="I18" s="53">
        <f>E18-G18</f>
        <v>-285761.48</v>
      </c>
      <c r="J18" s="56"/>
      <c r="K18" s="54">
        <f>IF(G18=0,"n/a",IF(AND(I18/G18&lt;1,I18/G18&gt;-1),I18/G18,"n/a"))</f>
        <v>-0.17705172242874845</v>
      </c>
      <c r="L18" s="58"/>
      <c r="M18" s="53">
        <v>1253655.3999999999</v>
      </c>
      <c r="N18" s="58"/>
      <c r="O18" s="53">
        <f>E18-M18</f>
        <v>74583.120000000112</v>
      </c>
      <c r="Q18" s="24">
        <f>IF(M18=0,"n/a",IF(AND(O18/M18&lt;1,O18/M18&gt;-1),O18/M18,"n/a"))</f>
        <v>5.9492520831482175E-2</v>
      </c>
      <c r="S18" s="25">
        <f>IF(E56=0,"n/a",E18/E56)</f>
        <v>0.56470925459434751</v>
      </c>
      <c r="T18" s="20"/>
      <c r="U18" s="25" t="str">
        <f>IF(G56=0,"n/a",G18/G56)</f>
        <v>n/a</v>
      </c>
      <c r="V18" s="20"/>
      <c r="W18" s="25">
        <f>IF(M56=0,"n/a",M18/M56)</f>
        <v>0.71781177855546185</v>
      </c>
    </row>
    <row r="19" spans="2:23" ht="6.95" customHeight="1" x14ac:dyDescent="0.2">
      <c r="E19" s="43"/>
      <c r="F19" s="59"/>
      <c r="G19" s="43"/>
      <c r="H19" s="59"/>
      <c r="I19" s="43"/>
      <c r="J19" s="59"/>
      <c r="K19" s="55"/>
      <c r="L19" s="59"/>
      <c r="M19" s="43"/>
      <c r="N19" s="59"/>
      <c r="O19" s="43"/>
      <c r="Q19" s="26"/>
      <c r="S19" s="20"/>
      <c r="T19" s="20"/>
      <c r="U19" s="20"/>
      <c r="V19" s="20"/>
      <c r="W19" s="20"/>
    </row>
    <row r="20" spans="2:23" x14ac:dyDescent="0.2">
      <c r="C20" s="5" t="s">
        <v>21</v>
      </c>
      <c r="E20" s="53">
        <f>SUM(E17:E18)</f>
        <v>24397846.690000001</v>
      </c>
      <c r="F20" s="56"/>
      <c r="G20" s="53">
        <f>SUM(G17:G18)</f>
        <v>27332000</v>
      </c>
      <c r="H20" s="57"/>
      <c r="I20" s="53">
        <f>E20-G20</f>
        <v>-2934153.3099999987</v>
      </c>
      <c r="J20" s="56"/>
      <c r="K20" s="54">
        <f>IF(G20=0,"n/a",IF(AND(I20/G20&lt;1,I20/G20&gt;-1),I20/G20,"n/a"))</f>
        <v>-0.10735230901507385</v>
      </c>
      <c r="L20" s="58"/>
      <c r="M20" s="53">
        <f>SUM(M17:M18)</f>
        <v>30381286.039999999</v>
      </c>
      <c r="N20" s="58"/>
      <c r="O20" s="53">
        <f>E20-M20</f>
        <v>-5983439.3499999978</v>
      </c>
      <c r="Q20" s="24">
        <f>IF(M20=0,"n/a",IF(AND(O20/M20&lt;1,O20/M20&gt;-1),O20/M20,"n/a"))</f>
        <v>-0.19694490029560308</v>
      </c>
      <c r="S20" s="25">
        <f>IF(E58=0,"n/a",E20/E58)</f>
        <v>0.55274784761608042</v>
      </c>
      <c r="T20" s="20"/>
      <c r="U20" s="25">
        <f>IF(G58=0,"n/a",G20/G58)</f>
        <v>3.280589286593058E-2</v>
      </c>
      <c r="V20" s="20"/>
      <c r="W20" s="25">
        <f>IF(M58=0,"n/a",M20/M58)</f>
        <v>0.69073491857334857</v>
      </c>
    </row>
    <row r="21" spans="2:23" ht="6.95" customHeight="1" x14ac:dyDescent="0.2">
      <c r="E21" s="43"/>
      <c r="F21" s="59"/>
      <c r="G21" s="43"/>
      <c r="H21" s="59"/>
      <c r="I21" s="43"/>
      <c r="J21" s="59"/>
      <c r="K21" s="55"/>
      <c r="L21" s="59"/>
      <c r="M21" s="43"/>
      <c r="N21" s="59"/>
      <c r="O21" s="43"/>
      <c r="Q21" s="26"/>
      <c r="S21" s="20"/>
      <c r="T21" s="20"/>
      <c r="U21" s="20"/>
      <c r="V21" s="20"/>
      <c r="W21" s="20"/>
    </row>
    <row r="22" spans="2:23" x14ac:dyDescent="0.2">
      <c r="C22" s="5" t="s">
        <v>22</v>
      </c>
      <c r="E22" s="43">
        <f>E14+E20</f>
        <v>845378705.71000004</v>
      </c>
      <c r="F22" s="59"/>
      <c r="G22" s="43">
        <f>G14+G20</f>
        <v>971041000</v>
      </c>
      <c r="H22" s="59"/>
      <c r="I22" s="43">
        <f>E22-G22</f>
        <v>-125662294.28999996</v>
      </c>
      <c r="J22" s="59"/>
      <c r="K22" s="52">
        <f>IF(G22=0,"n/a",IF(AND(I22/G22&lt;1,I22/G22&gt;-1),I22/G22,"n/a"))</f>
        <v>-0.12940987485595351</v>
      </c>
      <c r="L22" s="59"/>
      <c r="M22" s="43">
        <f>M14+M20</f>
        <v>891241456.45999992</v>
      </c>
      <c r="N22" s="59"/>
      <c r="O22" s="43">
        <f>E22-M22</f>
        <v>-45862750.749999881</v>
      </c>
      <c r="Q22" s="18">
        <f>IF(M22=0,"n/a",IF(AND(O22/M22&lt;1,O22/M22&gt;-1),O22/M22,"n/a"))</f>
        <v>-5.1459400163190526E-2</v>
      </c>
      <c r="S22" s="22">
        <f>IF(E60=0,"n/a",E22/E60)</f>
        <v>1.0276599224840202</v>
      </c>
      <c r="T22" s="20"/>
      <c r="U22" s="22">
        <f>IF(G60=0,"n/a",G22/G60)</f>
        <v>1.1655154037182092</v>
      </c>
      <c r="V22" s="20"/>
      <c r="W22" s="22">
        <f>IF(M60=0,"n/a",M22/M60)</f>
        <v>1.1660169213055727</v>
      </c>
    </row>
    <row r="23" spans="2:23" ht="6.95" customHeight="1" x14ac:dyDescent="0.2">
      <c r="E23" s="43"/>
      <c r="F23" s="59"/>
      <c r="G23" s="43"/>
      <c r="H23" s="59"/>
      <c r="I23" s="43"/>
      <c r="J23" s="59"/>
      <c r="K23" s="55"/>
      <c r="L23" s="59"/>
      <c r="M23" s="43"/>
      <c r="N23" s="59"/>
      <c r="O23" s="43"/>
      <c r="Q23" s="26"/>
      <c r="S23" s="20"/>
      <c r="T23" s="20"/>
      <c r="U23" s="20"/>
      <c r="V23" s="20"/>
      <c r="W23" s="20"/>
    </row>
    <row r="24" spans="2:23" x14ac:dyDescent="0.2">
      <c r="B24" s="13" t="s">
        <v>23</v>
      </c>
      <c r="E24" s="43"/>
      <c r="F24" s="59"/>
      <c r="G24" s="43"/>
      <c r="H24" s="59"/>
      <c r="I24" s="43"/>
      <c r="J24" s="59"/>
      <c r="K24" s="55"/>
      <c r="L24" s="59"/>
      <c r="M24" s="43"/>
      <c r="N24" s="59"/>
      <c r="O24" s="43"/>
      <c r="Q24" s="26"/>
      <c r="S24" s="20"/>
      <c r="T24" s="20"/>
      <c r="U24" s="20"/>
      <c r="V24" s="20"/>
      <c r="W24" s="20"/>
    </row>
    <row r="25" spans="2:23" x14ac:dyDescent="0.2">
      <c r="C25" s="5" t="s">
        <v>24</v>
      </c>
      <c r="E25" s="43">
        <v>6324762.0800000001</v>
      </c>
      <c r="F25" s="59"/>
      <c r="G25" s="43">
        <v>5329000</v>
      </c>
      <c r="H25" s="59"/>
      <c r="I25" s="43">
        <f>E25-G25</f>
        <v>995762.08000000007</v>
      </c>
      <c r="J25" s="59"/>
      <c r="K25" s="52">
        <f>IF(G25=0,"n/a",IF(AND(I25/G25&lt;1,I25/G25&gt;-1),I25/G25,"n/a"))</f>
        <v>0.18685721148433104</v>
      </c>
      <c r="L25" s="59"/>
      <c r="M25" s="43">
        <v>5750360.75</v>
      </c>
      <c r="N25" s="59"/>
      <c r="O25" s="43">
        <f>E25-M25</f>
        <v>574401.33000000007</v>
      </c>
      <c r="Q25" s="18">
        <f>IF(M25=0,"n/a",IF(AND(O25/M25&lt;1,O25/M25&gt;-1),O25/M25,"n/a"))</f>
        <v>9.9889616490582797E-2</v>
      </c>
      <c r="S25" s="22">
        <f>IF(E63=0,"n/a",E25/E63)</f>
        <v>0.12156158212748036</v>
      </c>
      <c r="T25" s="20"/>
      <c r="U25" s="22">
        <f>IF(G63=0,"n/a",G25/G63)</f>
        <v>6.0552620784241088E-3</v>
      </c>
      <c r="V25" s="20"/>
      <c r="W25" s="22">
        <f>IF(M63=0,"n/a",M25/M63)</f>
        <v>0.11777750684961248</v>
      </c>
    </row>
    <row r="26" spans="2:23" x14ac:dyDescent="0.2">
      <c r="C26" s="5" t="s">
        <v>25</v>
      </c>
      <c r="E26" s="53">
        <v>13200775.189999999</v>
      </c>
      <c r="F26" s="56"/>
      <c r="G26" s="53">
        <v>11114000</v>
      </c>
      <c r="H26" s="57"/>
      <c r="I26" s="53">
        <f>E26-G26</f>
        <v>2086775.1899999995</v>
      </c>
      <c r="J26" s="56"/>
      <c r="K26" s="54">
        <f>IF(G26=0,"n/a",IF(AND(I26/G26&lt;1,I26/G26&gt;-1),I26/G26,"n/a"))</f>
        <v>0.18776094925319411</v>
      </c>
      <c r="L26" s="58"/>
      <c r="M26" s="53">
        <v>12124152.619999999</v>
      </c>
      <c r="N26" s="58"/>
      <c r="O26" s="53">
        <f>E26-M26</f>
        <v>1076622.5700000003</v>
      </c>
      <c r="Q26" s="24">
        <f>IF(M26=0,"n/a",IF(AND(O26/M26&lt;1,O26/M26&gt;-1),O26/M26,"n/a"))</f>
        <v>8.8799819974552607E-2</v>
      </c>
      <c r="S26" s="25">
        <f>IF(E64=0,"n/a",E26/E64)</f>
        <v>7.5258557769489226E-2</v>
      </c>
      <c r="T26" s="20"/>
      <c r="U26" s="25" t="str">
        <f>IF(G64=0,"n/a",G26/G64)</f>
        <v>n/a</v>
      </c>
      <c r="V26" s="20"/>
      <c r="W26" s="25">
        <f>IF(M64=0,"n/a",M26/M64)</f>
        <v>7.3944084838291096E-2</v>
      </c>
    </row>
    <row r="27" spans="2:23" ht="6.95" customHeight="1" x14ac:dyDescent="0.2">
      <c r="E27" s="43"/>
      <c r="F27" s="59"/>
      <c r="G27" s="43"/>
      <c r="H27" s="59"/>
      <c r="I27" s="43"/>
      <c r="J27" s="59"/>
      <c r="K27" s="55"/>
      <c r="L27" s="59"/>
      <c r="M27" s="43"/>
      <c r="N27" s="59"/>
      <c r="O27" s="43"/>
      <c r="Q27" s="26"/>
      <c r="S27" s="20"/>
      <c r="T27" s="20"/>
      <c r="U27" s="20"/>
      <c r="V27" s="20"/>
      <c r="W27" s="20"/>
    </row>
    <row r="28" spans="2:23" x14ac:dyDescent="0.2">
      <c r="C28" s="5" t="s">
        <v>26</v>
      </c>
      <c r="E28" s="53">
        <f>SUM(E25:E26)</f>
        <v>19525537.27</v>
      </c>
      <c r="F28" s="56"/>
      <c r="G28" s="53">
        <f>SUM(G25:G26)</f>
        <v>16443000</v>
      </c>
      <c r="H28" s="57"/>
      <c r="I28" s="53">
        <f>E28-G28</f>
        <v>3082537.2699999996</v>
      </c>
      <c r="J28" s="56"/>
      <c r="K28" s="54">
        <f>IF(G28=0,"n/a",IF(AND(I28/G28&lt;1,I28/G28&gt;-1),I28/G28,"n/a"))</f>
        <v>0.18746805753208048</v>
      </c>
      <c r="L28" s="58"/>
      <c r="M28" s="53">
        <f>SUM(M25:M26)</f>
        <v>17874513.369999997</v>
      </c>
      <c r="N28" s="58"/>
      <c r="O28" s="53">
        <f>E28-M28</f>
        <v>1651023.9000000022</v>
      </c>
      <c r="Q28" s="24">
        <f>IF(M28=0,"n/a",IF(AND(O28/M28&lt;1,O28/M28&gt;-1),O28/M28,"n/a"))</f>
        <v>9.2367488044235488E-2</v>
      </c>
      <c r="S28" s="25">
        <f>IF(E66=0,"n/a",E28/E66)</f>
        <v>8.5851096524667367E-2</v>
      </c>
      <c r="T28" s="20"/>
      <c r="U28" s="25">
        <f>IF(G66=0,"n/a",G28/G66)</f>
        <v>1.8683932136522356E-2</v>
      </c>
      <c r="V28" s="20"/>
      <c r="W28" s="25">
        <f>IF(M66=0,"n/a",M28/M66)</f>
        <v>8.4001619632914623E-2</v>
      </c>
    </row>
    <row r="29" spans="2:23" ht="6.95" customHeight="1" x14ac:dyDescent="0.2">
      <c r="E29" s="43"/>
      <c r="F29" s="59"/>
      <c r="G29" s="43"/>
      <c r="H29" s="59"/>
      <c r="I29" s="43"/>
      <c r="J29" s="59"/>
      <c r="K29" s="55"/>
      <c r="L29" s="59"/>
      <c r="M29" s="43"/>
      <c r="N29" s="59"/>
      <c r="O29" s="43"/>
      <c r="Q29" s="26"/>
      <c r="S29" s="20"/>
      <c r="T29" s="20"/>
      <c r="U29" s="20"/>
      <c r="V29" s="20"/>
      <c r="W29" s="20"/>
    </row>
    <row r="30" spans="2:23" x14ac:dyDescent="0.2">
      <c r="C30" s="5" t="s">
        <v>27</v>
      </c>
      <c r="E30" s="43">
        <f>E22+E28</f>
        <v>864904242.98000002</v>
      </c>
      <c r="F30" s="59"/>
      <c r="G30" s="43">
        <f>G22+G28</f>
        <v>987484000</v>
      </c>
      <c r="H30" s="59"/>
      <c r="I30" s="43">
        <f>E30-G30</f>
        <v>-122579757.01999998</v>
      </c>
      <c r="J30" s="59"/>
      <c r="K30" s="52">
        <f>IF(G30=0,"n/a",IF(AND(I30/G30&lt;1,I30/G30&gt;-1),I30/G30,"n/a"))</f>
        <v>-0.12413341078944062</v>
      </c>
      <c r="L30" s="59"/>
      <c r="M30" s="43">
        <f>M22+M28</f>
        <v>909115969.82999992</v>
      </c>
      <c r="N30" s="59"/>
      <c r="O30" s="43">
        <f>E30-M30</f>
        <v>-44211726.849999905</v>
      </c>
      <c r="Q30" s="18">
        <f>IF(M30=0,"n/a",IF(AND(O30/M30&lt;1,O30/M30&gt;-1),O30/M30,"n/a"))</f>
        <v>-4.8631558917909309E-2</v>
      </c>
      <c r="S30" s="19">
        <f>IF(E68=0,"n/a",E30/E68)</f>
        <v>0.82367135149377002</v>
      </c>
      <c r="T30" s="20"/>
      <c r="U30" s="19">
        <f>IF(G68=0,"n/a",G30/G68)</f>
        <v>0.57639603923409</v>
      </c>
      <c r="V30" s="20"/>
      <c r="W30" s="19">
        <f>IF(M68=0,"n/a",M30/M68)</f>
        <v>0.93038965016546249</v>
      </c>
    </row>
    <row r="31" spans="2:23" ht="6.95" customHeight="1" x14ac:dyDescent="0.2">
      <c r="E31" s="43"/>
      <c r="F31" s="59"/>
      <c r="G31" s="43"/>
      <c r="H31" s="59"/>
      <c r="I31" s="43"/>
      <c r="J31" s="59"/>
      <c r="K31" s="55"/>
      <c r="L31" s="59"/>
      <c r="M31" s="43"/>
      <c r="N31" s="59"/>
      <c r="O31" s="43"/>
      <c r="Q31" s="26"/>
      <c r="S31" s="34"/>
      <c r="T31" s="34"/>
      <c r="U31" s="34"/>
      <c r="V31" s="34"/>
      <c r="W31" s="34"/>
    </row>
    <row r="32" spans="2:23" x14ac:dyDescent="0.2">
      <c r="B32" s="5" t="s">
        <v>28</v>
      </c>
      <c r="E32" s="43">
        <v>21550760.93</v>
      </c>
      <c r="F32" s="59"/>
      <c r="G32" s="43">
        <v>-5964000</v>
      </c>
      <c r="H32" s="59"/>
      <c r="I32" s="43">
        <f>E32-G32</f>
        <v>27514760.93</v>
      </c>
      <c r="J32" s="59"/>
      <c r="K32" s="52" t="str">
        <f>IF(G32=0,"n/a",IF(AND(I32/G32&lt;1,I32/G32&gt;-1),I32/G32,"n/a"))</f>
        <v>n/a</v>
      </c>
      <c r="L32" s="59"/>
      <c r="M32" s="43">
        <v>52992156.479999997</v>
      </c>
      <c r="N32" s="59"/>
      <c r="O32" s="43">
        <f>E32-M32</f>
        <v>-31441395.549999997</v>
      </c>
      <c r="Q32" s="18">
        <f>IF(M32=0,"n/a",IF(AND(O32/M32&lt;1,O32/M32&gt;-1),O32/M32,"n/a"))</f>
        <v>-0.59332168453771894</v>
      </c>
      <c r="S32" s="34"/>
      <c r="T32" s="34"/>
      <c r="U32" s="34"/>
      <c r="V32" s="34"/>
      <c r="W32" s="34"/>
    </row>
    <row r="33" spans="1:23" x14ac:dyDescent="0.2">
      <c r="B33" s="5" t="s">
        <v>29</v>
      </c>
      <c r="E33" s="53">
        <v>14141446.119999999</v>
      </c>
      <c r="F33" s="56"/>
      <c r="G33" s="53">
        <v>13261000</v>
      </c>
      <c r="H33" s="57"/>
      <c r="I33" s="53">
        <f>E33-G33</f>
        <v>880446.11999999918</v>
      </c>
      <c r="J33" s="56"/>
      <c r="K33" s="54">
        <f>IF(G33=0,"n/a",IF(AND(I33/G33&lt;1,I33/G33&gt;-1),I33/G33,"n/a"))</f>
        <v>6.6393644521529238E-2</v>
      </c>
      <c r="L33" s="58"/>
      <c r="M33" s="53">
        <v>13175877.050000001</v>
      </c>
      <c r="N33" s="58"/>
      <c r="O33" s="53">
        <f>E33-M33</f>
        <v>965569.06999999844</v>
      </c>
      <c r="Q33" s="24">
        <f>IF(M33=0,"n/a",IF(AND(O33/M33&lt;1,O33/M33&gt;-1),O33/M33,"n/a"))</f>
        <v>7.3283096551056415E-2</v>
      </c>
    </row>
    <row r="34" spans="1:23" ht="6.95" customHeight="1" x14ac:dyDescent="0.2">
      <c r="E34" s="43"/>
      <c r="F34" s="33"/>
      <c r="G34" s="43"/>
      <c r="H34" s="33"/>
      <c r="I34" s="43"/>
      <c r="J34" s="33"/>
      <c r="K34" s="36"/>
      <c r="L34" s="33"/>
      <c r="M34" s="43"/>
      <c r="N34" s="33"/>
      <c r="O34" s="43"/>
      <c r="Q34" s="36"/>
      <c r="S34" s="34"/>
      <c r="T34" s="34"/>
      <c r="U34" s="34"/>
      <c r="V34" s="34"/>
      <c r="W34" s="34"/>
    </row>
    <row r="35" spans="1:23" ht="12.75" thickBot="1" x14ac:dyDescent="0.25">
      <c r="C35" s="5" t="s">
        <v>30</v>
      </c>
      <c r="E35" s="60">
        <f>SUM(E30:E33)</f>
        <v>900596450.02999997</v>
      </c>
      <c r="F35" s="61"/>
      <c r="G35" s="60">
        <f>SUM(G30:G33)</f>
        <v>994781000</v>
      </c>
      <c r="H35" s="61"/>
      <c r="I35" s="60">
        <f>E35-G35</f>
        <v>-94184549.970000029</v>
      </c>
      <c r="J35" s="61"/>
      <c r="K35" s="62">
        <f>IF(G35=0,"n/a",IF(AND(I35/G35&lt;1,I35/G35&gt;-1),I35/G35,"n/a"))</f>
        <v>-9.46786779904321E-2</v>
      </c>
      <c r="L35" s="61"/>
      <c r="M35" s="60">
        <f>SUM(M30:M33)</f>
        <v>975284003.3599999</v>
      </c>
      <c r="N35" s="61"/>
      <c r="O35" s="60">
        <f>E35-M35</f>
        <v>-74687553.329999924</v>
      </c>
      <c r="Q35" s="39">
        <f>IF(M35=0,"n/a",IF(AND(O35/M35&lt;1,O35/M35&gt;-1),O35/M35,"n/a"))</f>
        <v>-7.6580312065706077E-2</v>
      </c>
    </row>
    <row r="36" spans="1:23" ht="12.75" thickTop="1" x14ac:dyDescent="0.2">
      <c r="E36" s="63"/>
      <c r="F36" s="64"/>
      <c r="G36" s="63"/>
      <c r="H36" s="17"/>
      <c r="I36" s="63"/>
      <c r="J36" s="17"/>
      <c r="K36" s="65"/>
      <c r="L36" s="17"/>
      <c r="M36" s="63"/>
      <c r="N36" s="17"/>
      <c r="O36" s="63"/>
    </row>
    <row r="37" spans="1:23" x14ac:dyDescent="0.2">
      <c r="C37" s="5" t="s">
        <v>31</v>
      </c>
      <c r="E37" s="41">
        <v>40038695.579999998</v>
      </c>
      <c r="F37" s="63"/>
      <c r="G37" s="63">
        <v>40122852.344999999</v>
      </c>
      <c r="H37" s="17"/>
      <c r="I37" s="63"/>
      <c r="J37" s="17"/>
      <c r="K37" s="65"/>
      <c r="L37" s="17"/>
      <c r="M37" s="63">
        <v>25344760.91</v>
      </c>
      <c r="N37" s="17"/>
      <c r="O37" s="63"/>
    </row>
    <row r="38" spans="1:23" x14ac:dyDescent="0.2">
      <c r="C38" s="5" t="s">
        <v>32</v>
      </c>
      <c r="E38" s="43">
        <v>12387937.43</v>
      </c>
      <c r="F38" s="51"/>
      <c r="G38" s="43">
        <v>4349726.6040000003</v>
      </c>
      <c r="H38" s="51"/>
      <c r="I38" s="43"/>
      <c r="J38" s="51"/>
      <c r="K38" s="66"/>
      <c r="L38" s="51"/>
      <c r="M38" s="43">
        <v>9721532.2599999998</v>
      </c>
      <c r="O38" s="67"/>
    </row>
    <row r="39" spans="1:23" x14ac:dyDescent="0.2">
      <c r="C39" s="5" t="s">
        <v>33</v>
      </c>
      <c r="E39" s="43">
        <v>5817014.0300000003</v>
      </c>
      <c r="F39" s="51"/>
      <c r="G39" s="43">
        <v>4851508.8550000004</v>
      </c>
      <c r="H39" s="51"/>
      <c r="I39" s="43"/>
      <c r="J39" s="51"/>
      <c r="K39" s="66"/>
      <c r="L39" s="51"/>
      <c r="M39" s="43">
        <v>4537729.4400000004</v>
      </c>
      <c r="O39" s="67"/>
    </row>
    <row r="40" spans="1:23" x14ac:dyDescent="0.2">
      <c r="C40" s="5" t="s">
        <v>34</v>
      </c>
      <c r="E40" s="43">
        <v>-2711610.87</v>
      </c>
      <c r="F40" s="51"/>
      <c r="G40" s="43">
        <v>-2714873.9939999999</v>
      </c>
      <c r="H40" s="51"/>
      <c r="I40" s="43"/>
      <c r="J40" s="51"/>
      <c r="K40" s="66"/>
      <c r="L40" s="51"/>
      <c r="M40" s="43">
        <v>-2472437.27</v>
      </c>
      <c r="O40" s="67"/>
    </row>
    <row r="41" spans="1:23" x14ac:dyDescent="0.2">
      <c r="C41" s="5" t="s">
        <v>35</v>
      </c>
      <c r="E41" s="43">
        <v>19970628.469999999</v>
      </c>
      <c r="F41" s="51"/>
      <c r="G41" s="43"/>
      <c r="H41" s="51"/>
      <c r="I41" s="43"/>
      <c r="J41" s="51"/>
      <c r="K41" s="66"/>
      <c r="L41" s="51"/>
      <c r="M41" s="43">
        <v>20036015.989</v>
      </c>
      <c r="O41" s="67"/>
    </row>
    <row r="42" spans="1:23" x14ac:dyDescent="0.2">
      <c r="C42" s="5" t="s">
        <v>36</v>
      </c>
      <c r="E42" s="43">
        <v>-1237817.51</v>
      </c>
      <c r="F42" s="51"/>
      <c r="G42" s="43"/>
      <c r="H42" s="51"/>
      <c r="I42" s="43"/>
      <c r="J42" s="51"/>
      <c r="K42" s="66"/>
      <c r="L42" s="51"/>
      <c r="M42" s="43">
        <v>0</v>
      </c>
      <c r="O42" s="67"/>
    </row>
    <row r="43" spans="1:23" x14ac:dyDescent="0.2">
      <c r="C43" s="5" t="s">
        <v>37</v>
      </c>
      <c r="E43" s="43">
        <v>30394529.140000001</v>
      </c>
      <c r="F43" s="51"/>
      <c r="G43" s="43"/>
      <c r="H43" s="51"/>
      <c r="I43" s="43"/>
      <c r="J43" s="51"/>
      <c r="K43" s="66"/>
      <c r="L43" s="51"/>
      <c r="M43" s="43">
        <v>0</v>
      </c>
      <c r="O43" s="67"/>
    </row>
    <row r="44" spans="1:23" x14ac:dyDescent="0.2">
      <c r="C44" s="5" t="s">
        <v>38</v>
      </c>
      <c r="E44" s="43">
        <v>5694591.6600000001</v>
      </c>
      <c r="F44" s="51"/>
      <c r="G44" s="43"/>
      <c r="H44" s="51"/>
      <c r="I44" s="43"/>
      <c r="J44" s="51"/>
      <c r="K44" s="66"/>
      <c r="L44" s="51"/>
      <c r="M44" s="43">
        <v>1719845</v>
      </c>
      <c r="O44" s="67"/>
    </row>
    <row r="45" spans="1:23" x14ac:dyDescent="0.2">
      <c r="E45" s="68"/>
    </row>
    <row r="46" spans="1:23" ht="12.75" x14ac:dyDescent="0.2">
      <c r="A46" s="3" t="s">
        <v>39</v>
      </c>
      <c r="E46" s="68"/>
    </row>
    <row r="47" spans="1:23" x14ac:dyDescent="0.2">
      <c r="B47" s="13" t="s">
        <v>40</v>
      </c>
      <c r="E47" s="68"/>
    </row>
    <row r="48" spans="1:23" x14ac:dyDescent="0.2">
      <c r="C48" s="5" t="s">
        <v>14</v>
      </c>
      <c r="E48" s="69">
        <v>517310732</v>
      </c>
      <c r="G48" s="46">
        <v>0</v>
      </c>
      <c r="H48" s="70"/>
      <c r="I48" s="46">
        <f>E48-G48</f>
        <v>517310732</v>
      </c>
      <c r="K48" s="18" t="str">
        <f>IF(G48=0,"n/a",IF(AND(I48/G48&lt;1,I48/G48&gt;-1),I48/G48,"n/a"))</f>
        <v>n/a</v>
      </c>
      <c r="M48" s="69">
        <v>475277996</v>
      </c>
      <c r="N48" s="70"/>
      <c r="O48" s="46">
        <f>E48-M48</f>
        <v>42032736</v>
      </c>
      <c r="Q48" s="18">
        <f>IF(M48=0,"n/a",IF(AND(O48/M48&lt;1,O48/M48&gt;-1),O48/M48,"n/a"))</f>
        <v>8.8438211644033274E-2</v>
      </c>
    </row>
    <row r="49" spans="2:23" x14ac:dyDescent="0.2">
      <c r="C49" s="5" t="s">
        <v>15</v>
      </c>
      <c r="E49" s="69">
        <v>237381419</v>
      </c>
      <c r="G49" s="46">
        <v>0</v>
      </c>
      <c r="H49" s="70"/>
      <c r="I49" s="46">
        <f>E49-G49</f>
        <v>237381419</v>
      </c>
      <c r="K49" s="18" t="str">
        <f>IF(G49=0,"n/a",IF(AND(I49/G49&lt;1,I49/G49&gt;-1),I49/G49,"n/a"))</f>
        <v>n/a</v>
      </c>
      <c r="M49" s="69">
        <v>221122830</v>
      </c>
      <c r="N49" s="70"/>
      <c r="O49" s="46">
        <f>E49-M49</f>
        <v>16258589</v>
      </c>
      <c r="Q49" s="18">
        <f>IF(M49=0,"n/a",IF(AND(O49/M49&lt;1,O49/M49&gt;-1),O49/M49,"n/a"))</f>
        <v>7.3527410082441513E-2</v>
      </c>
    </row>
    <row r="50" spans="2:23" x14ac:dyDescent="0.2">
      <c r="C50" s="5" t="s">
        <v>16</v>
      </c>
      <c r="E50" s="48">
        <v>23793614</v>
      </c>
      <c r="G50" s="48">
        <v>0</v>
      </c>
      <c r="H50" s="70"/>
      <c r="I50" s="48">
        <f>E50-G50</f>
        <v>23793614</v>
      </c>
      <c r="K50" s="24" t="str">
        <f>IF(G50=0,"n/a",IF(AND(I50/G50&lt;1,I50/G50&gt;-1),I50/G50,"n/a"))</f>
        <v>n/a</v>
      </c>
      <c r="M50" s="48">
        <v>23962104</v>
      </c>
      <c r="N50" s="70"/>
      <c r="O50" s="48">
        <f>E50-M50</f>
        <v>-168490</v>
      </c>
      <c r="Q50" s="24">
        <f>IF(M50=0,"n/a",IF(AND(O50/M50&lt;1,O50/M50&gt;-1),O50/M50,"n/a"))</f>
        <v>-7.0315194358558835E-3</v>
      </c>
    </row>
    <row r="51" spans="2:23" ht="6.95" customHeight="1" x14ac:dyDescent="0.2">
      <c r="E51" s="46"/>
      <c r="G51" s="46"/>
      <c r="I51" s="46"/>
      <c r="K51" s="26"/>
      <c r="M51" s="46"/>
      <c r="O51" s="46"/>
      <c r="Q51" s="26"/>
      <c r="S51" s="34"/>
      <c r="T51" s="34"/>
      <c r="U51" s="34"/>
      <c r="V51" s="34"/>
      <c r="W51" s="34"/>
    </row>
    <row r="52" spans="2:23" x14ac:dyDescent="0.2">
      <c r="C52" s="5" t="s">
        <v>17</v>
      </c>
      <c r="E52" s="46">
        <f>SUM(E48:E50)</f>
        <v>778485765</v>
      </c>
      <c r="G52" s="46">
        <f>SUM(G48:G50)</f>
        <v>0</v>
      </c>
      <c r="H52" s="70"/>
      <c r="I52" s="46">
        <f>E52-G52</f>
        <v>778485765</v>
      </c>
      <c r="K52" s="18" t="str">
        <f>IF(G52=0,"n/a",IF(AND(I52/G52&lt;1,I52/G52&gt;-1),I52/G52,"n/a"))</f>
        <v>n/a</v>
      </c>
      <c r="M52" s="46">
        <f>SUM(M48:M50)</f>
        <v>720362930</v>
      </c>
      <c r="N52" s="70"/>
      <c r="O52" s="46">
        <f>E52-M52</f>
        <v>58122835</v>
      </c>
      <c r="Q52" s="18">
        <f>IF(M52=0,"n/a",IF(AND(O52/M52&lt;1,O52/M52&gt;-1),O52/M52,"n/a"))</f>
        <v>8.068548863279236E-2</v>
      </c>
    </row>
    <row r="53" spans="2:23" ht="6.95" customHeight="1" x14ac:dyDescent="0.2">
      <c r="E53" s="46"/>
      <c r="G53" s="46"/>
      <c r="I53" s="46"/>
      <c r="K53" s="26"/>
      <c r="M53" s="46"/>
      <c r="O53" s="46"/>
      <c r="Q53" s="26"/>
      <c r="S53" s="34"/>
      <c r="T53" s="34"/>
      <c r="U53" s="34"/>
      <c r="V53" s="34"/>
      <c r="W53" s="34"/>
    </row>
    <row r="54" spans="2:23" x14ac:dyDescent="0.2">
      <c r="B54" s="13" t="s">
        <v>41</v>
      </c>
      <c r="E54" s="46"/>
      <c r="G54" s="46"/>
      <c r="H54" s="70"/>
      <c r="I54" s="46"/>
      <c r="K54" s="26"/>
      <c r="M54" s="46"/>
      <c r="N54" s="70"/>
      <c r="O54" s="46"/>
      <c r="Q54" s="26"/>
    </row>
    <row r="55" spans="2:23" x14ac:dyDescent="0.2">
      <c r="C55" s="5" t="s">
        <v>19</v>
      </c>
      <c r="E55" s="69">
        <v>41787123</v>
      </c>
      <c r="G55" s="46">
        <v>833143000</v>
      </c>
      <c r="H55" s="70"/>
      <c r="I55" s="46">
        <f>E55-G55</f>
        <v>-791355877</v>
      </c>
      <c r="K55" s="18">
        <f>IF(G55=0,"n/a",IF(AND(I55/G55&lt;1,I55/G55&gt;-1),I55/G55,"n/a"))</f>
        <v>-0.949843996768862</v>
      </c>
      <c r="M55" s="69">
        <v>42237506</v>
      </c>
      <c r="N55" s="70"/>
      <c r="O55" s="46">
        <f>E55-M55</f>
        <v>-450383</v>
      </c>
      <c r="Q55" s="18">
        <f>IF(M55=0,"n/a",IF(AND(O55/M55&lt;1,O55/M55&gt;-1),O55/M55,"n/a"))</f>
        <v>-1.0663105913497829E-2</v>
      </c>
    </row>
    <row r="56" spans="2:23" x14ac:dyDescent="0.2">
      <c r="C56" s="5" t="s">
        <v>20</v>
      </c>
      <c r="E56" s="48">
        <v>2352075</v>
      </c>
      <c r="G56" s="48">
        <v>0</v>
      </c>
      <c r="H56" s="70"/>
      <c r="I56" s="48">
        <f>E56-G56</f>
        <v>2352075</v>
      </c>
      <c r="K56" s="24" t="str">
        <f>IF(G56=0,"n/a",IF(AND(I56/G56&lt;1,I56/G56&gt;-1),I56/G56,"n/a"))</f>
        <v>n/a</v>
      </c>
      <c r="M56" s="48">
        <v>1746496</v>
      </c>
      <c r="N56" s="70"/>
      <c r="O56" s="48">
        <f>E56-M56</f>
        <v>605579</v>
      </c>
      <c r="Q56" s="24">
        <f>IF(M56=0,"n/a",IF(AND(O56/M56&lt;1,O56/M56&gt;-1),O56/M56,"n/a"))</f>
        <v>0.34673941423284105</v>
      </c>
    </row>
    <row r="57" spans="2:23" ht="6.95" customHeight="1" x14ac:dyDescent="0.2">
      <c r="E57" s="46"/>
      <c r="G57" s="46"/>
      <c r="I57" s="46"/>
      <c r="K57" s="26"/>
      <c r="M57" s="46"/>
      <c r="O57" s="46"/>
      <c r="Q57" s="26"/>
      <c r="S57" s="34"/>
      <c r="T57" s="34"/>
      <c r="U57" s="34"/>
      <c r="V57" s="34"/>
      <c r="W57" s="34"/>
    </row>
    <row r="58" spans="2:23" x14ac:dyDescent="0.2">
      <c r="C58" s="5" t="s">
        <v>21</v>
      </c>
      <c r="E58" s="48">
        <f>SUM(E55:E56)</f>
        <v>44139198</v>
      </c>
      <c r="G58" s="48">
        <f>SUM(G55:G56)</f>
        <v>833143000</v>
      </c>
      <c r="H58" s="70"/>
      <c r="I58" s="48">
        <f>E58-G58</f>
        <v>-789003802</v>
      </c>
      <c r="K58" s="24">
        <f>IF(G58=0,"n/a",IF(AND(I58/G58&lt;1,I58/G58&gt;-1),I58/G58,"n/a"))</f>
        <v>-0.94702086196487278</v>
      </c>
      <c r="M58" s="48">
        <f>SUM(M55:M56)</f>
        <v>43984002</v>
      </c>
      <c r="N58" s="70"/>
      <c r="O58" s="48">
        <f>E58-M58</f>
        <v>155196</v>
      </c>
      <c r="Q58" s="24">
        <f>IF(M58=0,"n/a",IF(AND(O58/M58&lt;1,O58/M58&gt;-1),O58/M58,"n/a"))</f>
        <v>3.5284647358828332E-3</v>
      </c>
    </row>
    <row r="59" spans="2:23" ht="6.95" customHeight="1" x14ac:dyDescent="0.2">
      <c r="E59" s="46"/>
      <c r="G59" s="46"/>
      <c r="I59" s="46"/>
      <c r="K59" s="26"/>
      <c r="M59" s="46"/>
      <c r="O59" s="46"/>
      <c r="Q59" s="26"/>
      <c r="S59" s="34"/>
      <c r="T59" s="34"/>
      <c r="U59" s="34"/>
      <c r="V59" s="34"/>
      <c r="W59" s="34"/>
    </row>
    <row r="60" spans="2:23" x14ac:dyDescent="0.2">
      <c r="C60" s="5" t="s">
        <v>42</v>
      </c>
      <c r="E60" s="46">
        <f>E52+E58</f>
        <v>822624963</v>
      </c>
      <c r="G60" s="46">
        <f>G52+G58</f>
        <v>833143000</v>
      </c>
      <c r="H60" s="70"/>
      <c r="I60" s="46">
        <f>E60-G60</f>
        <v>-10518037</v>
      </c>
      <c r="K60" s="18">
        <f>IF(G60=0,"n/a",IF(AND(I60/G60&lt;1,I60/G60&gt;-1),I60/G60,"n/a"))</f>
        <v>-1.262452784215915E-2</v>
      </c>
      <c r="M60" s="46">
        <f>M52+M58</f>
        <v>764346932</v>
      </c>
      <c r="N60" s="70"/>
      <c r="O60" s="46">
        <f>E60-M60</f>
        <v>58278031</v>
      </c>
      <c r="Q60" s="18">
        <f>IF(M60=0,"n/a",IF(AND(O60/M60&lt;1,O60/M60&gt;-1),O60/M60,"n/a"))</f>
        <v>7.6245522236229768E-2</v>
      </c>
    </row>
    <row r="61" spans="2:23" ht="6.95" customHeight="1" x14ac:dyDescent="0.2">
      <c r="E61" s="46"/>
      <c r="G61" s="46"/>
      <c r="I61" s="46"/>
      <c r="K61" s="26"/>
      <c r="M61" s="46"/>
      <c r="O61" s="46"/>
      <c r="Q61" s="26"/>
      <c r="S61" s="34"/>
      <c r="T61" s="34"/>
      <c r="U61" s="34"/>
      <c r="V61" s="34"/>
      <c r="W61" s="34"/>
    </row>
    <row r="62" spans="2:23" x14ac:dyDescent="0.2">
      <c r="B62" s="13" t="s">
        <v>43</v>
      </c>
      <c r="E62" s="46"/>
      <c r="G62" s="46"/>
      <c r="H62" s="70"/>
      <c r="I62" s="46"/>
      <c r="K62" s="26"/>
      <c r="M62" s="46"/>
      <c r="N62" s="70"/>
      <c r="O62" s="46"/>
      <c r="Q62" s="26"/>
    </row>
    <row r="63" spans="2:23" x14ac:dyDescent="0.2">
      <c r="C63" s="5" t="s">
        <v>24</v>
      </c>
      <c r="E63" s="69">
        <v>52029284</v>
      </c>
      <c r="G63" s="46">
        <v>880061000</v>
      </c>
      <c r="H63" s="70"/>
      <c r="I63" s="46">
        <f>E63-G63</f>
        <v>-828031716</v>
      </c>
      <c r="K63" s="18">
        <f>IF(G63=0,"n/a",IF(AND(I63/G63&lt;1,I63/G63&gt;-1),I63/G63,"n/a"))</f>
        <v>-0.94087991173339125</v>
      </c>
      <c r="M63" s="69">
        <v>48823930</v>
      </c>
      <c r="N63" s="70"/>
      <c r="O63" s="46">
        <f>E63-M63</f>
        <v>3205354</v>
      </c>
      <c r="Q63" s="18">
        <f>IF(M63=0,"n/a",IF(AND(O63/M63&lt;1,O63/M63&gt;-1),O63/M63,"n/a"))</f>
        <v>6.5651290258690764E-2</v>
      </c>
    </row>
    <row r="64" spans="2:23" x14ac:dyDescent="0.2">
      <c r="C64" s="5" t="s">
        <v>25</v>
      </c>
      <c r="E64" s="48">
        <v>175405636</v>
      </c>
      <c r="G64" s="48">
        <v>0</v>
      </c>
      <c r="H64" s="70"/>
      <c r="I64" s="48">
        <f>E64-G64</f>
        <v>175405636</v>
      </c>
      <c r="K64" s="24" t="str">
        <f>IF(G64=0,"n/a",IF(AND(I64/G64&lt;1,I64/G64&gt;-1),I64/G64,"n/a"))</f>
        <v>n/a</v>
      </c>
      <c r="M64" s="48">
        <v>163963793</v>
      </c>
      <c r="N64" s="70"/>
      <c r="O64" s="48">
        <f>E64-M64</f>
        <v>11441843</v>
      </c>
      <c r="Q64" s="24">
        <f>IF(M64=0,"n/a",IF(AND(O64/M64&lt;1,O64/M64&gt;-1),O64/M64,"n/a"))</f>
        <v>6.9782741608081733E-2</v>
      </c>
    </row>
    <row r="65" spans="1:23" ht="6.95" customHeight="1" x14ac:dyDescent="0.2">
      <c r="E65" s="46"/>
      <c r="G65" s="46"/>
      <c r="I65" s="46"/>
      <c r="K65" s="26"/>
      <c r="M65" s="46"/>
      <c r="O65" s="46"/>
      <c r="Q65" s="26"/>
      <c r="S65" s="34"/>
      <c r="T65" s="34"/>
      <c r="U65" s="34"/>
      <c r="V65" s="34"/>
      <c r="W65" s="34"/>
    </row>
    <row r="66" spans="1:23" x14ac:dyDescent="0.2">
      <c r="C66" s="5" t="s">
        <v>26</v>
      </c>
      <c r="E66" s="48">
        <f>SUM(E63:E64)</f>
        <v>227434920</v>
      </c>
      <c r="G66" s="48">
        <f>SUM(G63:G64)</f>
        <v>880061000</v>
      </c>
      <c r="H66" s="70"/>
      <c r="I66" s="48">
        <f>E66-G66</f>
        <v>-652626080</v>
      </c>
      <c r="K66" s="24">
        <f>IF(G66=0,"n/a",IF(AND(I66/G66&lt;1,I66/G66&gt;-1),I66/G66,"n/a"))</f>
        <v>-0.74156914122998296</v>
      </c>
      <c r="M66" s="48">
        <f>SUM(M63:M64)</f>
        <v>212787723</v>
      </c>
      <c r="N66" s="70"/>
      <c r="O66" s="48">
        <f>E66-M66</f>
        <v>14647197</v>
      </c>
      <c r="Q66" s="24">
        <f>IF(M66=0,"n/a",IF(AND(O66/M66&lt;1,O66/M66&gt;-1),O66/M66,"n/a"))</f>
        <v>6.8834784232359114E-2</v>
      </c>
    </row>
    <row r="67" spans="1:23" ht="6.95" customHeight="1" x14ac:dyDescent="0.2">
      <c r="E67" s="46"/>
      <c r="G67" s="46"/>
      <c r="I67" s="46"/>
      <c r="K67" s="26"/>
      <c r="M67" s="46"/>
      <c r="O67" s="46"/>
      <c r="Q67" s="26"/>
      <c r="S67" s="34"/>
      <c r="T67" s="34"/>
      <c r="U67" s="34"/>
      <c r="V67" s="34"/>
      <c r="W67" s="34"/>
    </row>
    <row r="68" spans="1:23" ht="12.75" thickBot="1" x14ac:dyDescent="0.25">
      <c r="C68" s="5" t="s">
        <v>44</v>
      </c>
      <c r="E68" s="49">
        <f>E60+E66</f>
        <v>1050059883</v>
      </c>
      <c r="G68" s="49">
        <f>G60+G66</f>
        <v>1713204000</v>
      </c>
      <c r="H68" s="70"/>
      <c r="I68" s="49">
        <f>E68-G68</f>
        <v>-663144117</v>
      </c>
      <c r="K68" s="39">
        <f>IF(G68=0,"n/a",IF(AND(I68/G68&lt;1,I68/G68&gt;-1),I68/G68,"n/a"))</f>
        <v>-0.38707831466655457</v>
      </c>
      <c r="M68" s="49">
        <f>M60+M66</f>
        <v>977134655</v>
      </c>
      <c r="N68" s="70"/>
      <c r="O68" s="49">
        <f>E68-M68</f>
        <v>72925228</v>
      </c>
      <c r="Q68" s="39">
        <f>IF(M68=0,"n/a",IF(AND(O68/M68&lt;1,O68/M68&gt;-1),O68/M68,"n/a"))</f>
        <v>7.4631707745540968E-2</v>
      </c>
    </row>
    <row r="69" spans="1:23" ht="12.75" thickTop="1" x14ac:dyDescent="0.2"/>
    <row r="70" spans="1:23" ht="12.75" x14ac:dyDescent="0.2">
      <c r="A70" s="5" t="s">
        <v>4</v>
      </c>
      <c r="C70" s="72" t="s">
        <v>45</v>
      </c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3" x14ac:dyDescent="0.2">
      <c r="A71" s="5" t="s">
        <v>4</v>
      </c>
    </row>
    <row r="72" spans="1:23" x14ac:dyDescent="0.2">
      <c r="A72" s="5" t="s">
        <v>4</v>
      </c>
    </row>
    <row r="73" spans="1:23" x14ac:dyDescent="0.2">
      <c r="A73" s="5" t="s">
        <v>4</v>
      </c>
    </row>
    <row r="74" spans="1:23" x14ac:dyDescent="0.2">
      <c r="A74" s="5" t="s">
        <v>4</v>
      </c>
    </row>
    <row r="75" spans="1:23" x14ac:dyDescent="0.2">
      <c r="A75" s="5" t="s">
        <v>4</v>
      </c>
    </row>
    <row r="76" spans="1:23" x14ac:dyDescent="0.2">
      <c r="A76" s="5" t="s">
        <v>4</v>
      </c>
    </row>
    <row r="77" spans="1:23" x14ac:dyDescent="0.2">
      <c r="A77" s="5" t="s">
        <v>4</v>
      </c>
    </row>
    <row r="78" spans="1:23" x14ac:dyDescent="0.2">
      <c r="A78" s="5" t="s">
        <v>4</v>
      </c>
    </row>
    <row r="79" spans="1:23" x14ac:dyDescent="0.2">
      <c r="A79" s="5" t="s">
        <v>4</v>
      </c>
    </row>
    <row r="80" spans="1:23" x14ac:dyDescent="0.2">
      <c r="A80" s="5" t="s">
        <v>4</v>
      </c>
    </row>
    <row r="81" spans="1:1" x14ac:dyDescent="0.2">
      <c r="A81" s="5" t="s">
        <v>4</v>
      </c>
    </row>
    <row r="82" spans="1:1" x14ac:dyDescent="0.2">
      <c r="A82" s="5" t="s">
        <v>4</v>
      </c>
    </row>
    <row r="83" spans="1:1" x14ac:dyDescent="0.2">
      <c r="A83" s="5" t="s">
        <v>4</v>
      </c>
    </row>
    <row r="84" spans="1:1" x14ac:dyDescent="0.2">
      <c r="A84" s="5" t="s">
        <v>4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FDF3D7362C3418DCD1ABF2657EB1F" ma:contentTypeVersion="104" ma:contentTypeDescription="" ma:contentTypeScope="" ma:versionID="907ca4272b18bae70d9882c5b4168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2016-08-11T07:00:00+00:00</OpenedDate>
    <Date1 xmlns="dc463f71-b30c-4ab2-9473-d307f9d35888">2016-08-11T07:00:00+00:00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161002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B89818A-C652-45D1-9380-2301C3020944}"/>
</file>

<file path=customXml/itemProps2.xml><?xml version="1.0" encoding="utf-8"?>
<ds:datastoreItem xmlns:ds="http://schemas.openxmlformats.org/officeDocument/2006/customXml" ds:itemID="{719B5C85-78B6-4642-A385-D821593FC03D}"/>
</file>

<file path=customXml/itemProps3.xml><?xml version="1.0" encoding="utf-8"?>
<ds:datastoreItem xmlns:ds="http://schemas.openxmlformats.org/officeDocument/2006/customXml" ds:itemID="{03C1BCFF-26A7-4445-B50C-9E297FC408B8}"/>
</file>

<file path=customXml/itemProps4.xml><?xml version="1.0" encoding="utf-8"?>
<ds:datastoreItem xmlns:ds="http://schemas.openxmlformats.org/officeDocument/2006/customXml" ds:itemID="{6E7A302F-63DB-41D6-96C7-207988A0B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SOG 4-2016</vt:lpstr>
      <vt:lpstr>SOG 5-2016</vt:lpstr>
      <vt:lpstr>SOG 6-2016</vt:lpstr>
      <vt:lpstr>SOG 12ME 6-2016</vt:lpstr>
      <vt:lpstr>'SOG 12ME 6-2016'!Print_Area</vt:lpstr>
      <vt:lpstr>'SOG 4-2016'!Print_Area</vt:lpstr>
      <vt:lpstr>'SOG 5-2016'!Print_Area</vt:lpstr>
      <vt:lpstr>'SOG 6-2016'!Print_Area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Kredel, Ashley (UTC)</cp:lastModifiedBy>
  <dcterms:created xsi:type="dcterms:W3CDTF">2016-08-11T15:35:51Z</dcterms:created>
  <dcterms:modified xsi:type="dcterms:W3CDTF">2016-08-11T23:00:56Z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0x0101006E56B4D1795A2E4DB2F0B01679ED314A00C7DFDF3D7362C3418DCD1ABF2657EB1F</vt:lpwstr>
  </property>
  <property fmtid="{D5CDD505-2E9C-101B-9397-08002B2CF9AE}" pid="3" name="_docset_NoMedatataSyncRequired">
    <vt:lpwstr>False</vt:lpwstr>
  </property>
</Properties>
</file>