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60" windowWidth="17955" windowHeight="11235" activeTab="1"/>
  </bookViews>
  <sheets>
    <sheet name="BALANCE SHEET" sheetId="4" r:id="rId1"/>
    <sheet name="INCOME STATEMENT" sheetId="1" r:id="rId2"/>
  </sheets>
  <definedNames>
    <definedName name="_xlnm.Print_Area" localSheetId="0">'BALANCE SHEET'!$B$6:$N$84</definedName>
    <definedName name="_xlnm.Print_Area" localSheetId="1">'INCOME STATEMENT'!$B$1:$M$56</definedName>
    <definedName name="_xlnm.Print_Titles" localSheetId="0">'BALANCE SHEET'!$1:$5</definedName>
  </definedNames>
  <calcPr calcId="145621"/>
</workbook>
</file>

<file path=xl/calcChain.xml><?xml version="1.0" encoding="utf-8"?>
<calcChain xmlns="http://schemas.openxmlformats.org/spreadsheetml/2006/main">
  <c r="G47" i="1" l="1"/>
  <c r="E32" i="1" l="1"/>
  <c r="G23" i="1"/>
  <c r="E23" i="1"/>
  <c r="D23" i="1"/>
  <c r="E15" i="1"/>
  <c r="F51" i="4"/>
  <c r="G34" i="1" l="1"/>
  <c r="G28" i="1"/>
  <c r="G21" i="1"/>
  <c r="G22" i="1" s="1"/>
  <c r="G13" i="1"/>
  <c r="D34" i="1"/>
  <c r="E34" i="1"/>
  <c r="E28" i="1"/>
  <c r="D28" i="1"/>
  <c r="D29" i="1" s="1"/>
  <c r="D22" i="1"/>
  <c r="E21" i="1"/>
  <c r="E22" i="1" s="1"/>
  <c r="D21" i="1"/>
  <c r="E13" i="1"/>
  <c r="D13" i="1"/>
  <c r="H83" i="4"/>
  <c r="H74" i="4"/>
  <c r="H69" i="4"/>
  <c r="H57" i="4"/>
  <c r="H42" i="4"/>
  <c r="H35" i="4"/>
  <c r="H23" i="4"/>
  <c r="F83" i="4"/>
  <c r="E83" i="4"/>
  <c r="F74" i="4"/>
  <c r="E74" i="4"/>
  <c r="F69" i="4"/>
  <c r="E69" i="4"/>
  <c r="F57" i="4"/>
  <c r="E57" i="4"/>
  <c r="F42" i="4"/>
  <c r="E42" i="4"/>
  <c r="F35" i="4"/>
  <c r="E35" i="4"/>
  <c r="F23" i="4"/>
  <c r="E23" i="4"/>
  <c r="D39" i="1" l="1"/>
  <c r="D55" i="1" s="1"/>
  <c r="G29" i="1"/>
  <c r="D54" i="1"/>
  <c r="F84" i="4"/>
  <c r="F43" i="4"/>
  <c r="E43" i="4"/>
  <c r="H84" i="4"/>
  <c r="E84" i="4"/>
  <c r="E88" i="4" s="1"/>
  <c r="H43" i="4"/>
  <c r="E29" i="1"/>
  <c r="E39" i="1" s="1"/>
  <c r="E47" i="1" s="1"/>
  <c r="D56" i="1"/>
  <c r="D47" i="1"/>
  <c r="D53" i="1"/>
  <c r="K32" i="1"/>
  <c r="G39" i="1" l="1"/>
  <c r="H88" i="4"/>
  <c r="F88" i="4"/>
  <c r="K52" i="1"/>
  <c r="M52" i="1" s="1"/>
  <c r="F52" i="1"/>
  <c r="H52" i="1" s="1"/>
  <c r="K51" i="1"/>
  <c r="M51" i="1" s="1"/>
  <c r="F51" i="1"/>
  <c r="H51" i="1" s="1"/>
  <c r="K50" i="1"/>
  <c r="M50" i="1" s="1"/>
  <c r="F50" i="1"/>
  <c r="H50" i="1" s="1"/>
  <c r="K49" i="1"/>
  <c r="M49" i="1" s="1"/>
  <c r="F49" i="1"/>
  <c r="H49" i="1" s="1"/>
  <c r="K48" i="1"/>
  <c r="M48" i="1" s="1"/>
  <c r="F48" i="1"/>
  <c r="H48" i="1" s="1"/>
  <c r="L82" i="4"/>
  <c r="N82" i="4" s="1"/>
  <c r="G82" i="4"/>
  <c r="I82" i="4" s="1"/>
  <c r="L81" i="4"/>
  <c r="N81" i="4" s="1"/>
  <c r="G81" i="4"/>
  <c r="I81" i="4" s="1"/>
  <c r="L80" i="4"/>
  <c r="N80" i="4" s="1"/>
  <c r="G80" i="4"/>
  <c r="I80" i="4" s="1"/>
  <c r="L79" i="4"/>
  <c r="N79" i="4" s="1"/>
  <c r="G79" i="4"/>
  <c r="I79" i="4" s="1"/>
  <c r="L78" i="4"/>
  <c r="N78" i="4" s="1"/>
  <c r="G78" i="4"/>
  <c r="I78" i="4" s="1"/>
  <c r="L77" i="4"/>
  <c r="N77" i="4" s="1"/>
  <c r="G77" i="4"/>
  <c r="I77" i="4" s="1"/>
  <c r="L76" i="4"/>
  <c r="N76" i="4" s="1"/>
  <c r="G76" i="4"/>
  <c r="I76" i="4" s="1"/>
  <c r="L73" i="4"/>
  <c r="N73" i="4" s="1"/>
  <c r="G73" i="4"/>
  <c r="I73" i="4" s="1"/>
  <c r="L72" i="4"/>
  <c r="N72" i="4" s="1"/>
  <c r="G72" i="4"/>
  <c r="L71" i="4"/>
  <c r="N71" i="4" s="1"/>
  <c r="G71" i="4"/>
  <c r="I71" i="4" s="1"/>
  <c r="L68" i="4"/>
  <c r="N68" i="4" s="1"/>
  <c r="G68" i="4"/>
  <c r="I68" i="4" s="1"/>
  <c r="L67" i="4"/>
  <c r="N67" i="4" s="1"/>
  <c r="G67" i="4"/>
  <c r="I67" i="4" s="1"/>
  <c r="L66" i="4"/>
  <c r="N66" i="4" s="1"/>
  <c r="G66" i="4"/>
  <c r="I66" i="4" s="1"/>
  <c r="L65" i="4"/>
  <c r="N65" i="4" s="1"/>
  <c r="G65" i="4"/>
  <c r="I65" i="4" s="1"/>
  <c r="L64" i="4"/>
  <c r="N64" i="4" s="1"/>
  <c r="G64" i="4"/>
  <c r="I64" i="4" s="1"/>
  <c r="L63" i="4"/>
  <c r="N63" i="4" s="1"/>
  <c r="G63" i="4"/>
  <c r="I63" i="4" s="1"/>
  <c r="L62" i="4"/>
  <c r="N62" i="4" s="1"/>
  <c r="G62" i="4"/>
  <c r="I62" i="4" s="1"/>
  <c r="L61" i="4"/>
  <c r="N61" i="4" s="1"/>
  <c r="G61" i="4"/>
  <c r="I61" i="4" s="1"/>
  <c r="L60" i="4"/>
  <c r="N60" i="4" s="1"/>
  <c r="G60" i="4"/>
  <c r="I60" i="4" s="1"/>
  <c r="L59" i="4"/>
  <c r="N59" i="4" s="1"/>
  <c r="G59" i="4"/>
  <c r="M83" i="4"/>
  <c r="K83" i="4"/>
  <c r="J83" i="4"/>
  <c r="M74" i="4"/>
  <c r="K74" i="4"/>
  <c r="J74" i="4"/>
  <c r="M69" i="4"/>
  <c r="K69" i="4"/>
  <c r="J69" i="4"/>
  <c r="L56" i="4"/>
  <c r="N56" i="4" s="1"/>
  <c r="G56" i="4"/>
  <c r="I56" i="4" s="1"/>
  <c r="L55" i="4"/>
  <c r="N55" i="4" s="1"/>
  <c r="G55" i="4"/>
  <c r="I55" i="4" s="1"/>
  <c r="L54" i="4"/>
  <c r="N54" i="4" s="1"/>
  <c r="G54" i="4"/>
  <c r="I54" i="4" s="1"/>
  <c r="L53" i="4"/>
  <c r="N53" i="4" s="1"/>
  <c r="G53" i="4"/>
  <c r="I53" i="4" s="1"/>
  <c r="L52" i="4"/>
  <c r="N52" i="4" s="1"/>
  <c r="G52" i="4"/>
  <c r="I52" i="4" s="1"/>
  <c r="L51" i="4"/>
  <c r="N51" i="4" s="1"/>
  <c r="G51" i="4"/>
  <c r="I51" i="4" s="1"/>
  <c r="L50" i="4"/>
  <c r="N50" i="4" s="1"/>
  <c r="G50" i="4"/>
  <c r="I50" i="4" s="1"/>
  <c r="L49" i="4"/>
  <c r="N49" i="4" s="1"/>
  <c r="G49" i="4"/>
  <c r="I49" i="4" s="1"/>
  <c r="L48" i="4"/>
  <c r="N48" i="4" s="1"/>
  <c r="G48" i="4"/>
  <c r="I48" i="4" s="1"/>
  <c r="L47" i="4"/>
  <c r="N47" i="4" s="1"/>
  <c r="G47" i="4"/>
  <c r="I47" i="4" s="1"/>
  <c r="L41" i="4"/>
  <c r="N41" i="4" s="1"/>
  <c r="G41" i="4"/>
  <c r="I41" i="4" s="1"/>
  <c r="L40" i="4"/>
  <c r="N40" i="4" s="1"/>
  <c r="G40" i="4"/>
  <c r="I40" i="4" s="1"/>
  <c r="L39" i="4"/>
  <c r="N39" i="4" s="1"/>
  <c r="G39" i="4"/>
  <c r="I39" i="4" s="1"/>
  <c r="L38" i="4"/>
  <c r="N38" i="4" s="1"/>
  <c r="G38" i="4"/>
  <c r="I38" i="4" s="1"/>
  <c r="L37" i="4"/>
  <c r="G37" i="4"/>
  <c r="I37" i="4" s="1"/>
  <c r="L34" i="4"/>
  <c r="N34" i="4" s="1"/>
  <c r="G34" i="4"/>
  <c r="I34" i="4" s="1"/>
  <c r="L33" i="4"/>
  <c r="N33" i="4" s="1"/>
  <c r="G33" i="4"/>
  <c r="I33" i="4" s="1"/>
  <c r="L32" i="4"/>
  <c r="N32" i="4" s="1"/>
  <c r="G32" i="4"/>
  <c r="I32" i="4" s="1"/>
  <c r="L31" i="4"/>
  <c r="N31" i="4" s="1"/>
  <c r="G31" i="4"/>
  <c r="I31" i="4" s="1"/>
  <c r="L30" i="4"/>
  <c r="N30" i="4" s="1"/>
  <c r="G30" i="4"/>
  <c r="I30" i="4" s="1"/>
  <c r="L29" i="4"/>
  <c r="N29" i="4" s="1"/>
  <c r="G29" i="4"/>
  <c r="I29" i="4" s="1"/>
  <c r="L27" i="4"/>
  <c r="N27" i="4" s="1"/>
  <c r="G27" i="4"/>
  <c r="I27" i="4" s="1"/>
  <c r="L26" i="4"/>
  <c r="N26" i="4" s="1"/>
  <c r="G26" i="4"/>
  <c r="L22" i="4"/>
  <c r="N22" i="4" s="1"/>
  <c r="L21" i="4"/>
  <c r="N21" i="4" s="1"/>
  <c r="L20" i="4"/>
  <c r="N20" i="4" s="1"/>
  <c r="L19" i="4"/>
  <c r="N19" i="4" s="1"/>
  <c r="L18" i="4"/>
  <c r="N18" i="4" s="1"/>
  <c r="L17" i="4"/>
  <c r="N17" i="4" s="1"/>
  <c r="L16" i="4"/>
  <c r="N16" i="4" s="1"/>
  <c r="L15" i="4"/>
  <c r="N15" i="4" s="1"/>
  <c r="L13" i="4"/>
  <c r="N13" i="4" s="1"/>
  <c r="L12" i="4"/>
  <c r="N12" i="4" s="1"/>
  <c r="L11" i="4"/>
  <c r="N11" i="4" s="1"/>
  <c r="M57" i="4"/>
  <c r="K57" i="4"/>
  <c r="J57" i="4"/>
  <c r="M42" i="4"/>
  <c r="K42" i="4"/>
  <c r="J42" i="4"/>
  <c r="M35" i="4"/>
  <c r="K35" i="4"/>
  <c r="J35" i="4"/>
  <c r="M23" i="4"/>
  <c r="K23" i="4"/>
  <c r="J23" i="4"/>
  <c r="G22" i="4"/>
  <c r="I22" i="4" s="1"/>
  <c r="G21" i="4"/>
  <c r="I21" i="4" s="1"/>
  <c r="G20" i="4"/>
  <c r="I20" i="4" s="1"/>
  <c r="G19" i="4"/>
  <c r="I19" i="4" s="1"/>
  <c r="G18" i="4"/>
  <c r="I18" i="4" s="1"/>
  <c r="G17" i="4"/>
  <c r="I17" i="4" s="1"/>
  <c r="G16" i="4"/>
  <c r="I16" i="4" s="1"/>
  <c r="G13" i="4"/>
  <c r="I13" i="4" s="1"/>
  <c r="G12" i="4"/>
  <c r="I12" i="4" s="1"/>
  <c r="G11" i="4"/>
  <c r="I11" i="4" s="1"/>
  <c r="G15" i="4"/>
  <c r="I15" i="4" s="1"/>
  <c r="L9" i="4"/>
  <c r="N9" i="4" s="1"/>
  <c r="G9" i="4"/>
  <c r="I9" i="4" s="1"/>
  <c r="B9" i="4"/>
  <c r="B10" i="4" s="1"/>
  <c r="B14" i="4" s="1"/>
  <c r="L8" i="4"/>
  <c r="N8" i="4" s="1"/>
  <c r="G8" i="4"/>
  <c r="G74" i="4" l="1"/>
  <c r="N74" i="4"/>
  <c r="K43" i="4"/>
  <c r="L83" i="4"/>
  <c r="N83" i="4"/>
  <c r="G83" i="4"/>
  <c r="I83" i="4"/>
  <c r="I72" i="4"/>
  <c r="I74" i="4" s="1"/>
  <c r="L69" i="4"/>
  <c r="G69" i="4"/>
  <c r="I59" i="4"/>
  <c r="I69" i="4" s="1"/>
  <c r="J84" i="4"/>
  <c r="J43" i="4"/>
  <c r="L74" i="4"/>
  <c r="N69" i="4"/>
  <c r="K84" i="4"/>
  <c r="M84" i="4"/>
  <c r="I57" i="4"/>
  <c r="N57" i="4"/>
  <c r="I42" i="4"/>
  <c r="G57" i="4"/>
  <c r="G35" i="4"/>
  <c r="L42" i="4"/>
  <c r="G42" i="4"/>
  <c r="L57" i="4"/>
  <c r="I26" i="4"/>
  <c r="I35" i="4" s="1"/>
  <c r="N37" i="4"/>
  <c r="N42" i="4" s="1"/>
  <c r="M43" i="4"/>
  <c r="N35" i="4"/>
  <c r="L35" i="4"/>
  <c r="N23" i="4"/>
  <c r="G23" i="4"/>
  <c r="L23" i="4"/>
  <c r="B18" i="4"/>
  <c r="B19" i="4" s="1"/>
  <c r="B20" i="4" s="1"/>
  <c r="B21" i="4" s="1"/>
  <c r="B22" i="4" s="1"/>
  <c r="B23" i="4" s="1"/>
  <c r="B25" i="4" s="1"/>
  <c r="B28" i="4" s="1"/>
  <c r="B31" i="4" s="1"/>
  <c r="B32" i="4" s="1"/>
  <c r="B33" i="4" s="1"/>
  <c r="B34" i="4" s="1"/>
  <c r="B35" i="4" s="1"/>
  <c r="B37" i="4" s="1"/>
  <c r="B38" i="4" s="1"/>
  <c r="B39" i="4" s="1"/>
  <c r="B40" i="4" s="1"/>
  <c r="B41" i="4" s="1"/>
  <c r="B42" i="4" s="1"/>
  <c r="B43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1" i="4" s="1"/>
  <c r="B72" i="4" s="1"/>
  <c r="B73" i="4" s="1"/>
  <c r="B74" i="4" s="1"/>
  <c r="B76" i="4" s="1"/>
  <c r="B77" i="4" s="1"/>
  <c r="B78" i="4" s="1"/>
  <c r="B79" i="4" s="1"/>
  <c r="B80" i="4" s="1"/>
  <c r="B81" i="4" s="1"/>
  <c r="B82" i="4" s="1"/>
  <c r="B83" i="4" s="1"/>
  <c r="B84" i="4" s="1"/>
  <c r="I8" i="4"/>
  <c r="I23" i="4" s="1"/>
  <c r="J88" i="4" l="1"/>
  <c r="M88" i="4"/>
  <c r="K88" i="4"/>
  <c r="G84" i="4"/>
  <c r="N84" i="4"/>
  <c r="L84" i="4"/>
  <c r="I84" i="4"/>
  <c r="G43" i="4"/>
  <c r="L43" i="4"/>
  <c r="I43" i="4"/>
  <c r="N43" i="4"/>
  <c r="G88" i="4" l="1"/>
  <c r="I88" i="4"/>
  <c r="L88" i="4"/>
  <c r="N88" i="4"/>
  <c r="J28" i="1"/>
  <c r="K15" i="1"/>
  <c r="M15" i="1" s="1"/>
  <c r="K46" i="1"/>
  <c r="M46" i="1" s="1"/>
  <c r="K45" i="1"/>
  <c r="M45" i="1" s="1"/>
  <c r="K44" i="1"/>
  <c r="M44" i="1" s="1"/>
  <c r="K43" i="1"/>
  <c r="M43" i="1" s="1"/>
  <c r="K42" i="1"/>
  <c r="M42" i="1" s="1"/>
  <c r="K41" i="1"/>
  <c r="M41" i="1" s="1"/>
  <c r="K40" i="1"/>
  <c r="M40" i="1" s="1"/>
  <c r="K38" i="1"/>
  <c r="K37" i="1"/>
  <c r="M37" i="1" s="1"/>
  <c r="K36" i="1"/>
  <c r="M36" i="1" s="1"/>
  <c r="J34" i="1"/>
  <c r="J39" i="1" s="1"/>
  <c r="K33" i="1"/>
  <c r="M33" i="1" s="1"/>
  <c r="M32" i="1"/>
  <c r="K31" i="1"/>
  <c r="M31" i="1" s="1"/>
  <c r="K30" i="1"/>
  <c r="M30" i="1" s="1"/>
  <c r="K27" i="1"/>
  <c r="M27" i="1" s="1"/>
  <c r="K26" i="1"/>
  <c r="K25" i="1"/>
  <c r="K24" i="1"/>
  <c r="M24" i="1" s="1"/>
  <c r="J21" i="1"/>
  <c r="J22" i="1" s="1"/>
  <c r="K20" i="1"/>
  <c r="M20" i="1" s="1"/>
  <c r="K19" i="1"/>
  <c r="K18" i="1"/>
  <c r="M18" i="1" s="1"/>
  <c r="K17" i="1"/>
  <c r="M17" i="1" s="1"/>
  <c r="K16" i="1"/>
  <c r="M16" i="1" s="1"/>
  <c r="K14" i="1"/>
  <c r="M14" i="1" s="1"/>
  <c r="J13" i="1"/>
  <c r="K12" i="1"/>
  <c r="M12" i="1" s="1"/>
  <c r="K11" i="1"/>
  <c r="M11" i="1" s="1"/>
  <c r="K10" i="1"/>
  <c r="M10" i="1" s="1"/>
  <c r="K9" i="1"/>
  <c r="M9" i="1" s="1"/>
  <c r="K8" i="1"/>
  <c r="M8" i="1" s="1"/>
  <c r="K7" i="1"/>
  <c r="M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F38" i="1"/>
  <c r="F37" i="1"/>
  <c r="F36" i="1"/>
  <c r="F35" i="1"/>
  <c r="F33" i="1"/>
  <c r="F32" i="1"/>
  <c r="F31" i="1"/>
  <c r="F30" i="1"/>
  <c r="F27" i="1"/>
  <c r="F26" i="1"/>
  <c r="F25" i="1"/>
  <c r="F24" i="1"/>
  <c r="F20" i="1"/>
  <c r="F19" i="1"/>
  <c r="F18" i="1"/>
  <c r="F17" i="1"/>
  <c r="F16" i="1"/>
  <c r="F15" i="1"/>
  <c r="F14" i="1"/>
  <c r="F12" i="1"/>
  <c r="F11" i="1"/>
  <c r="F10" i="1"/>
  <c r="F9" i="1"/>
  <c r="F8" i="1"/>
  <c r="F7" i="1"/>
  <c r="J23" i="1" l="1"/>
  <c r="J29" i="1" s="1"/>
  <c r="M26" i="1"/>
  <c r="K21" i="1"/>
  <c r="K22" i="1" s="1"/>
  <c r="M34" i="1"/>
  <c r="K34" i="1"/>
  <c r="K28" i="1"/>
  <c r="M25" i="1"/>
  <c r="M19" i="1"/>
  <c r="M21" i="1" s="1"/>
  <c r="M22" i="1" s="1"/>
  <c r="M13" i="1"/>
  <c r="K13" i="1"/>
  <c r="L28" i="1"/>
  <c r="H40" i="1"/>
  <c r="H37" i="1"/>
  <c r="H36" i="1"/>
  <c r="H35" i="1"/>
  <c r="H33" i="1"/>
  <c r="H32" i="1"/>
  <c r="H31" i="1"/>
  <c r="H30" i="1"/>
  <c r="H27" i="1"/>
  <c r="H26" i="1"/>
  <c r="H25" i="1"/>
  <c r="H24" i="1"/>
  <c r="H20" i="1"/>
  <c r="H19" i="1"/>
  <c r="H18" i="1"/>
  <c r="H17" i="1"/>
  <c r="H16" i="1"/>
  <c r="H15" i="1"/>
  <c r="H14" i="1"/>
  <c r="H12" i="1"/>
  <c r="H11" i="1"/>
  <c r="H10" i="1"/>
  <c r="H9" i="1"/>
  <c r="H8" i="1"/>
  <c r="H7" i="1"/>
  <c r="L34" i="1"/>
  <c r="I28" i="1"/>
  <c r="L21" i="1"/>
  <c r="L22" i="1" s="1"/>
  <c r="I21" i="1"/>
  <c r="L13" i="1"/>
  <c r="I13" i="1"/>
  <c r="F34" i="1"/>
  <c r="F28" i="1"/>
  <c r="F21" i="1"/>
  <c r="F22" i="1" s="1"/>
  <c r="F13" i="1"/>
  <c r="B23" i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L23" i="1" l="1"/>
  <c r="L29" i="1" s="1"/>
  <c r="M28" i="1"/>
  <c r="K23" i="1"/>
  <c r="K29" i="1" s="1"/>
  <c r="F23" i="1"/>
  <c r="F29" i="1" s="1"/>
  <c r="F39" i="1" s="1"/>
  <c r="F47" i="1" s="1"/>
  <c r="H34" i="1"/>
  <c r="H13" i="1"/>
  <c r="H21" i="1"/>
  <c r="H22" i="1" s="1"/>
  <c r="H28" i="1"/>
  <c r="I34" i="1"/>
  <c r="I22" i="1"/>
  <c r="I23" i="1" s="1"/>
  <c r="M38" i="1" l="1"/>
  <c r="I29" i="1"/>
  <c r="I39" i="1" s="1"/>
  <c r="M23" i="1"/>
  <c r="M29" i="1" s="1"/>
  <c r="I53" i="1"/>
  <c r="I54" i="1"/>
  <c r="H23" i="1"/>
  <c r="H29" i="1" s="1"/>
  <c r="J47" i="1" l="1"/>
  <c r="K35" i="1"/>
  <c r="H38" i="1"/>
  <c r="H39" i="1" s="1"/>
  <c r="H47" i="1" s="1"/>
  <c r="I56" i="1"/>
  <c r="I55" i="1"/>
  <c r="I47" i="1"/>
  <c r="K39" i="1" l="1"/>
  <c r="K47" i="1" s="1"/>
  <c r="L39" i="1"/>
  <c r="L47" i="1" s="1"/>
  <c r="M35" i="1" l="1"/>
  <c r="M39" i="1" s="1"/>
  <c r="M47" i="1" s="1"/>
</calcChain>
</file>

<file path=xl/sharedStrings.xml><?xml version="1.0" encoding="utf-8"?>
<sst xmlns="http://schemas.openxmlformats.org/spreadsheetml/2006/main" count="172" uniqueCount="144">
  <si>
    <t>Local Network Service Revenues</t>
  </si>
  <si>
    <t>Network Access Service Revenues</t>
  </si>
  <si>
    <t>Long Distance Network Services Revenues</t>
  </si>
  <si>
    <t>Carrier Billing and Collection Revenues</t>
  </si>
  <si>
    <t>Miscellaneous Revenues</t>
  </si>
  <si>
    <t>Uncollectible Revenues</t>
  </si>
  <si>
    <t>Plant Nonspecific Operations (ex Depr. &amp; Amort.)</t>
  </si>
  <si>
    <t>Depreciation Expense</t>
  </si>
  <si>
    <t>Amortization Expense</t>
  </si>
  <si>
    <t>Other Operating Income and Expenses</t>
  </si>
  <si>
    <t>State and Local Taxes</t>
  </si>
  <si>
    <t>Federal Income Taxes</t>
  </si>
  <si>
    <t>Other Taxes</t>
  </si>
  <si>
    <t>Interest on Funded Debt</t>
  </si>
  <si>
    <t>Interest Expense - Capital Leases</t>
  </si>
  <si>
    <t>Allowance for Funds Used During Construction</t>
  </si>
  <si>
    <t>Nonoperating Net Income(Expense)</t>
  </si>
  <si>
    <t>Other Interest Expense</t>
  </si>
  <si>
    <t>Extraordinary Items</t>
  </si>
  <si>
    <t>Jurisdictional Differences</t>
  </si>
  <si>
    <t>Total Taxes Based on Income</t>
  </si>
  <si>
    <t>Retained Earnings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</si>
  <si>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</si>
  <si>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</si>
  <si>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</si>
  <si>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</si>
  <si>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</si>
  <si>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Line #</t>
  </si>
  <si>
    <t>13a</t>
  </si>
  <si>
    <t>13b</t>
  </si>
  <si>
    <t>Item</t>
  </si>
  <si>
    <t>Net Operating Revenues (1 thru 6)</t>
  </si>
  <si>
    <t>Less: Corporate Op Adjustment (FCC 36.621)</t>
  </si>
  <si>
    <t>Adjusted Corporate Operations Expense</t>
  </si>
  <si>
    <t>Customer Operations Expense</t>
  </si>
  <si>
    <t>Corporate Operations Expense</t>
  </si>
  <si>
    <t>Plant Specific Operations Expense</t>
  </si>
  <si>
    <t>Total Operating Expenses (8 thru 12 + 13b)</t>
  </si>
  <si>
    <t>Operating Income or Margin (7 less 14)</t>
  </si>
  <si>
    <t>Total Operating Taxes (17+18+19)</t>
  </si>
  <si>
    <t>Net Operating Income or Margin (15+16-20)</t>
  </si>
  <si>
    <t>Total Net Income or Margin (21+27+28+29+30-26)</t>
  </si>
  <si>
    <t>Patronage Capital Beginning-of-Year</t>
  </si>
  <si>
    <t>Transfers of Patronage Capital</t>
  </si>
  <si>
    <t>Patronage Capital Credits Retired</t>
  </si>
  <si>
    <t>Patronage Capital End-of-Year (40+41-42)</t>
  </si>
  <si>
    <t>Annual Debt Service Payments</t>
  </si>
  <si>
    <t>Retained Earnings or Margins End-of-Period (31+33+34)-(35+36+37+38)</t>
  </si>
  <si>
    <t>Cash Ratio (14+20-10-11)/7</t>
  </si>
  <si>
    <t>TIER (31+26)/26</t>
  </si>
  <si>
    <t>Operating Accrual Ratio (14+20+26)/7</t>
  </si>
  <si>
    <t>DSCR (31+26+10+11)/44</t>
  </si>
  <si>
    <t>Total Fixed Charges (22 thru 25)</t>
  </si>
  <si>
    <t>Nonregulated Net Income (Loss)</t>
  </si>
  <si>
    <t>INCOME STATEMENT - RECONCILIATION</t>
  </si>
  <si>
    <t>INLAND TELEPHONE COMPANY</t>
  </si>
  <si>
    <t>BALANCE SHEET - RECONCILIATION</t>
  </si>
  <si>
    <t>ASSETS</t>
  </si>
  <si>
    <t>CURRENT ASSTES</t>
  </si>
  <si>
    <t>Cash and Equivalents</t>
  </si>
  <si>
    <t>Cash-RUS Construction Fund</t>
  </si>
  <si>
    <t>Affiliates:</t>
  </si>
  <si>
    <t>a.</t>
  </si>
  <si>
    <t>Telecom. Accounts Receivable</t>
  </si>
  <si>
    <t>b.</t>
  </si>
  <si>
    <t>c.</t>
  </si>
  <si>
    <t>Other Accounts Receivable</t>
  </si>
  <si>
    <t>Notes Receivable</t>
  </si>
  <si>
    <t>Non-Affiliates</t>
  </si>
  <si>
    <t>Interest and Dividends Receivable</t>
  </si>
  <si>
    <t>Materials - Regulated</t>
  </si>
  <si>
    <t>Materials - Nonregulated</t>
  </si>
  <si>
    <t>Prepayments</t>
  </si>
  <si>
    <t>Other Current Assets</t>
  </si>
  <si>
    <t>NONCURRENT ASSTES</t>
  </si>
  <si>
    <t>Investments in Affiliated Companies</t>
  </si>
  <si>
    <t>Rural Development</t>
  </si>
  <si>
    <t>Nonrural Development</t>
  </si>
  <si>
    <t>Other Investments</t>
  </si>
  <si>
    <t>Nonregulated Investment</t>
  </si>
  <si>
    <t>Other Noncurrent Assets</t>
  </si>
  <si>
    <t>Deferred Charges</t>
  </si>
  <si>
    <t>Total Noncurrent Assets (11 thru 16)</t>
  </si>
  <si>
    <t>Total Current Assets (1 thru 9)</t>
  </si>
  <si>
    <t>Telecom. Plant-in-Service</t>
  </si>
  <si>
    <t>PLANT, PROPERTY, AND EQUIPMENT</t>
  </si>
  <si>
    <t>Property Held for Future Use</t>
  </si>
  <si>
    <t>Plant Under Construction</t>
  </si>
  <si>
    <t>Plant Adj., Nonop. Plant &amp; Goodwill</t>
  </si>
  <si>
    <t>Net Plant (18 thru 22)</t>
  </si>
  <si>
    <t>Less: Accumulated Depreciation (CR)</t>
  </si>
  <si>
    <t>TOTAL ASSETS (10 + 17 + 23)</t>
  </si>
  <si>
    <t>LIABILITIES AND STOCKHOLDERS' EQUITY</t>
  </si>
  <si>
    <t>CURRENT LIABILITIES</t>
  </si>
  <si>
    <t>Accounts Payable</t>
  </si>
  <si>
    <t>Notes Payable</t>
  </si>
  <si>
    <t>Advance Billings and Payments</t>
  </si>
  <si>
    <t>Customer Deposits</t>
  </si>
  <si>
    <t>Current Mat. L/T Debt</t>
  </si>
  <si>
    <t>Income Taxes Accrued</t>
  </si>
  <si>
    <t>Other Taxes Accrued</t>
  </si>
  <si>
    <t>Other Current Liabilities</t>
  </si>
  <si>
    <t>Total Current Liabilities (25 thru 34)</t>
  </si>
  <si>
    <t>LONG-TERM DEBT</t>
  </si>
  <si>
    <t>Funded Debt-RUS Notes</t>
  </si>
  <si>
    <t>Funded Debt-RTB Notes</t>
  </si>
  <si>
    <t>Funded Debt-FFB Notes</t>
  </si>
  <si>
    <t>Funded Debt-Other</t>
  </si>
  <si>
    <t>Funded Debt-Rural Development Loan</t>
  </si>
  <si>
    <t>Premium (Discount) on L/T Debt</t>
  </si>
  <si>
    <t>Reacquired Debt</t>
  </si>
  <si>
    <t>Obligations Under Capital Lease</t>
  </si>
  <si>
    <t>Adv. From Affiliated Companies</t>
  </si>
  <si>
    <t>Other Long-Term Debt</t>
  </si>
  <si>
    <t>Total Long-Term Debt (36 thru 45)</t>
  </si>
  <si>
    <t>OTHER LIAB. &amp; DEF. CREDITS</t>
  </si>
  <si>
    <t>Other Long-Term Liabilities</t>
  </si>
  <si>
    <t>Other Deferred Credits</t>
  </si>
  <si>
    <t>Other Jurisdictional Differences</t>
  </si>
  <si>
    <t>Total Other Liab &amp; Def Credits (47 thru 49)</t>
  </si>
  <si>
    <t>EQUITY</t>
  </si>
  <si>
    <t>Cap. Stock Outstand. &amp; Subscribed</t>
  </si>
  <si>
    <t>Additional Paid-in-Capital</t>
  </si>
  <si>
    <t>Treasury Stock</t>
  </si>
  <si>
    <t>Membership and Cap. Certificates</t>
  </si>
  <si>
    <t>Other Capital</t>
  </si>
  <si>
    <t>Patronage Capital Credits</t>
  </si>
  <si>
    <t>Retained Earnings</t>
  </si>
  <si>
    <t>Total Equity (51 thru 57)</t>
  </si>
  <si>
    <t>TOTAL LIABILITIES &amp; EQUITY (35+46+50+58)</t>
  </si>
  <si>
    <t>Total This Year 2014</t>
  </si>
  <si>
    <t>Total Idaho This Year 2014</t>
  </si>
  <si>
    <t>Total Washington This Year 2014</t>
  </si>
  <si>
    <t>Current Mat. L/T Debt-Rural Dev</t>
  </si>
  <si>
    <t>Current Mat. L/T Debt-Capital Lease</t>
  </si>
  <si>
    <t>BALANCE CHECK</t>
  </si>
  <si>
    <t>Part 64 Adj. to NonReg</t>
  </si>
  <si>
    <t>WASHINGTON 534</t>
  </si>
  <si>
    <t>FOR THE YEARS ENDED DECEMBER 31, 2014 and 2015</t>
  </si>
  <si>
    <t>Total This Year 2015</t>
  </si>
  <si>
    <t>Total Idaho This Year 2015</t>
  </si>
  <si>
    <t>Total Washington This Year 2015</t>
  </si>
  <si>
    <t>This Year Adjusted 2015</t>
  </si>
  <si>
    <t>Prior Year Adjusted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</si>
</sst>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_);[Red]\(#,##0.00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38" fontId="0" fillId="0" borderId="0" xfId="0" applyNumberFormat="1"/>
    <xf numFmtId="38" fontId="1" fillId="0" borderId="1" xfId="0" applyNumberFormat="1" applyFont="1" applyBorder="1"/>
    <xf numFmtId="38" fontId="0" fillId="0" borderId="2" xfId="0" applyNumberFormat="1" applyBorder="1"/>
    <xf numFmtId="38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38" fontId="1" fillId="0" borderId="4" xfId="0" applyNumberFormat="1" applyFont="1" applyBorder="1" applyAlignment="1">
      <alignment horizontal="center" wrapText="1"/>
    </xf>
    <xf numFmtId="38" fontId="1" fillId="0" borderId="5" xfId="0" applyNumberFormat="1" applyFont="1" applyBorder="1" applyAlignment="1">
      <alignment horizontal="center" wrapText="1"/>
    </xf>
    <xf numFmtId="38" fontId="0" fillId="0" borderId="6" xfId="0" applyNumberFormat="1" applyBorder="1"/>
    <xf numFmtId="38" fontId="0" fillId="0" borderId="7" xfId="0" applyNumberFormat="1" applyBorder="1"/>
    <xf numFmtId="38" fontId="0" fillId="0" borderId="0" xfId="0" applyNumberFormat="1" applyBorder="1"/>
    <xf numFmtId="38" fontId="1" fillId="0" borderId="1" xfId="0" applyNumberFormat="1" applyFont="1" applyBorder="1" applyAlignment="1">
      <alignment wrapText="1"/>
    </xf>
    <xf numFmtId="38" fontId="1" fillId="0" borderId="9" xfId="0" applyNumberFormat="1" applyFont="1" applyBorder="1" applyAlignment="1">
      <alignment wrapText="1"/>
    </xf>
    <xf numFmtId="38" fontId="0" fillId="0" borderId="10" xfId="0" applyNumberFormat="1" applyBorder="1"/>
    <xf numFmtId="164" fontId="0" fillId="0" borderId="0" xfId="0" applyNumberFormat="1"/>
    <xf numFmtId="164" fontId="0" fillId="0" borderId="10" xfId="0" applyNumberFormat="1" applyBorder="1"/>
    <xf numFmtId="38" fontId="1" fillId="0" borderId="12" xfId="0" applyNumberFormat="1" applyFont="1" applyBorder="1" applyAlignment="1">
      <alignment horizontal="center" wrapText="1"/>
    </xf>
    <xf numFmtId="38" fontId="0" fillId="0" borderId="13" xfId="0" applyNumberFormat="1" applyBorder="1"/>
    <xf numFmtId="38" fontId="1" fillId="0" borderId="14" xfId="0" applyNumberFormat="1" applyFont="1" applyBorder="1"/>
    <xf numFmtId="38" fontId="1" fillId="0" borderId="14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 horizontal="center" wrapText="1"/>
    </xf>
    <xf numFmtId="38" fontId="1" fillId="0" borderId="13" xfId="0" applyNumberFormat="1" applyFont="1" applyBorder="1" applyAlignment="1">
      <alignment horizontal="center" wrapText="1"/>
    </xf>
    <xf numFmtId="38" fontId="1" fillId="0" borderId="2" xfId="0" applyNumberFormat="1" applyFont="1" applyBorder="1" applyAlignment="1">
      <alignment horizontal="center" wrapText="1"/>
    </xf>
    <xf numFmtId="38" fontId="1" fillId="0" borderId="11" xfId="0" applyNumberFormat="1" applyFont="1" applyBorder="1" applyAlignment="1">
      <alignment horizontal="center" wrapText="1"/>
    </xf>
    <xf numFmtId="38" fontId="1" fillId="0" borderId="15" xfId="0" applyNumberFormat="1" applyFont="1" applyBorder="1" applyAlignment="1">
      <alignment horizontal="center" wrapText="1"/>
    </xf>
    <xf numFmtId="38" fontId="1" fillId="0" borderId="16" xfId="0" applyNumberFormat="1" applyFont="1" applyBorder="1" applyAlignment="1">
      <alignment horizontal="center" wrapText="1"/>
    </xf>
    <xf numFmtId="0" fontId="0" fillId="0" borderId="0" xfId="0" applyBorder="1"/>
    <xf numFmtId="0" fontId="1" fillId="0" borderId="0" xfId="0" applyFont="1" applyBorder="1" applyAlignment="1"/>
    <xf numFmtId="38" fontId="0" fillId="2" borderId="0" xfId="0" applyNumberFormat="1" applyFill="1"/>
    <xf numFmtId="38" fontId="0" fillId="2" borderId="13" xfId="0" applyNumberFormat="1" applyFill="1" applyBorder="1"/>
    <xf numFmtId="38" fontId="0" fillId="2" borderId="2" xfId="0" applyNumberFormat="1" applyFill="1" applyBorder="1"/>
    <xf numFmtId="38" fontId="0" fillId="2" borderId="0" xfId="0" applyNumberFormat="1" applyFill="1" applyBorder="1"/>
    <xf numFmtId="0" fontId="1" fillId="0" borderId="0" xfId="0" applyFont="1" applyFill="1" applyBorder="1" applyAlignment="1"/>
    <xf numFmtId="0" fontId="0" fillId="0" borderId="0" xfId="0" applyFill="1" applyAlignment="1">
      <alignment horizontal="center"/>
    </xf>
    <xf numFmtId="38" fontId="0" fillId="0" borderId="0" xfId="0" applyNumberFormat="1" applyFill="1"/>
    <xf numFmtId="38" fontId="0" fillId="0" borderId="2" xfId="0" applyNumberFormat="1" applyFill="1" applyBorder="1"/>
    <xf numFmtId="38" fontId="0" fillId="0" borderId="0" xfId="0" applyNumberFormat="1" applyFill="1" applyBorder="1"/>
    <xf numFmtId="0" fontId="0" fillId="0" borderId="0" xfId="0" applyFill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/>
    <xf numFmtId="0" fontId="1" fillId="0" borderId="0" xfId="0" applyFont="1" applyFill="1" applyAlignment="1"/>
    <xf numFmtId="0" fontId="0" fillId="0" borderId="0" xfId="0" applyFill="1" applyBorder="1"/>
    <xf numFmtId="0" fontId="1" fillId="0" borderId="0" xfId="0" applyFont="1" applyFill="1" applyBorder="1"/>
    <xf numFmtId="38" fontId="1" fillId="0" borderId="0" xfId="0" applyNumberFormat="1" applyFont="1" applyFill="1" applyBorder="1"/>
    <xf numFmtId="0" fontId="0" fillId="0" borderId="0" xfId="0" applyFill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vertical="top"/>
    </xf>
    <xf numFmtId="0" fontId="0" fillId="0" borderId="0" xfId="0" applyFont="1" applyFill="1" applyAlignment="1"/>
    <xf numFmtId="38" fontId="0" fillId="2" borderId="10" xfId="0" applyNumberFormat="1" applyFill="1" applyBorder="1"/>
    <xf numFmtId="38" fontId="0" fillId="0" borderId="0" xfId="0" applyNumberFormat="1" applyFont="1" applyFill="1" applyBorder="1"/>
    <xf numFmtId="0" fontId="1" fillId="0" borderId="0" xfId="0" applyFont="1" applyAlignment="1"/>
    <xf numFmtId="0" fontId="0" fillId="2" borderId="0" xfId="0" applyFill="1" applyAlignment="1">
      <alignment horizontal="center"/>
    </xf>
    <xf numFmtId="0" fontId="1" fillId="2" borderId="0" xfId="0" applyFont="1" applyFill="1" applyAlignment="1"/>
    <xf numFmtId="0" fontId="0" fillId="2" borderId="0" xfId="0" applyFill="1" applyBorder="1"/>
    <xf numFmtId="38" fontId="1" fillId="2" borderId="0" xfId="0" applyNumberFormat="1" applyFont="1" applyFill="1" applyBorder="1"/>
    <xf numFmtId="38" fontId="1" fillId="0" borderId="7" xfId="0" applyNumberFormat="1" applyFont="1" applyFill="1" applyBorder="1"/>
    <xf numFmtId="38" fontId="1" fillId="0" borderId="17" xfId="0" applyNumberFormat="1" applyFont="1" applyFill="1" applyBorder="1"/>
    <xf numFmtId="38" fontId="1" fillId="0" borderId="8" xfId="0" applyNumberFormat="1" applyFont="1" applyFill="1" applyBorder="1"/>
    <xf numFmtId="38" fontId="0" fillId="0" borderId="2" xfId="0" applyNumberFormat="1" applyFont="1" applyFill="1" applyBorder="1"/>
    <xf numFmtId="38" fontId="3" fillId="0" borderId="0" xfId="0" applyNumberFormat="1" applyFont="1"/>
    <xf numFmtId="38" fontId="1" fillId="0" borderId="1" xfId="0" applyNumberFormat="1" applyFont="1" applyFill="1" applyBorder="1"/>
    <xf numFmtId="38" fontId="0" fillId="0" borderId="1" xfId="0" applyNumberFormat="1" applyFill="1" applyBorder="1"/>
    <xf numFmtId="38" fontId="0" fillId="0" borderId="14" xfId="0" applyNumberFormat="1" applyFill="1" applyBorder="1"/>
    <xf numFmtId="38" fontId="0" fillId="0" borderId="3" xfId="0" applyNumberFormat="1" applyFill="1" applyBorder="1"/>
    <xf numFmtId="38" fontId="0" fillId="0" borderId="9" xfId="0" applyNumberFormat="1" applyFill="1" applyBorder="1"/>
    <xf numFmtId="38" fontId="0" fillId="0" borderId="1" xfId="0" applyNumberFormat="1" applyFont="1" applyFill="1" applyBorder="1"/>
    <xf numFmtId="38" fontId="0" fillId="0" borderId="14" xfId="0" applyNumberFormat="1" applyFont="1" applyFill="1" applyBorder="1"/>
    <xf numFmtId="38" fontId="0" fillId="0" borderId="9" xfId="0" applyNumberFormat="1" applyFont="1" applyFill="1" applyBorder="1"/>
    <xf numFmtId="38" fontId="1" fillId="0" borderId="14" xfId="0" applyNumberFormat="1" applyFont="1" applyFill="1" applyBorder="1"/>
    <xf numFmtId="38" fontId="1" fillId="0" borderId="3" xfId="0" applyNumberFormat="1" applyFont="1" applyFill="1" applyBorder="1"/>
    <xf numFmtId="38" fontId="1" fillId="0" borderId="6" xfId="0" applyNumberFormat="1" applyFont="1" applyFill="1" applyBorder="1"/>
    <xf numFmtId="38" fontId="0" fillId="0" borderId="13" xfId="0" applyNumberFormat="1" applyFill="1" applyBorder="1"/>
    <xf numFmtId="164" fontId="0" fillId="0" borderId="0" xfId="0" applyNumberFormat="1" applyBorder="1"/>
    <xf numFmtId="38" fontId="0" fillId="0" borderId="18" xfId="0" applyNumberFormat="1" applyBorder="1"/>
    <xf numFmtId="38" fontId="1" fillId="0" borderId="19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38" fontId="0" fillId="0" borderId="20" xfId="0" applyNumberFormat="1" applyFill="1" applyBorder="1"/>
    <xf numFmtId="38" fontId="0" fillId="0" borderId="19" xfId="0" applyNumberFormat="1" applyFill="1" applyBorder="1"/>
    <xf numFmtId="38" fontId="0" fillId="0" borderId="21" xfId="0" applyNumberFormat="1" applyFill="1" applyBorder="1"/>
    <xf numFmtId="38" fontId="0" fillId="0" borderId="11" xfId="0" applyNumberFormat="1" applyBorder="1"/>
    <xf numFmtId="38" fontId="0" fillId="0" borderId="22" xfId="0" applyNumberFormat="1" applyBorder="1"/>
    <xf numFmtId="38" fontId="0" fillId="0" borderId="19" xfId="0" applyNumberFormat="1" applyBorder="1"/>
    <xf numFmtId="38" fontId="0" fillId="0" borderId="20" xfId="0" applyNumberFormat="1" applyBorder="1"/>
    <xf numFmtId="38" fontId="0" fillId="0" borderId="21" xfId="0" applyNumberFormat="1" applyBorder="1"/>
    <xf numFmtId="38" fontId="0" fillId="0" borderId="7" xfId="0" applyNumberFormat="1" applyFill="1" applyBorder="1"/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5"/>
  <sheetViews>
    <sheetView topLeftCell="E1" zoomScaleNormal="100" workbookViewId="0">
      <selection activeCell="K31" sqref="K31"/>
    </sheetView>
  </sheetViews>
  <sheetFormatPr defaultRowHeight="15" x14ac:dyDescent="0.25"/>
  <cols>
    <col min="1" max="1" width="3.7109375" customWidth="1"/>
    <col min="2" max="2" width="4.85546875" customWidth="1"/>
    <col min="3" max="3" width="4.85546875" style="43" customWidth="1"/>
    <col min="4" max="4" width="35.28515625" customWidth="1"/>
    <col min="5" max="6" width="12.7109375" customWidth="1"/>
    <col min="7" max="14" width="12.7109375" style="5" customWidth="1"/>
  </cols>
  <sheetData>
    <row r="1" spans="2:16" x14ac:dyDescent="0.25">
      <c r="B1" s="1" t="s">
        <v>137</v>
      </c>
    </row>
    <row r="2" spans="2:16" x14ac:dyDescent="0.25">
      <c r="B2" s="1" t="s">
        <v>55</v>
      </c>
    </row>
    <row r="3" spans="2:16" x14ac:dyDescent="0.25">
      <c r="B3" s="1" t="s">
        <v>56</v>
      </c>
    </row>
    <row r="4" spans="2:16" x14ac:dyDescent="0.25">
      <c r="B4" s="1" t="s">
        <v>138</v>
      </c>
    </row>
    <row r="5" spans="2:16" ht="60.75" thickBot="1" x14ac:dyDescent="0.3">
      <c r="B5" s="24" t="s">
        <v>27</v>
      </c>
      <c r="C5" s="44"/>
      <c r="D5" s="24"/>
      <c r="E5" s="10" t="s">
        <v>130</v>
      </c>
      <c r="F5" s="81" t="s">
        <v>131</v>
      </c>
      <c r="G5" s="26" t="s">
        <v>132</v>
      </c>
      <c r="H5" s="25" t="s">
        <v>136</v>
      </c>
      <c r="I5" s="25" t="s">
        <v>143</v>
      </c>
      <c r="J5" s="27" t="s">
        <v>139</v>
      </c>
      <c r="K5" s="25" t="s">
        <v>140</v>
      </c>
      <c r="L5" s="26" t="s">
        <v>141</v>
      </c>
      <c r="M5" s="25" t="s">
        <v>136</v>
      </c>
      <c r="N5" s="25" t="s">
        <v>142</v>
      </c>
    </row>
    <row r="6" spans="2:16" ht="15.75" thickTop="1" x14ac:dyDescent="0.25">
      <c r="B6" s="82"/>
      <c r="C6" s="92" t="s">
        <v>57</v>
      </c>
      <c r="D6" s="93"/>
      <c r="E6" s="28"/>
      <c r="F6" s="28"/>
      <c r="G6" s="30"/>
      <c r="H6" s="28"/>
      <c r="I6" s="28"/>
      <c r="J6" s="29"/>
      <c r="K6" s="28"/>
      <c r="L6" s="30"/>
      <c r="M6" s="28"/>
      <c r="N6" s="28"/>
      <c r="O6" s="31"/>
      <c r="P6" s="31"/>
    </row>
    <row r="7" spans="2:16" x14ac:dyDescent="0.25">
      <c r="B7" s="32" t="s">
        <v>58</v>
      </c>
      <c r="C7" s="44"/>
      <c r="D7" s="24"/>
      <c r="E7" s="25"/>
      <c r="F7" s="25"/>
      <c r="G7" s="26"/>
      <c r="H7" s="25"/>
      <c r="I7" s="25"/>
      <c r="J7" s="27"/>
      <c r="K7" s="25"/>
      <c r="L7" s="26"/>
      <c r="M7" s="25"/>
      <c r="N7" s="25"/>
      <c r="O7" s="31"/>
      <c r="P7" s="31"/>
    </row>
    <row r="8" spans="2:16" x14ac:dyDescent="0.25">
      <c r="B8" s="2">
        <v>1</v>
      </c>
      <c r="C8" t="s">
        <v>59</v>
      </c>
      <c r="E8" s="14">
        <v>114840</v>
      </c>
      <c r="F8" s="14"/>
      <c r="G8" s="21">
        <f>E8-F8</f>
        <v>114840</v>
      </c>
      <c r="I8" s="5">
        <f>G8+H8</f>
        <v>114840</v>
      </c>
      <c r="J8" s="7">
        <v>282161</v>
      </c>
      <c r="L8" s="21">
        <f>J8-K8</f>
        <v>282161</v>
      </c>
      <c r="N8" s="14">
        <f>L8+M8</f>
        <v>282161</v>
      </c>
    </row>
    <row r="9" spans="2:16" x14ac:dyDescent="0.25">
      <c r="B9" s="2">
        <f>B8+1</f>
        <v>2</v>
      </c>
      <c r="C9" t="s">
        <v>60</v>
      </c>
      <c r="E9" s="14">
        <v>75774</v>
      </c>
      <c r="F9" s="14"/>
      <c r="G9" s="21">
        <f t="shared" ref="G9:G22" si="0">E9-F9</f>
        <v>75774</v>
      </c>
      <c r="I9" s="5">
        <f t="shared" ref="I9:I22" si="1">G9+H9</f>
        <v>75774</v>
      </c>
      <c r="J9" s="7">
        <v>344772</v>
      </c>
      <c r="L9" s="21">
        <f t="shared" ref="L9" si="2">J9-K9</f>
        <v>344772</v>
      </c>
      <c r="N9" s="14">
        <f t="shared" ref="N9" si="3">L9+M9</f>
        <v>344772</v>
      </c>
    </row>
    <row r="10" spans="2:16" x14ac:dyDescent="0.25">
      <c r="B10" s="2">
        <f t="shared" ref="B10" si="4">B9+1</f>
        <v>3</v>
      </c>
      <c r="C10" s="37" t="s">
        <v>61</v>
      </c>
      <c r="D10" s="37"/>
      <c r="E10" s="36"/>
      <c r="F10" s="36"/>
      <c r="G10" s="34"/>
      <c r="H10" s="33"/>
      <c r="I10" s="33"/>
      <c r="J10" s="35"/>
      <c r="K10" s="33"/>
      <c r="L10" s="34"/>
      <c r="M10" s="33"/>
      <c r="N10" s="36"/>
    </row>
    <row r="11" spans="2:16" s="42" customFormat="1" x14ac:dyDescent="0.25">
      <c r="B11" s="38"/>
      <c r="C11" s="45" t="s">
        <v>62</v>
      </c>
      <c r="D11" s="46" t="s">
        <v>63</v>
      </c>
      <c r="E11" s="41">
        <v>0</v>
      </c>
      <c r="F11" s="41"/>
      <c r="G11" s="21">
        <f t="shared" ref="G11:G13" si="5">E11-F11</f>
        <v>0</v>
      </c>
      <c r="H11" s="5"/>
      <c r="I11" s="5">
        <f t="shared" ref="I11:I13" si="6">G11+H11</f>
        <v>0</v>
      </c>
      <c r="J11" s="40"/>
      <c r="K11" s="39"/>
      <c r="L11" s="21">
        <f t="shared" ref="L11:L13" si="7">J11-K11</f>
        <v>0</v>
      </c>
      <c r="M11" s="5"/>
      <c r="N11" s="14">
        <f t="shared" ref="N11:N13" si="8">L11+M11</f>
        <v>0</v>
      </c>
    </row>
    <row r="12" spans="2:16" s="42" customFormat="1" x14ac:dyDescent="0.25">
      <c r="B12" s="38"/>
      <c r="C12" s="45" t="s">
        <v>64</v>
      </c>
      <c r="D12" s="46" t="s">
        <v>66</v>
      </c>
      <c r="E12" s="41"/>
      <c r="F12" s="41"/>
      <c r="G12" s="21">
        <f t="shared" si="5"/>
        <v>0</v>
      </c>
      <c r="H12" s="5"/>
      <c r="I12" s="5">
        <f t="shared" si="6"/>
        <v>0</v>
      </c>
      <c r="J12" s="40"/>
      <c r="K12" s="39"/>
      <c r="L12" s="21">
        <f t="shared" si="7"/>
        <v>0</v>
      </c>
      <c r="M12" s="5"/>
      <c r="N12" s="14">
        <f t="shared" si="8"/>
        <v>0</v>
      </c>
    </row>
    <row r="13" spans="2:16" s="42" customFormat="1" x14ac:dyDescent="0.25">
      <c r="B13" s="38"/>
      <c r="C13" s="45" t="s">
        <v>65</v>
      </c>
      <c r="D13" s="46" t="s">
        <v>67</v>
      </c>
      <c r="E13" s="41"/>
      <c r="F13" s="41"/>
      <c r="G13" s="21">
        <f t="shared" si="5"/>
        <v>0</v>
      </c>
      <c r="H13" s="5"/>
      <c r="I13" s="5">
        <f t="shared" si="6"/>
        <v>0</v>
      </c>
      <c r="J13" s="40"/>
      <c r="K13" s="39"/>
      <c r="L13" s="21">
        <f t="shared" si="7"/>
        <v>0</v>
      </c>
      <c r="M13" s="5"/>
      <c r="N13" s="14">
        <f t="shared" si="8"/>
        <v>0</v>
      </c>
    </row>
    <row r="14" spans="2:16" s="42" customFormat="1" x14ac:dyDescent="0.25">
      <c r="B14" s="2">
        <f>B10+1</f>
        <v>4</v>
      </c>
      <c r="C14" s="47" t="s">
        <v>68</v>
      </c>
      <c r="D14" s="46"/>
      <c r="E14" s="36"/>
      <c r="F14" s="36"/>
      <c r="G14" s="34"/>
      <c r="H14" s="33"/>
      <c r="I14" s="33"/>
      <c r="J14" s="35"/>
      <c r="K14" s="33"/>
      <c r="L14" s="34"/>
      <c r="M14" s="33"/>
      <c r="N14" s="36"/>
    </row>
    <row r="15" spans="2:16" x14ac:dyDescent="0.25">
      <c r="C15" s="45" t="s">
        <v>62</v>
      </c>
      <c r="D15" s="46" t="s">
        <v>63</v>
      </c>
      <c r="E15" s="14">
        <v>538193</v>
      </c>
      <c r="F15" s="14">
        <v>-48842</v>
      </c>
      <c r="G15" s="21">
        <f t="shared" si="0"/>
        <v>587035</v>
      </c>
      <c r="I15" s="5">
        <f t="shared" si="1"/>
        <v>587035</v>
      </c>
      <c r="J15" s="7">
        <v>621477</v>
      </c>
      <c r="K15" s="5">
        <v>213118</v>
      </c>
      <c r="L15" s="21">
        <f t="shared" ref="L15:L22" si="9">J15-K15</f>
        <v>408359</v>
      </c>
      <c r="N15" s="14">
        <f t="shared" ref="N15:N22" si="10">L15+M15</f>
        <v>408359</v>
      </c>
    </row>
    <row r="16" spans="2:16" x14ac:dyDescent="0.25">
      <c r="C16" s="45" t="s">
        <v>64</v>
      </c>
      <c r="D16" s="46" t="s">
        <v>66</v>
      </c>
      <c r="E16" s="14"/>
      <c r="F16" s="14"/>
      <c r="G16" s="21">
        <f t="shared" si="0"/>
        <v>0</v>
      </c>
      <c r="I16" s="5">
        <f t="shared" si="1"/>
        <v>0</v>
      </c>
      <c r="J16" s="7"/>
      <c r="L16" s="21">
        <f t="shared" si="9"/>
        <v>0</v>
      </c>
      <c r="N16" s="14">
        <f t="shared" si="10"/>
        <v>0</v>
      </c>
    </row>
    <row r="17" spans="2:14" x14ac:dyDescent="0.25">
      <c r="C17" s="45" t="s">
        <v>65</v>
      </c>
      <c r="D17" s="46" t="s">
        <v>67</v>
      </c>
      <c r="E17" s="14"/>
      <c r="F17" s="14"/>
      <c r="G17" s="21">
        <f t="shared" si="0"/>
        <v>0</v>
      </c>
      <c r="I17" s="5">
        <f t="shared" si="1"/>
        <v>0</v>
      </c>
      <c r="J17" s="7"/>
      <c r="L17" s="21">
        <f t="shared" si="9"/>
        <v>0</v>
      </c>
      <c r="N17" s="14">
        <f t="shared" si="10"/>
        <v>0</v>
      </c>
    </row>
    <row r="18" spans="2:14" x14ac:dyDescent="0.25">
      <c r="B18" s="2">
        <f>B14+1</f>
        <v>5</v>
      </c>
      <c r="C18" s="54" t="s">
        <v>69</v>
      </c>
      <c r="D18" s="48"/>
      <c r="E18" s="41"/>
      <c r="F18" s="41"/>
      <c r="G18" s="21">
        <f t="shared" si="0"/>
        <v>0</v>
      </c>
      <c r="I18" s="5">
        <f t="shared" si="1"/>
        <v>0</v>
      </c>
      <c r="J18" s="40"/>
      <c r="K18" s="41"/>
      <c r="L18" s="21">
        <f t="shared" si="9"/>
        <v>0</v>
      </c>
      <c r="N18" s="14">
        <f t="shared" si="10"/>
        <v>0</v>
      </c>
    </row>
    <row r="19" spans="2:14" x14ac:dyDescent="0.25">
      <c r="B19" s="2">
        <f t="shared" ref="B19:B35" si="11">B18+1</f>
        <v>6</v>
      </c>
      <c r="C19" s="54" t="s">
        <v>70</v>
      </c>
      <c r="D19" s="48"/>
      <c r="E19" s="41">
        <v>241005</v>
      </c>
      <c r="F19" s="41"/>
      <c r="G19" s="21">
        <f t="shared" si="0"/>
        <v>241005</v>
      </c>
      <c r="I19" s="5">
        <f t="shared" si="1"/>
        <v>241005</v>
      </c>
      <c r="J19" s="40">
        <v>242749</v>
      </c>
      <c r="K19" s="41"/>
      <c r="L19" s="21">
        <f t="shared" si="9"/>
        <v>242749</v>
      </c>
      <c r="N19" s="14">
        <f t="shared" si="10"/>
        <v>242749</v>
      </c>
    </row>
    <row r="20" spans="2:14" x14ac:dyDescent="0.25">
      <c r="B20" s="2">
        <f t="shared" si="11"/>
        <v>7</v>
      </c>
      <c r="C20" s="54" t="s">
        <v>71</v>
      </c>
      <c r="D20" s="48"/>
      <c r="E20" s="41"/>
      <c r="F20" s="41"/>
      <c r="G20" s="21">
        <f t="shared" si="0"/>
        <v>0</v>
      </c>
      <c r="I20" s="5">
        <f t="shared" si="1"/>
        <v>0</v>
      </c>
      <c r="J20" s="40"/>
      <c r="K20" s="41"/>
      <c r="L20" s="21">
        <f t="shared" si="9"/>
        <v>0</v>
      </c>
      <c r="N20" s="14">
        <f t="shared" si="10"/>
        <v>0</v>
      </c>
    </row>
    <row r="21" spans="2:14" x14ac:dyDescent="0.25">
      <c r="B21" s="2">
        <f t="shared" si="11"/>
        <v>8</v>
      </c>
      <c r="C21" s="54" t="s">
        <v>72</v>
      </c>
      <c r="D21" s="49"/>
      <c r="E21" s="56">
        <v>42366</v>
      </c>
      <c r="F21" s="50"/>
      <c r="G21" s="21">
        <f t="shared" si="0"/>
        <v>42366</v>
      </c>
      <c r="I21" s="5">
        <f t="shared" si="1"/>
        <v>42366</v>
      </c>
      <c r="J21" s="65">
        <v>77094</v>
      </c>
      <c r="K21" s="50"/>
      <c r="L21" s="21">
        <f t="shared" si="9"/>
        <v>77094</v>
      </c>
      <c r="N21" s="14">
        <f t="shared" si="10"/>
        <v>77094</v>
      </c>
    </row>
    <row r="22" spans="2:14" ht="15.75" thickBot="1" x14ac:dyDescent="0.3">
      <c r="B22" s="2">
        <f t="shared" si="11"/>
        <v>9</v>
      </c>
      <c r="C22" s="54" t="s">
        <v>73</v>
      </c>
      <c r="D22" s="48"/>
      <c r="E22" s="41"/>
      <c r="F22" s="41"/>
      <c r="G22" s="21">
        <f t="shared" si="0"/>
        <v>0</v>
      </c>
      <c r="I22" s="5">
        <f t="shared" si="1"/>
        <v>0</v>
      </c>
      <c r="J22" s="40"/>
      <c r="K22" s="41"/>
      <c r="L22" s="21">
        <f t="shared" si="9"/>
        <v>0</v>
      </c>
      <c r="N22" s="14">
        <f t="shared" si="10"/>
        <v>0</v>
      </c>
    </row>
    <row r="23" spans="2:14" ht="15.75" thickBot="1" x14ac:dyDescent="0.3">
      <c r="B23" s="2">
        <f t="shared" si="11"/>
        <v>10</v>
      </c>
      <c r="C23" s="47" t="s">
        <v>83</v>
      </c>
      <c r="D23" s="48"/>
      <c r="E23" s="68">
        <f t="shared" ref="E23:F23" si="12">SUM(E7:E22)</f>
        <v>1012178</v>
      </c>
      <c r="F23" s="68">
        <f t="shared" si="12"/>
        <v>-48842</v>
      </c>
      <c r="G23" s="69">
        <f t="shared" ref="G23:N23" si="13">SUM(G7:G22)</f>
        <v>1061020</v>
      </c>
      <c r="H23" s="68">
        <f t="shared" ref="H23" si="14">SUM(H7:H22)</f>
        <v>0</v>
      </c>
      <c r="I23" s="71">
        <f t="shared" si="13"/>
        <v>1061020</v>
      </c>
      <c r="J23" s="68">
        <f t="shared" si="13"/>
        <v>1568253</v>
      </c>
      <c r="K23" s="68">
        <f t="shared" si="13"/>
        <v>213118</v>
      </c>
      <c r="L23" s="69">
        <f t="shared" si="13"/>
        <v>1355135</v>
      </c>
      <c r="M23" s="68">
        <f t="shared" si="13"/>
        <v>0</v>
      </c>
      <c r="N23" s="68">
        <f t="shared" si="13"/>
        <v>1355135</v>
      </c>
    </row>
    <row r="24" spans="2:14" x14ac:dyDescent="0.25">
      <c r="B24" s="32" t="s">
        <v>74</v>
      </c>
      <c r="C24" s="54"/>
      <c r="D24" s="48"/>
      <c r="E24" s="36"/>
      <c r="F24" s="36"/>
      <c r="G24" s="34"/>
      <c r="H24" s="36"/>
      <c r="I24" s="55"/>
      <c r="J24" s="36"/>
      <c r="K24" s="36"/>
      <c r="L24" s="34"/>
      <c r="M24" s="36"/>
      <c r="N24" s="36"/>
    </row>
    <row r="25" spans="2:14" x14ac:dyDescent="0.25">
      <c r="B25" s="2">
        <f>B23+1</f>
        <v>11</v>
      </c>
      <c r="C25" s="54" t="s">
        <v>75</v>
      </c>
      <c r="D25" s="48"/>
      <c r="E25" s="36"/>
      <c r="F25" s="36"/>
      <c r="G25" s="34"/>
      <c r="H25" s="36"/>
      <c r="I25" s="36"/>
      <c r="J25" s="35"/>
      <c r="K25" s="36"/>
      <c r="L25" s="34"/>
      <c r="M25" s="36"/>
      <c r="N25" s="36"/>
    </row>
    <row r="26" spans="2:14" x14ac:dyDescent="0.25">
      <c r="B26" s="2"/>
      <c r="C26" s="45" t="s">
        <v>62</v>
      </c>
      <c r="D26" s="48" t="s">
        <v>76</v>
      </c>
      <c r="E26" s="41">
        <v>733101</v>
      </c>
      <c r="F26" s="41"/>
      <c r="G26" s="21">
        <f t="shared" ref="G26:G27" si="15">E26-F26</f>
        <v>733101</v>
      </c>
      <c r="I26" s="5">
        <f t="shared" ref="I26:I27" si="16">G26+H26</f>
        <v>733101</v>
      </c>
      <c r="J26" s="40">
        <v>484080</v>
      </c>
      <c r="K26" s="41"/>
      <c r="L26" s="21">
        <f t="shared" ref="L26:L27" si="17">J26-K26</f>
        <v>484080</v>
      </c>
      <c r="N26" s="14">
        <f t="shared" ref="N26:N27" si="18">L26+M26</f>
        <v>484080</v>
      </c>
    </row>
    <row r="27" spans="2:14" x14ac:dyDescent="0.25">
      <c r="B27" s="2"/>
      <c r="C27" s="45" t="s">
        <v>64</v>
      </c>
      <c r="D27" s="48" t="s">
        <v>77</v>
      </c>
      <c r="E27" s="41">
        <v>0</v>
      </c>
      <c r="F27" s="41"/>
      <c r="G27" s="21">
        <f t="shared" si="15"/>
        <v>0</v>
      </c>
      <c r="I27" s="5">
        <f t="shared" si="16"/>
        <v>0</v>
      </c>
      <c r="J27" s="40"/>
      <c r="K27" s="41"/>
      <c r="L27" s="21">
        <f t="shared" si="17"/>
        <v>0</v>
      </c>
      <c r="N27" s="14">
        <f t="shared" si="18"/>
        <v>0</v>
      </c>
    </row>
    <row r="28" spans="2:14" x14ac:dyDescent="0.25">
      <c r="B28" s="2">
        <f>B25+1</f>
        <v>12</v>
      </c>
      <c r="C28" s="54" t="s">
        <v>78</v>
      </c>
      <c r="D28" s="48"/>
      <c r="E28" s="36"/>
      <c r="F28" s="36"/>
      <c r="G28" s="34"/>
      <c r="H28" s="36"/>
      <c r="I28" s="36"/>
      <c r="J28" s="35"/>
      <c r="K28" s="36"/>
      <c r="L28" s="34"/>
      <c r="M28" s="36"/>
      <c r="N28" s="36"/>
    </row>
    <row r="29" spans="2:14" x14ac:dyDescent="0.25">
      <c r="B29" s="2"/>
      <c r="C29" s="45" t="s">
        <v>62</v>
      </c>
      <c r="D29" s="48" t="s">
        <v>76</v>
      </c>
      <c r="E29" s="41">
        <v>0</v>
      </c>
      <c r="F29" s="41"/>
      <c r="G29" s="21">
        <f t="shared" ref="G29:G34" si="19">E29-F29</f>
        <v>0</v>
      </c>
      <c r="I29" s="5">
        <f t="shared" ref="I29:I34" si="20">G29+H29</f>
        <v>0</v>
      </c>
      <c r="J29" s="40"/>
      <c r="K29" s="41"/>
      <c r="L29" s="21">
        <f t="shared" ref="L29:L34" si="21">J29-K29</f>
        <v>0</v>
      </c>
      <c r="N29" s="14">
        <f t="shared" ref="N29:N34" si="22">L29+M29</f>
        <v>0</v>
      </c>
    </row>
    <row r="30" spans="2:14" x14ac:dyDescent="0.25">
      <c r="B30" s="2"/>
      <c r="C30" s="45" t="s">
        <v>64</v>
      </c>
      <c r="D30" s="48" t="s">
        <v>77</v>
      </c>
      <c r="E30" s="41">
        <v>201491</v>
      </c>
      <c r="F30" s="41"/>
      <c r="G30" s="21">
        <f t="shared" si="19"/>
        <v>201491</v>
      </c>
      <c r="I30" s="5">
        <f t="shared" si="20"/>
        <v>201491</v>
      </c>
      <c r="J30" s="40">
        <v>217985</v>
      </c>
      <c r="K30" s="41"/>
      <c r="L30" s="21">
        <f t="shared" si="21"/>
        <v>217985</v>
      </c>
      <c r="N30" s="14">
        <f t="shared" si="22"/>
        <v>217985</v>
      </c>
    </row>
    <row r="31" spans="2:14" x14ac:dyDescent="0.25">
      <c r="B31" s="2">
        <f>B28+1</f>
        <v>13</v>
      </c>
      <c r="C31" s="54" t="s">
        <v>79</v>
      </c>
      <c r="D31" s="48"/>
      <c r="E31" s="41">
        <v>1606179</v>
      </c>
      <c r="F31" s="41">
        <v>722896</v>
      </c>
      <c r="G31" s="78">
        <f t="shared" si="19"/>
        <v>883283</v>
      </c>
      <c r="H31" s="66">
        <v>273688</v>
      </c>
      <c r="I31" s="39">
        <f t="shared" si="20"/>
        <v>1156971</v>
      </c>
      <c r="J31" s="40">
        <v>1550828</v>
      </c>
      <c r="K31" s="41">
        <v>584796</v>
      </c>
      <c r="L31" s="21">
        <f t="shared" si="21"/>
        <v>966032</v>
      </c>
      <c r="M31" s="66">
        <v>179547</v>
      </c>
      <c r="N31" s="41">
        <f t="shared" si="22"/>
        <v>1145579</v>
      </c>
    </row>
    <row r="32" spans="2:14" x14ac:dyDescent="0.25">
      <c r="B32" s="2">
        <f t="shared" si="11"/>
        <v>14</v>
      </c>
      <c r="C32" s="54" t="s">
        <v>80</v>
      </c>
      <c r="D32" s="48"/>
      <c r="E32" s="41">
        <v>250</v>
      </c>
      <c r="F32" s="41"/>
      <c r="G32" s="78">
        <f t="shared" si="19"/>
        <v>250</v>
      </c>
      <c r="H32" s="39"/>
      <c r="I32" s="39">
        <f t="shared" si="20"/>
        <v>250</v>
      </c>
      <c r="J32" s="40">
        <v>250</v>
      </c>
      <c r="K32" s="41"/>
      <c r="L32" s="21">
        <f t="shared" si="21"/>
        <v>250</v>
      </c>
      <c r="N32" s="14">
        <f t="shared" si="22"/>
        <v>250</v>
      </c>
    </row>
    <row r="33" spans="2:14" x14ac:dyDescent="0.25">
      <c r="B33" s="2">
        <f t="shared" si="11"/>
        <v>15</v>
      </c>
      <c r="C33" s="54" t="s">
        <v>81</v>
      </c>
      <c r="D33" s="48"/>
      <c r="E33" s="41">
        <v>0</v>
      </c>
      <c r="F33" s="41"/>
      <c r="G33" s="78">
        <f t="shared" si="19"/>
        <v>0</v>
      </c>
      <c r="H33" s="39"/>
      <c r="I33" s="39">
        <f t="shared" si="20"/>
        <v>0</v>
      </c>
      <c r="J33" s="40"/>
      <c r="K33" s="41"/>
      <c r="L33" s="21">
        <f t="shared" si="21"/>
        <v>0</v>
      </c>
      <c r="N33" s="14">
        <f t="shared" si="22"/>
        <v>0</v>
      </c>
    </row>
    <row r="34" spans="2:14" ht="15.75" thickBot="1" x14ac:dyDescent="0.3">
      <c r="B34" s="2">
        <f t="shared" si="11"/>
        <v>16</v>
      </c>
      <c r="C34" s="54" t="s">
        <v>19</v>
      </c>
      <c r="D34" s="48"/>
      <c r="E34" s="41">
        <v>0</v>
      </c>
      <c r="F34" s="41"/>
      <c r="G34" s="78">
        <f t="shared" si="19"/>
        <v>0</v>
      </c>
      <c r="H34" s="39"/>
      <c r="I34" s="39">
        <f t="shared" si="20"/>
        <v>0</v>
      </c>
      <c r="J34" s="40"/>
      <c r="K34" s="41"/>
      <c r="L34" s="21">
        <f t="shared" si="21"/>
        <v>0</v>
      </c>
      <c r="N34" s="14">
        <f t="shared" si="22"/>
        <v>0</v>
      </c>
    </row>
    <row r="35" spans="2:14" ht="15.75" thickBot="1" x14ac:dyDescent="0.3">
      <c r="B35" s="2">
        <f t="shared" si="11"/>
        <v>17</v>
      </c>
      <c r="C35" s="47" t="s">
        <v>82</v>
      </c>
      <c r="D35" s="49"/>
      <c r="E35" s="72">
        <f t="shared" ref="E35:F35" si="23">SUM(E26:E34)</f>
        <v>2541021</v>
      </c>
      <c r="F35" s="72">
        <f t="shared" si="23"/>
        <v>722896</v>
      </c>
      <c r="G35" s="73">
        <f t="shared" ref="G35:N35" si="24">SUM(G26:G34)</f>
        <v>1818125</v>
      </c>
      <c r="H35" s="72">
        <f t="shared" ref="H35" si="25">SUM(H26:H34)</f>
        <v>273688</v>
      </c>
      <c r="I35" s="74">
        <f t="shared" si="24"/>
        <v>2091813</v>
      </c>
      <c r="J35" s="72">
        <f t="shared" si="24"/>
        <v>2253143</v>
      </c>
      <c r="K35" s="72">
        <f t="shared" si="24"/>
        <v>584796</v>
      </c>
      <c r="L35" s="73">
        <f t="shared" si="24"/>
        <v>1668347</v>
      </c>
      <c r="M35" s="72">
        <f t="shared" si="24"/>
        <v>179547</v>
      </c>
      <c r="N35" s="72">
        <f t="shared" si="24"/>
        <v>1847894</v>
      </c>
    </row>
    <row r="36" spans="2:14" x14ac:dyDescent="0.25">
      <c r="B36" s="32" t="s">
        <v>85</v>
      </c>
      <c r="C36" s="47"/>
      <c r="D36" s="49"/>
      <c r="E36" s="36"/>
      <c r="F36" s="36"/>
      <c r="G36" s="34"/>
      <c r="H36" s="36"/>
      <c r="I36" s="36"/>
      <c r="J36" s="35"/>
      <c r="K36" s="36"/>
      <c r="L36" s="34"/>
      <c r="M36" s="36"/>
      <c r="N36" s="36"/>
    </row>
    <row r="37" spans="2:14" x14ac:dyDescent="0.25">
      <c r="B37" s="2">
        <f>B35+1</f>
        <v>18</v>
      </c>
      <c r="C37" s="54" t="s">
        <v>84</v>
      </c>
      <c r="D37" s="48"/>
      <c r="E37" s="41">
        <v>27004739</v>
      </c>
      <c r="F37" s="41">
        <v>3882059</v>
      </c>
      <c r="G37" s="78">
        <f t="shared" ref="G37:G41" si="26">E37-F37</f>
        <v>23122680</v>
      </c>
      <c r="H37" s="5">
        <v>-862147</v>
      </c>
      <c r="I37" s="39">
        <f t="shared" ref="I37:I41" si="27">G37+H37</f>
        <v>22260533</v>
      </c>
      <c r="J37" s="40">
        <v>27040232</v>
      </c>
      <c r="K37" s="41">
        <v>3872305</v>
      </c>
      <c r="L37" s="21">
        <f t="shared" ref="L37:L41" si="28">J37-K37</f>
        <v>23167927</v>
      </c>
      <c r="M37" s="5">
        <v>-715951</v>
      </c>
      <c r="N37" s="14">
        <f t="shared" ref="N37:N41" si="29">L37+M37</f>
        <v>22451976</v>
      </c>
    </row>
    <row r="38" spans="2:14" x14ac:dyDescent="0.25">
      <c r="B38" s="2">
        <f t="shared" ref="B38:B84" si="30">B37+1</f>
        <v>19</v>
      </c>
      <c r="C38" s="54" t="s">
        <v>86</v>
      </c>
      <c r="D38" s="48"/>
      <c r="E38" s="41">
        <v>0</v>
      </c>
      <c r="F38" s="41"/>
      <c r="G38" s="78">
        <f t="shared" si="26"/>
        <v>0</v>
      </c>
      <c r="I38" s="39">
        <f t="shared" si="27"/>
        <v>0</v>
      </c>
      <c r="J38" s="40">
        <v>629899</v>
      </c>
      <c r="K38" s="41"/>
      <c r="L38" s="21">
        <f t="shared" si="28"/>
        <v>629899</v>
      </c>
      <c r="N38" s="14">
        <f t="shared" si="29"/>
        <v>629899</v>
      </c>
    </row>
    <row r="39" spans="2:14" x14ac:dyDescent="0.25">
      <c r="B39" s="2">
        <f t="shared" si="30"/>
        <v>20</v>
      </c>
      <c r="C39" s="54" t="s">
        <v>87</v>
      </c>
      <c r="D39" s="48"/>
      <c r="E39" s="41">
        <v>2292893</v>
      </c>
      <c r="F39" s="41">
        <v>62056</v>
      </c>
      <c r="G39" s="78">
        <f t="shared" si="26"/>
        <v>2230837</v>
      </c>
      <c r="H39" s="39">
        <v>-101298</v>
      </c>
      <c r="I39" s="39">
        <f t="shared" si="27"/>
        <v>2129539</v>
      </c>
      <c r="J39" s="40">
        <v>5115939</v>
      </c>
      <c r="K39" s="41">
        <v>59233</v>
      </c>
      <c r="L39" s="78">
        <f t="shared" si="28"/>
        <v>5056706</v>
      </c>
      <c r="M39" s="39">
        <v>-32728</v>
      </c>
      <c r="N39" s="41">
        <f t="shared" si="29"/>
        <v>5023978</v>
      </c>
    </row>
    <row r="40" spans="2:14" x14ac:dyDescent="0.25">
      <c r="B40" s="2">
        <f t="shared" si="30"/>
        <v>21</v>
      </c>
      <c r="C40" s="54" t="s">
        <v>88</v>
      </c>
      <c r="D40" s="48"/>
      <c r="E40" s="41">
        <v>0</v>
      </c>
      <c r="F40" s="41"/>
      <c r="G40" s="21">
        <f t="shared" si="26"/>
        <v>0</v>
      </c>
      <c r="I40" s="5">
        <f t="shared" si="27"/>
        <v>0</v>
      </c>
      <c r="J40" s="40"/>
      <c r="K40" s="41"/>
      <c r="L40" s="21">
        <f t="shared" si="28"/>
        <v>0</v>
      </c>
      <c r="N40" s="14">
        <f t="shared" si="29"/>
        <v>0</v>
      </c>
    </row>
    <row r="41" spans="2:14" ht="15.75" thickBot="1" x14ac:dyDescent="0.3">
      <c r="B41" s="2">
        <f t="shared" si="30"/>
        <v>22</v>
      </c>
      <c r="C41" s="54" t="s">
        <v>90</v>
      </c>
      <c r="D41" s="48"/>
      <c r="E41" s="83">
        <v>-17846483</v>
      </c>
      <c r="F41" s="41">
        <v>-2979121</v>
      </c>
      <c r="G41" s="21">
        <f t="shared" si="26"/>
        <v>-14867362</v>
      </c>
      <c r="H41" s="5">
        <v>689757</v>
      </c>
      <c r="I41" s="5">
        <f t="shared" si="27"/>
        <v>-14177605</v>
      </c>
      <c r="J41" s="40">
        <v>-18905314</v>
      </c>
      <c r="K41" s="41">
        <v>-3143579</v>
      </c>
      <c r="L41" s="21">
        <f t="shared" si="28"/>
        <v>-15761735</v>
      </c>
      <c r="M41" s="5">
        <v>569132</v>
      </c>
      <c r="N41" s="14">
        <f t="shared" si="29"/>
        <v>-15192603</v>
      </c>
    </row>
    <row r="42" spans="2:14" ht="15.75" thickBot="1" x14ac:dyDescent="0.3">
      <c r="B42" s="2">
        <f t="shared" si="30"/>
        <v>23</v>
      </c>
      <c r="C42" s="47" t="s">
        <v>89</v>
      </c>
      <c r="D42" s="48"/>
      <c r="E42" s="72">
        <f t="shared" ref="E42:F42" si="31">SUM(E37:E41)</f>
        <v>11451149</v>
      </c>
      <c r="F42" s="72">
        <f t="shared" si="31"/>
        <v>964994</v>
      </c>
      <c r="G42" s="73">
        <f t="shared" ref="G42:N42" si="32">SUM(G37:G41)</f>
        <v>10486155</v>
      </c>
      <c r="H42" s="72">
        <f t="shared" ref="H42" si="33">SUM(H37:H41)</f>
        <v>-273688</v>
      </c>
      <c r="I42" s="74">
        <f t="shared" si="32"/>
        <v>10212467</v>
      </c>
      <c r="J42" s="72">
        <f t="shared" si="32"/>
        <v>13880756</v>
      </c>
      <c r="K42" s="72">
        <f t="shared" si="32"/>
        <v>787959</v>
      </c>
      <c r="L42" s="73">
        <f t="shared" si="32"/>
        <v>13092797</v>
      </c>
      <c r="M42" s="72">
        <f t="shared" si="32"/>
        <v>-179547</v>
      </c>
      <c r="N42" s="72">
        <f t="shared" si="32"/>
        <v>12913250</v>
      </c>
    </row>
    <row r="43" spans="2:14" x14ac:dyDescent="0.25">
      <c r="B43" s="2">
        <f t="shared" si="30"/>
        <v>24</v>
      </c>
      <c r="C43" s="57" t="s">
        <v>91</v>
      </c>
      <c r="D43" s="48"/>
      <c r="E43" s="62">
        <f t="shared" ref="E43:F43" si="34">E23+E35+E42</f>
        <v>15004348</v>
      </c>
      <c r="F43" s="62">
        <f t="shared" si="34"/>
        <v>1639048</v>
      </c>
      <c r="G43" s="63">
        <f t="shared" ref="G43:N43" si="35">G23+G35+G42</f>
        <v>13365300</v>
      </c>
      <c r="H43" s="62">
        <f t="shared" ref="H43" si="36">H23+H35+H42</f>
        <v>0</v>
      </c>
      <c r="I43" s="64">
        <f t="shared" si="35"/>
        <v>13365300</v>
      </c>
      <c r="J43" s="62">
        <f t="shared" si="35"/>
        <v>17702152</v>
      </c>
      <c r="K43" s="62">
        <f t="shared" si="35"/>
        <v>1585873</v>
      </c>
      <c r="L43" s="63">
        <f t="shared" si="35"/>
        <v>16116279</v>
      </c>
      <c r="M43" s="62">
        <f t="shared" si="35"/>
        <v>0</v>
      </c>
      <c r="N43" s="62">
        <f t="shared" si="35"/>
        <v>16116279</v>
      </c>
    </row>
    <row r="44" spans="2:14" ht="9.9499999999999993" customHeight="1" x14ac:dyDescent="0.25">
      <c r="B44" s="58"/>
      <c r="C44" s="59"/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</row>
    <row r="45" spans="2:14" x14ac:dyDescent="0.25">
      <c r="B45" s="38"/>
      <c r="C45" s="94" t="s">
        <v>92</v>
      </c>
      <c r="D45" s="95"/>
      <c r="E45" s="61"/>
      <c r="F45" s="61"/>
      <c r="G45" s="61"/>
      <c r="H45" s="61"/>
      <c r="I45" s="61"/>
      <c r="J45" s="61"/>
      <c r="K45" s="61"/>
      <c r="L45" s="61"/>
      <c r="M45" s="61"/>
      <c r="N45" s="61"/>
    </row>
    <row r="46" spans="2:14" x14ac:dyDescent="0.25">
      <c r="B46" s="32" t="s">
        <v>93</v>
      </c>
      <c r="C46" s="47"/>
      <c r="D46" s="48"/>
      <c r="E46" s="61"/>
      <c r="F46" s="61"/>
      <c r="G46" s="61"/>
      <c r="H46" s="61"/>
      <c r="I46" s="61"/>
      <c r="J46" s="61"/>
      <c r="K46" s="61"/>
      <c r="L46" s="61"/>
      <c r="M46" s="61"/>
      <c r="N46" s="61"/>
    </row>
    <row r="47" spans="2:14" x14ac:dyDescent="0.25">
      <c r="B47" s="2">
        <f>B43+1</f>
        <v>25</v>
      </c>
      <c r="C47" s="52" t="s">
        <v>94</v>
      </c>
      <c r="D47" s="48"/>
      <c r="E47" s="41">
        <v>872782</v>
      </c>
      <c r="F47" s="84"/>
      <c r="G47" s="21">
        <f t="shared" ref="G47:G56" si="37">E47-F47</f>
        <v>872782</v>
      </c>
      <c r="I47" s="5">
        <f t="shared" ref="I47:I56" si="38">G47+H47</f>
        <v>872782</v>
      </c>
      <c r="J47" s="40">
        <v>250669</v>
      </c>
      <c r="K47" s="41"/>
      <c r="L47" s="21">
        <f t="shared" ref="L47:L56" si="39">J47-K47</f>
        <v>250669</v>
      </c>
      <c r="N47" s="14">
        <f t="shared" ref="N47:N56" si="40">L47+M47</f>
        <v>250669</v>
      </c>
    </row>
    <row r="48" spans="2:14" x14ac:dyDescent="0.25">
      <c r="B48" s="2">
        <f t="shared" si="30"/>
        <v>26</v>
      </c>
      <c r="C48" s="52" t="s">
        <v>95</v>
      </c>
      <c r="D48" s="48"/>
      <c r="E48" s="41">
        <v>0</v>
      </c>
      <c r="F48" s="84"/>
      <c r="G48" s="21">
        <f t="shared" si="37"/>
        <v>0</v>
      </c>
      <c r="I48" s="5">
        <f t="shared" si="38"/>
        <v>0</v>
      </c>
      <c r="J48" s="40"/>
      <c r="K48" s="41"/>
      <c r="L48" s="21">
        <f t="shared" si="39"/>
        <v>0</v>
      </c>
      <c r="N48" s="14">
        <f t="shared" si="40"/>
        <v>0</v>
      </c>
    </row>
    <row r="49" spans="2:14" x14ac:dyDescent="0.25">
      <c r="B49" s="2">
        <f t="shared" si="30"/>
        <v>27</v>
      </c>
      <c r="C49" s="52" t="s">
        <v>96</v>
      </c>
      <c r="D49" s="48"/>
      <c r="E49" s="41">
        <v>0</v>
      </c>
      <c r="F49" s="84"/>
      <c r="G49" s="21">
        <f t="shared" si="37"/>
        <v>0</v>
      </c>
      <c r="I49" s="5">
        <f t="shared" si="38"/>
        <v>0</v>
      </c>
      <c r="J49" s="40"/>
      <c r="K49" s="41"/>
      <c r="L49" s="21">
        <f t="shared" si="39"/>
        <v>0</v>
      </c>
      <c r="N49" s="14">
        <f t="shared" si="40"/>
        <v>0</v>
      </c>
    </row>
    <row r="50" spans="2:14" x14ac:dyDescent="0.25">
      <c r="B50" s="2">
        <f t="shared" si="30"/>
        <v>28</v>
      </c>
      <c r="C50" s="52" t="s">
        <v>97</v>
      </c>
      <c r="D50" s="48"/>
      <c r="E50" s="41">
        <v>2329</v>
      </c>
      <c r="F50" s="84">
        <v>416</v>
      </c>
      <c r="G50" s="21">
        <f t="shared" si="37"/>
        <v>1913</v>
      </c>
      <c r="I50" s="5">
        <f t="shared" si="38"/>
        <v>1913</v>
      </c>
      <c r="J50" s="40">
        <v>2416</v>
      </c>
      <c r="K50" s="41">
        <v>240</v>
      </c>
      <c r="L50" s="21">
        <f t="shared" si="39"/>
        <v>2176</v>
      </c>
      <c r="N50" s="14">
        <f t="shared" si="40"/>
        <v>2176</v>
      </c>
    </row>
    <row r="51" spans="2:14" x14ac:dyDescent="0.25">
      <c r="B51" s="2">
        <f t="shared" si="30"/>
        <v>29</v>
      </c>
      <c r="C51" s="52" t="s">
        <v>98</v>
      </c>
      <c r="D51" s="48"/>
      <c r="E51" s="41">
        <v>448400</v>
      </c>
      <c r="F51" s="84">
        <f>7834+2683+9315</f>
        <v>19832</v>
      </c>
      <c r="G51" s="21">
        <f t="shared" si="37"/>
        <v>428568</v>
      </c>
      <c r="H51" s="5">
        <v>-15297</v>
      </c>
      <c r="I51" s="39">
        <f t="shared" si="38"/>
        <v>413271</v>
      </c>
      <c r="J51" s="40">
        <v>663400</v>
      </c>
      <c r="K51" s="41">
        <v>15202</v>
      </c>
      <c r="L51" s="21">
        <f t="shared" si="39"/>
        <v>648198</v>
      </c>
      <c r="M51" s="5">
        <v>-20031</v>
      </c>
      <c r="N51" s="41">
        <f t="shared" si="40"/>
        <v>628167</v>
      </c>
    </row>
    <row r="52" spans="2:14" x14ac:dyDescent="0.25">
      <c r="B52" s="2">
        <f t="shared" si="30"/>
        <v>30</v>
      </c>
      <c r="C52" s="52" t="s">
        <v>133</v>
      </c>
      <c r="D52" s="48"/>
      <c r="E52" s="41">
        <v>0</v>
      </c>
      <c r="F52" s="84"/>
      <c r="G52" s="21">
        <f t="shared" si="37"/>
        <v>0</v>
      </c>
      <c r="I52" s="5">
        <f t="shared" si="38"/>
        <v>0</v>
      </c>
      <c r="J52" s="40"/>
      <c r="K52" s="41"/>
      <c r="L52" s="21">
        <f t="shared" si="39"/>
        <v>0</v>
      </c>
      <c r="N52" s="14">
        <f t="shared" si="40"/>
        <v>0</v>
      </c>
    </row>
    <row r="53" spans="2:14" x14ac:dyDescent="0.25">
      <c r="B53" s="2">
        <f t="shared" si="30"/>
        <v>31</v>
      </c>
      <c r="C53" s="52" t="s">
        <v>134</v>
      </c>
      <c r="D53" s="48"/>
      <c r="E53" s="41">
        <v>0</v>
      </c>
      <c r="F53" s="84"/>
      <c r="G53" s="21">
        <f t="shared" si="37"/>
        <v>0</v>
      </c>
      <c r="I53" s="5">
        <f t="shared" si="38"/>
        <v>0</v>
      </c>
      <c r="J53" s="40"/>
      <c r="K53" s="41"/>
      <c r="L53" s="21">
        <f t="shared" si="39"/>
        <v>0</v>
      </c>
      <c r="N53" s="14">
        <f t="shared" si="40"/>
        <v>0</v>
      </c>
    </row>
    <row r="54" spans="2:14" x14ac:dyDescent="0.25">
      <c r="B54" s="2">
        <f t="shared" si="30"/>
        <v>32</v>
      </c>
      <c r="C54" s="52" t="s">
        <v>99</v>
      </c>
      <c r="D54" s="48"/>
      <c r="E54" s="41">
        <v>20</v>
      </c>
      <c r="F54" s="84"/>
      <c r="G54" s="21">
        <f t="shared" si="37"/>
        <v>20</v>
      </c>
      <c r="I54" s="5">
        <f t="shared" si="38"/>
        <v>20</v>
      </c>
      <c r="J54" s="40"/>
      <c r="K54" s="41"/>
      <c r="L54" s="21">
        <f t="shared" si="39"/>
        <v>0</v>
      </c>
      <c r="N54" s="14">
        <f t="shared" si="40"/>
        <v>0</v>
      </c>
    </row>
    <row r="55" spans="2:14" x14ac:dyDescent="0.25">
      <c r="B55" s="2">
        <f t="shared" si="30"/>
        <v>33</v>
      </c>
      <c r="C55" s="52" t="s">
        <v>100</v>
      </c>
      <c r="D55" s="48"/>
      <c r="E55" s="41">
        <v>98938</v>
      </c>
      <c r="F55" s="84">
        <v>26001</v>
      </c>
      <c r="G55" s="21">
        <f t="shared" si="37"/>
        <v>72937</v>
      </c>
      <c r="I55" s="5">
        <f t="shared" si="38"/>
        <v>72937</v>
      </c>
      <c r="J55" s="40">
        <v>86445</v>
      </c>
      <c r="K55" s="41">
        <v>13375</v>
      </c>
      <c r="L55" s="21">
        <f t="shared" si="39"/>
        <v>73070</v>
      </c>
      <c r="N55" s="14">
        <f t="shared" si="40"/>
        <v>73070</v>
      </c>
    </row>
    <row r="56" spans="2:14" ht="15.75" thickBot="1" x14ac:dyDescent="0.3">
      <c r="B56" s="2">
        <f t="shared" si="30"/>
        <v>34</v>
      </c>
      <c r="C56" s="52" t="s">
        <v>101</v>
      </c>
      <c r="D56" s="48"/>
      <c r="E56" s="83">
        <v>356671</v>
      </c>
      <c r="F56" s="85"/>
      <c r="G56" s="21">
        <f t="shared" si="37"/>
        <v>356671</v>
      </c>
      <c r="I56" s="5">
        <f t="shared" si="38"/>
        <v>356671</v>
      </c>
      <c r="J56" s="40">
        <v>504041</v>
      </c>
      <c r="K56" s="41"/>
      <c r="L56" s="21">
        <f t="shared" si="39"/>
        <v>504041</v>
      </c>
      <c r="N56" s="14">
        <f t="shared" si="40"/>
        <v>504041</v>
      </c>
    </row>
    <row r="57" spans="2:14" ht="15.75" thickBot="1" x14ac:dyDescent="0.3">
      <c r="B57" s="2">
        <f t="shared" si="30"/>
        <v>35</v>
      </c>
      <c r="C57" s="57" t="s">
        <v>102</v>
      </c>
      <c r="D57" s="48"/>
      <c r="E57" s="68">
        <f t="shared" ref="E57:F57" si="41">SUM(E47:E56)</f>
        <v>1779140</v>
      </c>
      <c r="F57" s="68">
        <f t="shared" si="41"/>
        <v>46249</v>
      </c>
      <c r="G57" s="69">
        <f t="shared" ref="G57:N57" si="42">SUM(G47:G56)</f>
        <v>1732891</v>
      </c>
      <c r="H57" s="68">
        <f t="shared" ref="H57" si="43">SUM(H47:H56)</f>
        <v>-15297</v>
      </c>
      <c r="I57" s="68">
        <f t="shared" si="42"/>
        <v>1717594</v>
      </c>
      <c r="J57" s="70">
        <f t="shared" si="42"/>
        <v>1506971</v>
      </c>
      <c r="K57" s="68">
        <f t="shared" si="42"/>
        <v>28817</v>
      </c>
      <c r="L57" s="69">
        <f t="shared" si="42"/>
        <v>1478154</v>
      </c>
      <c r="M57" s="68">
        <f t="shared" si="42"/>
        <v>-20031</v>
      </c>
      <c r="N57" s="68">
        <f t="shared" si="42"/>
        <v>1458123</v>
      </c>
    </row>
    <row r="58" spans="2:14" x14ac:dyDescent="0.25">
      <c r="B58" s="32" t="s">
        <v>103</v>
      </c>
      <c r="C58" s="57"/>
      <c r="D58" s="48"/>
      <c r="E58" s="36"/>
      <c r="F58" s="36"/>
      <c r="G58" s="34"/>
      <c r="H58" s="36"/>
      <c r="I58" s="36"/>
      <c r="J58" s="35"/>
      <c r="K58" s="36"/>
      <c r="L58" s="34"/>
      <c r="M58" s="36"/>
      <c r="N58" s="36"/>
    </row>
    <row r="59" spans="2:14" x14ac:dyDescent="0.25">
      <c r="B59" s="2">
        <f>B57+1</f>
        <v>36</v>
      </c>
      <c r="C59" s="52" t="s">
        <v>104</v>
      </c>
      <c r="D59" s="48"/>
      <c r="E59" s="41">
        <v>168166</v>
      </c>
      <c r="F59" s="84">
        <v>21732</v>
      </c>
      <c r="G59" s="21">
        <f t="shared" ref="G59:G68" si="44">E59-F59</f>
        <v>146434</v>
      </c>
      <c r="H59" s="5">
        <v>-5227</v>
      </c>
      <c r="I59" s="39">
        <f t="shared" ref="I59:I68" si="45">G59+H59</f>
        <v>141207</v>
      </c>
      <c r="J59" s="40">
        <v>112070</v>
      </c>
      <c r="K59" s="41">
        <v>19324</v>
      </c>
      <c r="L59" s="21">
        <f t="shared" ref="L59:L68" si="46">J59-K59</f>
        <v>92746</v>
      </c>
      <c r="M59" s="5">
        <v>-2866</v>
      </c>
      <c r="N59" s="41">
        <f t="shared" ref="N59:N68" si="47">L59+M59</f>
        <v>89880</v>
      </c>
    </row>
    <row r="60" spans="2:14" x14ac:dyDescent="0.25">
      <c r="B60" s="2">
        <f t="shared" si="30"/>
        <v>37</v>
      </c>
      <c r="C60" s="52" t="s">
        <v>105</v>
      </c>
      <c r="D60" s="48"/>
      <c r="E60" s="41">
        <v>45278</v>
      </c>
      <c r="F60" s="84">
        <v>5851</v>
      </c>
      <c r="G60" s="21">
        <f t="shared" si="44"/>
        <v>39427</v>
      </c>
      <c r="H60" s="5">
        <v>-1407</v>
      </c>
      <c r="I60" s="39">
        <f t="shared" si="45"/>
        <v>38020</v>
      </c>
      <c r="J60" s="40">
        <v>22721</v>
      </c>
      <c r="K60" s="41">
        <v>3918</v>
      </c>
      <c r="L60" s="21">
        <f t="shared" si="46"/>
        <v>18803</v>
      </c>
      <c r="M60" s="5">
        <v>-581</v>
      </c>
      <c r="N60" s="41">
        <f t="shared" si="47"/>
        <v>18222</v>
      </c>
    </row>
    <row r="61" spans="2:14" x14ac:dyDescent="0.25">
      <c r="B61" s="2">
        <f t="shared" si="30"/>
        <v>38</v>
      </c>
      <c r="C61" s="52" t="s">
        <v>106</v>
      </c>
      <c r="D61" s="48"/>
      <c r="E61" s="41">
        <v>6229991</v>
      </c>
      <c r="F61" s="84">
        <v>158112</v>
      </c>
      <c r="G61" s="21">
        <f t="shared" si="44"/>
        <v>6071879</v>
      </c>
      <c r="H61" s="5">
        <v>-216731</v>
      </c>
      <c r="I61" s="5">
        <f t="shared" si="45"/>
        <v>5855148</v>
      </c>
      <c r="J61" s="40">
        <v>8947295</v>
      </c>
      <c r="K61" s="41">
        <v>17399</v>
      </c>
      <c r="L61" s="21">
        <f t="shared" si="46"/>
        <v>8929896</v>
      </c>
      <c r="M61" s="5">
        <v>-275958</v>
      </c>
      <c r="N61" s="14">
        <f t="shared" si="47"/>
        <v>8653938</v>
      </c>
    </row>
    <row r="62" spans="2:14" x14ac:dyDescent="0.25">
      <c r="B62" s="2">
        <f t="shared" si="30"/>
        <v>39</v>
      </c>
      <c r="C62" s="52" t="s">
        <v>107</v>
      </c>
      <c r="D62" s="48"/>
      <c r="E62" s="41">
        <v>-3363</v>
      </c>
      <c r="F62" s="84"/>
      <c r="G62" s="21">
        <f t="shared" si="44"/>
        <v>-3363</v>
      </c>
      <c r="I62" s="5">
        <f t="shared" si="45"/>
        <v>-3363</v>
      </c>
      <c r="J62" s="40">
        <v>-3535</v>
      </c>
      <c r="K62" s="41"/>
      <c r="L62" s="21">
        <f t="shared" si="46"/>
        <v>-3535</v>
      </c>
      <c r="N62" s="14">
        <f t="shared" si="47"/>
        <v>-3535</v>
      </c>
    </row>
    <row r="63" spans="2:14" x14ac:dyDescent="0.25">
      <c r="B63" s="2">
        <f t="shared" si="30"/>
        <v>40</v>
      </c>
      <c r="C63" s="52" t="s">
        <v>108</v>
      </c>
      <c r="D63" s="48"/>
      <c r="E63" s="41"/>
      <c r="F63" s="84"/>
      <c r="G63" s="21">
        <f t="shared" si="44"/>
        <v>0</v>
      </c>
      <c r="I63" s="5">
        <f t="shared" si="45"/>
        <v>0</v>
      </c>
      <c r="J63" s="40"/>
      <c r="K63" s="41"/>
      <c r="L63" s="21">
        <f t="shared" si="46"/>
        <v>0</v>
      </c>
      <c r="N63" s="14">
        <f t="shared" si="47"/>
        <v>0</v>
      </c>
    </row>
    <row r="64" spans="2:14" x14ac:dyDescent="0.25">
      <c r="B64" s="2">
        <f t="shared" si="30"/>
        <v>41</v>
      </c>
      <c r="C64" s="52" t="s">
        <v>109</v>
      </c>
      <c r="D64" s="48"/>
      <c r="E64" s="41"/>
      <c r="F64" s="41"/>
      <c r="G64" s="21">
        <f t="shared" si="44"/>
        <v>0</v>
      </c>
      <c r="I64" s="5">
        <f t="shared" si="45"/>
        <v>0</v>
      </c>
      <c r="J64" s="40"/>
      <c r="K64" s="41"/>
      <c r="L64" s="21">
        <f t="shared" si="46"/>
        <v>0</v>
      </c>
      <c r="N64" s="14">
        <f t="shared" si="47"/>
        <v>0</v>
      </c>
    </row>
    <row r="65" spans="2:14" x14ac:dyDescent="0.25">
      <c r="B65" s="4">
        <f t="shared" si="30"/>
        <v>42</v>
      </c>
      <c r="C65" s="53" t="s">
        <v>110</v>
      </c>
      <c r="D65" s="51"/>
      <c r="E65" s="41"/>
      <c r="F65" s="41"/>
      <c r="G65" s="21">
        <f t="shared" si="44"/>
        <v>0</v>
      </c>
      <c r="I65" s="5">
        <f t="shared" si="45"/>
        <v>0</v>
      </c>
      <c r="J65" s="40"/>
      <c r="K65" s="41"/>
      <c r="L65" s="21">
        <f t="shared" si="46"/>
        <v>0</v>
      </c>
      <c r="N65" s="14">
        <f t="shared" si="47"/>
        <v>0</v>
      </c>
    </row>
    <row r="66" spans="2:14" x14ac:dyDescent="0.25">
      <c r="B66" s="2">
        <f t="shared" si="30"/>
        <v>43</v>
      </c>
      <c r="C66" s="52" t="s">
        <v>111</v>
      </c>
      <c r="D66" s="48"/>
      <c r="E66" s="41"/>
      <c r="F66" s="41"/>
      <c r="G66" s="21">
        <f t="shared" si="44"/>
        <v>0</v>
      </c>
      <c r="I66" s="5">
        <f t="shared" si="45"/>
        <v>0</v>
      </c>
      <c r="J66" s="40"/>
      <c r="K66" s="41"/>
      <c r="L66" s="21">
        <f t="shared" si="46"/>
        <v>0</v>
      </c>
      <c r="N66" s="14">
        <f t="shared" si="47"/>
        <v>0</v>
      </c>
    </row>
    <row r="67" spans="2:14" x14ac:dyDescent="0.25">
      <c r="B67" s="2">
        <f t="shared" si="30"/>
        <v>44</v>
      </c>
      <c r="C67" s="52" t="s">
        <v>112</v>
      </c>
      <c r="D67" s="48"/>
      <c r="E67" s="41"/>
      <c r="F67" s="41"/>
      <c r="G67" s="21">
        <f t="shared" si="44"/>
        <v>0</v>
      </c>
      <c r="I67" s="5">
        <f t="shared" si="45"/>
        <v>0</v>
      </c>
      <c r="J67" s="40"/>
      <c r="K67" s="41"/>
      <c r="L67" s="21">
        <f t="shared" si="46"/>
        <v>0</v>
      </c>
      <c r="N67" s="14">
        <f t="shared" si="47"/>
        <v>0</v>
      </c>
    </row>
    <row r="68" spans="2:14" ht="15.75" thickBot="1" x14ac:dyDescent="0.3">
      <c r="B68" s="2">
        <f t="shared" si="30"/>
        <v>45</v>
      </c>
      <c r="C68" s="52" t="s">
        <v>113</v>
      </c>
      <c r="D68" s="48"/>
      <c r="E68" s="41"/>
      <c r="F68" s="41"/>
      <c r="G68" s="21">
        <f t="shared" si="44"/>
        <v>0</v>
      </c>
      <c r="I68" s="5">
        <f t="shared" si="45"/>
        <v>0</v>
      </c>
      <c r="J68" s="40"/>
      <c r="K68" s="41"/>
      <c r="L68" s="21">
        <f t="shared" si="46"/>
        <v>0</v>
      </c>
      <c r="N68" s="14">
        <f t="shared" si="47"/>
        <v>0</v>
      </c>
    </row>
    <row r="69" spans="2:14" ht="15.75" thickBot="1" x14ac:dyDescent="0.3">
      <c r="B69" s="2">
        <f t="shared" si="30"/>
        <v>46</v>
      </c>
      <c r="C69" s="57" t="s">
        <v>114</v>
      </c>
      <c r="D69" s="48"/>
      <c r="E69" s="68">
        <f t="shared" ref="E69:F69" si="48">SUM(E59:E68)</f>
        <v>6440072</v>
      </c>
      <c r="F69" s="68">
        <f t="shared" si="48"/>
        <v>185695</v>
      </c>
      <c r="G69" s="69">
        <f t="shared" ref="G69:N69" si="49">SUM(G59:G68)</f>
        <v>6254377</v>
      </c>
      <c r="H69" s="68">
        <f t="shared" ref="H69" si="50">SUM(H59:H68)</f>
        <v>-223365</v>
      </c>
      <c r="I69" s="68">
        <f t="shared" si="49"/>
        <v>6031012</v>
      </c>
      <c r="J69" s="70">
        <f t="shared" si="49"/>
        <v>9078551</v>
      </c>
      <c r="K69" s="68">
        <f t="shared" si="49"/>
        <v>40641</v>
      </c>
      <c r="L69" s="69">
        <f t="shared" si="49"/>
        <v>9037910</v>
      </c>
      <c r="M69" s="68">
        <f t="shared" si="49"/>
        <v>-279405</v>
      </c>
      <c r="N69" s="68">
        <f t="shared" si="49"/>
        <v>8758505</v>
      </c>
    </row>
    <row r="70" spans="2:14" x14ac:dyDescent="0.25">
      <c r="B70" s="32" t="s">
        <v>115</v>
      </c>
      <c r="C70" s="57"/>
      <c r="D70" s="48"/>
      <c r="E70" s="36"/>
      <c r="F70" s="36"/>
      <c r="G70" s="34"/>
      <c r="H70" s="36"/>
      <c r="I70" s="36"/>
      <c r="J70" s="35"/>
      <c r="K70" s="36"/>
      <c r="L70" s="34"/>
      <c r="M70" s="36"/>
      <c r="N70" s="36"/>
    </row>
    <row r="71" spans="2:14" x14ac:dyDescent="0.25">
      <c r="B71" s="2">
        <f>B69+1</f>
        <v>47</v>
      </c>
      <c r="C71" s="52" t="s">
        <v>116</v>
      </c>
      <c r="D71" s="48"/>
      <c r="E71" s="41">
        <v>0</v>
      </c>
      <c r="F71" s="41"/>
      <c r="G71" s="21">
        <f t="shared" ref="G71:G73" si="51">E71-F71</f>
        <v>0</v>
      </c>
      <c r="I71" s="5">
        <f t="shared" ref="I71:I73" si="52">G71+H71</f>
        <v>0</v>
      </c>
      <c r="J71" s="40">
        <v>0</v>
      </c>
      <c r="K71" s="41"/>
      <c r="L71" s="21">
        <f t="shared" ref="L71:L73" si="53">J71-K71</f>
        <v>0</v>
      </c>
      <c r="N71" s="14">
        <f t="shared" ref="N71:N73" si="54">L71+M71</f>
        <v>0</v>
      </c>
    </row>
    <row r="72" spans="2:14" x14ac:dyDescent="0.25">
      <c r="B72" s="2">
        <f t="shared" si="30"/>
        <v>48</v>
      </c>
      <c r="C72" s="52" t="s">
        <v>117</v>
      </c>
      <c r="D72" s="48"/>
      <c r="E72" s="41">
        <v>578942</v>
      </c>
      <c r="F72" s="84">
        <v>106341</v>
      </c>
      <c r="G72" s="78">
        <f t="shared" si="51"/>
        <v>472601</v>
      </c>
      <c r="H72" s="5">
        <v>-36179</v>
      </c>
      <c r="I72" s="39">
        <f t="shared" si="52"/>
        <v>436422</v>
      </c>
      <c r="J72" s="40">
        <v>1011744</v>
      </c>
      <c r="K72" s="41">
        <v>80870</v>
      </c>
      <c r="L72" s="78">
        <f t="shared" si="53"/>
        <v>930874</v>
      </c>
      <c r="M72" s="5">
        <v>-48345</v>
      </c>
      <c r="N72" s="41">
        <f t="shared" si="54"/>
        <v>882529</v>
      </c>
    </row>
    <row r="73" spans="2:14" ht="15.75" thickBot="1" x14ac:dyDescent="0.3">
      <c r="B73" s="2">
        <f t="shared" si="30"/>
        <v>49</v>
      </c>
      <c r="C73" s="52" t="s">
        <v>118</v>
      </c>
      <c r="D73" s="48"/>
      <c r="E73" s="41">
        <v>0</v>
      </c>
      <c r="F73" s="41"/>
      <c r="G73" s="21">
        <f t="shared" si="51"/>
        <v>0</v>
      </c>
      <c r="I73" s="5">
        <f t="shared" si="52"/>
        <v>0</v>
      </c>
      <c r="J73" s="40">
        <v>0</v>
      </c>
      <c r="K73" s="41"/>
      <c r="L73" s="21">
        <f t="shared" si="53"/>
        <v>0</v>
      </c>
      <c r="N73" s="14">
        <f t="shared" si="54"/>
        <v>0</v>
      </c>
    </row>
    <row r="74" spans="2:14" ht="15.75" thickBot="1" x14ac:dyDescent="0.3">
      <c r="B74" s="2">
        <f t="shared" si="30"/>
        <v>50</v>
      </c>
      <c r="C74" s="57" t="s">
        <v>119</v>
      </c>
      <c r="D74" s="48"/>
      <c r="E74" s="68">
        <f t="shared" ref="E74:F74" si="55">SUM(E71:E73)</f>
        <v>578942</v>
      </c>
      <c r="F74" s="68">
        <f t="shared" si="55"/>
        <v>106341</v>
      </c>
      <c r="G74" s="69">
        <f t="shared" ref="G74:N74" si="56">SUM(G71:G73)</f>
        <v>472601</v>
      </c>
      <c r="H74" s="68">
        <f t="shared" ref="H74" si="57">SUM(H71:H73)</f>
        <v>-36179</v>
      </c>
      <c r="I74" s="68">
        <f t="shared" si="56"/>
        <v>436422</v>
      </c>
      <c r="J74" s="70">
        <f t="shared" si="56"/>
        <v>1011744</v>
      </c>
      <c r="K74" s="68">
        <f t="shared" si="56"/>
        <v>80870</v>
      </c>
      <c r="L74" s="69">
        <f t="shared" si="56"/>
        <v>930874</v>
      </c>
      <c r="M74" s="68">
        <f t="shared" si="56"/>
        <v>-48345</v>
      </c>
      <c r="N74" s="68">
        <f t="shared" si="56"/>
        <v>882529</v>
      </c>
    </row>
    <row r="75" spans="2:14" x14ac:dyDescent="0.25">
      <c r="B75" s="32" t="s">
        <v>120</v>
      </c>
      <c r="C75" s="57"/>
      <c r="D75" s="48"/>
      <c r="E75" s="36"/>
      <c r="F75" s="36"/>
      <c r="G75" s="34"/>
      <c r="H75" s="36"/>
      <c r="I75" s="36"/>
      <c r="J75" s="35"/>
      <c r="K75" s="36"/>
      <c r="L75" s="34"/>
      <c r="M75" s="36"/>
      <c r="N75" s="36"/>
    </row>
    <row r="76" spans="2:14" x14ac:dyDescent="0.25">
      <c r="B76" s="2">
        <f>B74+1</f>
        <v>51</v>
      </c>
      <c r="C76" s="52" t="s">
        <v>121</v>
      </c>
      <c r="D76" s="48"/>
      <c r="E76" s="41">
        <v>93150</v>
      </c>
      <c r="F76" s="41"/>
      <c r="G76" s="21">
        <f t="shared" ref="G76:G82" si="58">E76-F76</f>
        <v>93150</v>
      </c>
      <c r="I76" s="5">
        <f t="shared" ref="I76:I82" si="59">G76+H76</f>
        <v>93150</v>
      </c>
      <c r="J76" s="40">
        <v>93150</v>
      </c>
      <c r="K76" s="41"/>
      <c r="L76" s="21">
        <f t="shared" ref="L76:L82" si="60">J76-K76</f>
        <v>93150</v>
      </c>
      <c r="N76" s="14">
        <f t="shared" ref="N76:N82" si="61">L76+M76</f>
        <v>93150</v>
      </c>
    </row>
    <row r="77" spans="2:14" x14ac:dyDescent="0.25">
      <c r="B77" s="2">
        <f t="shared" si="30"/>
        <v>52</v>
      </c>
      <c r="C77" s="52" t="s">
        <v>122</v>
      </c>
      <c r="D77" s="48"/>
      <c r="E77" s="41">
        <v>7175</v>
      </c>
      <c r="F77" s="41"/>
      <c r="G77" s="21">
        <f t="shared" si="58"/>
        <v>7175</v>
      </c>
      <c r="I77" s="5">
        <f t="shared" si="59"/>
        <v>7175</v>
      </c>
      <c r="J77" s="40">
        <v>7175</v>
      </c>
      <c r="K77" s="41"/>
      <c r="L77" s="21">
        <f t="shared" si="60"/>
        <v>7175</v>
      </c>
      <c r="N77" s="14">
        <f t="shared" si="61"/>
        <v>7175</v>
      </c>
    </row>
    <row r="78" spans="2:14" x14ac:dyDescent="0.25">
      <c r="B78" s="2">
        <f t="shared" si="30"/>
        <v>53</v>
      </c>
      <c r="C78" s="52" t="s">
        <v>123</v>
      </c>
      <c r="E78" s="41">
        <v>0</v>
      </c>
      <c r="F78" s="41"/>
      <c r="G78" s="21">
        <f t="shared" si="58"/>
        <v>0</v>
      </c>
      <c r="I78" s="5">
        <f t="shared" si="59"/>
        <v>0</v>
      </c>
      <c r="J78" s="40">
        <v>0</v>
      </c>
      <c r="K78" s="41"/>
      <c r="L78" s="21">
        <f t="shared" si="60"/>
        <v>0</v>
      </c>
      <c r="N78" s="14">
        <f t="shared" si="61"/>
        <v>0</v>
      </c>
    </row>
    <row r="79" spans="2:14" x14ac:dyDescent="0.25">
      <c r="B79" s="2">
        <f t="shared" si="30"/>
        <v>54</v>
      </c>
      <c r="C79" s="52" t="s">
        <v>124</v>
      </c>
      <c r="E79" s="41">
        <v>0</v>
      </c>
      <c r="F79" s="41"/>
      <c r="G79" s="21">
        <f t="shared" si="58"/>
        <v>0</v>
      </c>
      <c r="I79" s="5">
        <f t="shared" si="59"/>
        <v>0</v>
      </c>
      <c r="J79" s="40">
        <v>0</v>
      </c>
      <c r="K79" s="41"/>
      <c r="L79" s="21">
        <f t="shared" si="60"/>
        <v>0</v>
      </c>
      <c r="N79" s="14">
        <f t="shared" si="61"/>
        <v>0</v>
      </c>
    </row>
    <row r="80" spans="2:14" x14ac:dyDescent="0.25">
      <c r="B80" s="2">
        <f t="shared" si="30"/>
        <v>55</v>
      </c>
      <c r="C80" s="52" t="s">
        <v>125</v>
      </c>
      <c r="E80" s="41">
        <v>0</v>
      </c>
      <c r="F80" s="41"/>
      <c r="G80" s="21">
        <f t="shared" si="58"/>
        <v>0</v>
      </c>
      <c r="I80" s="5">
        <f t="shared" si="59"/>
        <v>0</v>
      </c>
      <c r="J80" s="40">
        <v>0</v>
      </c>
      <c r="K80" s="41"/>
      <c r="L80" s="21">
        <f t="shared" si="60"/>
        <v>0</v>
      </c>
      <c r="N80" s="14">
        <f t="shared" si="61"/>
        <v>0</v>
      </c>
    </row>
    <row r="81" spans="2:14" x14ac:dyDescent="0.25">
      <c r="B81" s="2">
        <f t="shared" si="30"/>
        <v>56</v>
      </c>
      <c r="C81" s="52" t="s">
        <v>126</v>
      </c>
      <c r="E81" s="41">
        <v>0</v>
      </c>
      <c r="F81" s="41"/>
      <c r="G81" s="21">
        <f t="shared" si="58"/>
        <v>0</v>
      </c>
      <c r="I81" s="5">
        <f t="shared" si="59"/>
        <v>0</v>
      </c>
      <c r="J81" s="40">
        <v>0</v>
      </c>
      <c r="K81" s="41"/>
      <c r="L81" s="21">
        <f t="shared" si="60"/>
        <v>0</v>
      </c>
      <c r="N81" s="14">
        <f t="shared" si="61"/>
        <v>0</v>
      </c>
    </row>
    <row r="82" spans="2:14" ht="15.75" thickBot="1" x14ac:dyDescent="0.3">
      <c r="B82" s="2">
        <f t="shared" si="30"/>
        <v>57</v>
      </c>
      <c r="C82" s="52" t="s">
        <v>127</v>
      </c>
      <c r="E82" s="83">
        <v>6105869</v>
      </c>
      <c r="F82" s="85">
        <v>1300763</v>
      </c>
      <c r="G82" s="78">
        <f t="shared" si="58"/>
        <v>4805106</v>
      </c>
      <c r="H82" s="66">
        <v>274841</v>
      </c>
      <c r="I82" s="39">
        <f t="shared" si="59"/>
        <v>5079947</v>
      </c>
      <c r="J82" s="40">
        <v>6004561</v>
      </c>
      <c r="K82" s="56">
        <v>1435545</v>
      </c>
      <c r="L82" s="78">
        <f t="shared" si="60"/>
        <v>4569016</v>
      </c>
      <c r="M82" s="66">
        <v>347781</v>
      </c>
      <c r="N82" s="41">
        <f t="shared" si="61"/>
        <v>4916797</v>
      </c>
    </row>
    <row r="83" spans="2:14" ht="15.75" thickBot="1" x14ac:dyDescent="0.3">
      <c r="B83" s="2">
        <f t="shared" si="30"/>
        <v>58</v>
      </c>
      <c r="C83" s="57" t="s">
        <v>128</v>
      </c>
      <c r="E83" s="68">
        <f t="shared" ref="E83:F83" si="62">SUM(E76:E82)</f>
        <v>6206194</v>
      </c>
      <c r="F83" s="68">
        <f t="shared" si="62"/>
        <v>1300763</v>
      </c>
      <c r="G83" s="69">
        <f t="shared" ref="G83:N83" si="63">SUM(G76:G82)</f>
        <v>4905431</v>
      </c>
      <c r="H83" s="68">
        <f t="shared" ref="H83" si="64">SUM(H76:H82)</f>
        <v>274841</v>
      </c>
      <c r="I83" s="68">
        <f t="shared" si="63"/>
        <v>5180272</v>
      </c>
      <c r="J83" s="70">
        <f t="shared" si="63"/>
        <v>6104886</v>
      </c>
      <c r="K83" s="68">
        <f t="shared" si="63"/>
        <v>1435545</v>
      </c>
      <c r="L83" s="69">
        <f t="shared" si="63"/>
        <v>4669341</v>
      </c>
      <c r="M83" s="68">
        <f t="shared" si="63"/>
        <v>347781</v>
      </c>
      <c r="N83" s="68">
        <f t="shared" si="63"/>
        <v>5017122</v>
      </c>
    </row>
    <row r="84" spans="2:14" x14ac:dyDescent="0.25">
      <c r="B84" s="2">
        <f t="shared" si="30"/>
        <v>59</v>
      </c>
      <c r="C84" s="57" t="s">
        <v>129</v>
      </c>
      <c r="E84" s="62">
        <f t="shared" ref="E84:F84" si="65">E57+E69+E74+E83</f>
        <v>15004348</v>
      </c>
      <c r="F84" s="62">
        <f t="shared" si="65"/>
        <v>1639048</v>
      </c>
      <c r="G84" s="63">
        <f t="shared" ref="G84:N84" si="66">G57+G69+G74+G83</f>
        <v>13365300</v>
      </c>
      <c r="H84" s="62">
        <f t="shared" ref="H84" si="67">H57+H69+H74+H83</f>
        <v>0</v>
      </c>
      <c r="I84" s="62">
        <f t="shared" si="66"/>
        <v>13365300</v>
      </c>
      <c r="J84" s="77">
        <f t="shared" si="66"/>
        <v>17702152</v>
      </c>
      <c r="K84" s="62">
        <f t="shared" si="66"/>
        <v>1585873</v>
      </c>
      <c r="L84" s="63">
        <f t="shared" si="66"/>
        <v>16116279</v>
      </c>
      <c r="M84" s="62">
        <f t="shared" si="66"/>
        <v>0</v>
      </c>
      <c r="N84" s="62">
        <f t="shared" si="66"/>
        <v>16116279</v>
      </c>
    </row>
    <row r="85" spans="2:14" x14ac:dyDescent="0.25">
      <c r="B85" s="2"/>
    </row>
    <row r="86" spans="2:14" x14ac:dyDescent="0.25">
      <c r="B86" s="2"/>
    </row>
    <row r="87" spans="2:14" x14ac:dyDescent="0.25">
      <c r="B87" s="2"/>
    </row>
    <row r="88" spans="2:14" x14ac:dyDescent="0.25">
      <c r="B88" s="2"/>
      <c r="D88" t="s">
        <v>135</v>
      </c>
      <c r="E88" s="5">
        <f>E43-E84</f>
        <v>0</v>
      </c>
      <c r="F88" s="5">
        <f t="shared" ref="F88:N88" si="68">F43-F84</f>
        <v>0</v>
      </c>
      <c r="G88" s="5">
        <f t="shared" si="68"/>
        <v>0</v>
      </c>
      <c r="H88" s="5">
        <f t="shared" si="68"/>
        <v>0</v>
      </c>
      <c r="I88" s="5">
        <f t="shared" si="68"/>
        <v>0</v>
      </c>
      <c r="J88" s="5">
        <f t="shared" si="68"/>
        <v>0</v>
      </c>
      <c r="K88" s="5">
        <f t="shared" si="68"/>
        <v>0</v>
      </c>
      <c r="L88" s="5">
        <f t="shared" si="68"/>
        <v>0</v>
      </c>
      <c r="M88" s="5">
        <f t="shared" si="68"/>
        <v>0</v>
      </c>
      <c r="N88" s="5">
        <f t="shared" si="68"/>
        <v>0</v>
      </c>
    </row>
    <row r="89" spans="2:14" x14ac:dyDescent="0.25">
      <c r="B89" s="2"/>
    </row>
    <row r="90" spans="2:14" x14ac:dyDescent="0.25">
      <c r="B90" s="2"/>
    </row>
    <row r="91" spans="2:14" x14ac:dyDescent="0.25">
      <c r="B91" s="2"/>
    </row>
    <row r="92" spans="2:14" x14ac:dyDescent="0.25">
      <c r="B92" s="2"/>
    </row>
    <row r="93" spans="2:14" x14ac:dyDescent="0.25">
      <c r="B93" s="2"/>
    </row>
    <row r="94" spans="2:14" x14ac:dyDescent="0.25">
      <c r="B94" s="2"/>
    </row>
    <row r="95" spans="2:14" x14ac:dyDescent="0.25">
      <c r="B95" s="2"/>
    </row>
  </sheetData>
  <mergeCells count="2">
    <mergeCell ref="C6:D6"/>
    <mergeCell ref="C45:D45"/>
  </mergeCells>
  <printOptions horizontalCentered="1" gridLines="1"/>
  <pageMargins left="0.25" right="0.25" top="0.5" bottom="0.5" header="0.3" footer="0.3"/>
  <pageSetup scale="74" orientation="landscape" r:id="rId1"/>
  <headerFooter>
    <oddHeader>&amp;R&amp;"-,Bold"&amp;12Docket No. UT-________
Supplement to Exhibit 4</oddHeader>
    <oddFooter>&amp;L&amp;"-,Bold Italic"&amp;10Docket No. UT-_________
2016 State USF Petition
Supplement to Exhibit 4&amp;CPage &amp;P of &amp;N&amp;RFilename: &amp;F</oddFooter>
  </headerFooter>
  <rowBreaks count="1" manualBreakCount="1">
    <brk id="4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1"/>
  <sheetViews>
    <sheetView tabSelected="1" workbookViewId="0">
      <selection activeCell="K22" sqref="K22"/>
    </sheetView>
  </sheetViews>
  <sheetFormatPr defaultRowHeight="15" x14ac:dyDescent="0.25"/>
  <cols>
    <col min="1" max="1" width="3.7109375" customWidth="1"/>
    <col min="2" max="2" width="6.7109375" customWidth="1"/>
    <col min="3" max="3" width="45.140625" customWidth="1"/>
    <col min="4" max="5" width="12.7109375" customWidth="1"/>
    <col min="6" max="13" width="12.7109375" style="5" customWidth="1"/>
    <col min="14" max="14" width="22" customWidth="1"/>
  </cols>
  <sheetData>
    <row r="1" spans="2:13" x14ac:dyDescent="0.25">
      <c r="B1" s="1" t="s">
        <v>137</v>
      </c>
    </row>
    <row r="2" spans="2:13" x14ac:dyDescent="0.25">
      <c r="B2" s="1" t="s">
        <v>55</v>
      </c>
    </row>
    <row r="3" spans="2:13" x14ac:dyDescent="0.25">
      <c r="B3" s="1" t="s">
        <v>54</v>
      </c>
    </row>
    <row r="4" spans="2:13" x14ac:dyDescent="0.25">
      <c r="B4" s="1" t="s">
        <v>138</v>
      </c>
    </row>
    <row r="6" spans="2:13" ht="60.75" thickBot="1" x14ac:dyDescent="0.3">
      <c r="B6" s="9" t="s">
        <v>27</v>
      </c>
      <c r="C6" s="9" t="s">
        <v>30</v>
      </c>
      <c r="D6" s="10" t="s">
        <v>130</v>
      </c>
      <c r="E6" s="10" t="s">
        <v>131</v>
      </c>
      <c r="F6" s="20" t="s">
        <v>132</v>
      </c>
      <c r="G6" s="10" t="s">
        <v>136</v>
      </c>
      <c r="H6" s="10" t="s">
        <v>143</v>
      </c>
      <c r="I6" s="11" t="s">
        <v>139</v>
      </c>
      <c r="J6" s="10" t="s">
        <v>140</v>
      </c>
      <c r="K6" s="20" t="s">
        <v>141</v>
      </c>
      <c r="L6" s="10" t="s">
        <v>136</v>
      </c>
      <c r="M6" s="10" t="s">
        <v>142</v>
      </c>
    </row>
    <row r="7" spans="2:13" ht="15.75" thickTop="1" x14ac:dyDescent="0.25">
      <c r="B7" s="2">
        <v>1</v>
      </c>
      <c r="C7" t="s">
        <v>0</v>
      </c>
      <c r="D7" s="86">
        <v>675461</v>
      </c>
      <c r="E7" s="87">
        <v>104830</v>
      </c>
      <c r="F7" s="21">
        <f>D7-E7</f>
        <v>570631</v>
      </c>
      <c r="H7" s="5">
        <f>F7+G7</f>
        <v>570631</v>
      </c>
      <c r="I7" s="7">
        <v>684380</v>
      </c>
      <c r="J7" s="5">
        <v>101764</v>
      </c>
      <c r="K7" s="21">
        <f>I7-J7</f>
        <v>582616</v>
      </c>
      <c r="M7" s="14">
        <f>K7+L7</f>
        <v>582616</v>
      </c>
    </row>
    <row r="8" spans="2:13" x14ac:dyDescent="0.25">
      <c r="B8" s="2">
        <f>B7+1</f>
        <v>2</v>
      </c>
      <c r="C8" t="s">
        <v>1</v>
      </c>
      <c r="D8" s="14">
        <v>4179688</v>
      </c>
      <c r="E8" s="88">
        <v>588993</v>
      </c>
      <c r="F8" s="21">
        <f t="shared" ref="F8:F12" si="0">D8-E8</f>
        <v>3590695</v>
      </c>
      <c r="H8" s="5">
        <f t="shared" ref="H8:H12" si="1">F8+G8</f>
        <v>3590695</v>
      </c>
      <c r="I8" s="7">
        <v>4170260</v>
      </c>
      <c r="J8" s="5">
        <v>704555</v>
      </c>
      <c r="K8" s="21">
        <f t="shared" ref="K8:K12" si="2">I8-J8</f>
        <v>3465705</v>
      </c>
      <c r="M8" s="14">
        <f t="shared" ref="M8:M12" si="3">K8+L8</f>
        <v>3465705</v>
      </c>
    </row>
    <row r="9" spans="2:13" x14ac:dyDescent="0.25">
      <c r="B9" s="2">
        <f t="shared" ref="B9:B19" si="4">B8+1</f>
        <v>3</v>
      </c>
      <c r="C9" t="s">
        <v>2</v>
      </c>
      <c r="D9" s="14">
        <v>-1216</v>
      </c>
      <c r="E9" s="88">
        <v>-59</v>
      </c>
      <c r="F9" s="21">
        <f t="shared" si="0"/>
        <v>-1157</v>
      </c>
      <c r="H9" s="5">
        <f t="shared" si="1"/>
        <v>-1157</v>
      </c>
      <c r="I9" s="7">
        <v>-449</v>
      </c>
      <c r="J9" s="5">
        <v>-3</v>
      </c>
      <c r="K9" s="21">
        <f t="shared" si="2"/>
        <v>-446</v>
      </c>
      <c r="M9" s="14">
        <f t="shared" si="3"/>
        <v>-446</v>
      </c>
    </row>
    <row r="10" spans="2:13" x14ac:dyDescent="0.25">
      <c r="B10" s="2">
        <f t="shared" si="4"/>
        <v>4</v>
      </c>
      <c r="C10" t="s">
        <v>3</v>
      </c>
      <c r="D10" s="14">
        <v>51445</v>
      </c>
      <c r="E10" s="88">
        <v>5081</v>
      </c>
      <c r="F10" s="21">
        <f t="shared" si="0"/>
        <v>46364</v>
      </c>
      <c r="H10" s="5">
        <f t="shared" si="1"/>
        <v>46364</v>
      </c>
      <c r="I10" s="7">
        <v>49928</v>
      </c>
      <c r="J10" s="5">
        <v>5147</v>
      </c>
      <c r="K10" s="21">
        <f t="shared" si="2"/>
        <v>44781</v>
      </c>
      <c r="M10" s="14">
        <f t="shared" si="3"/>
        <v>44781</v>
      </c>
    </row>
    <row r="11" spans="2:13" x14ac:dyDescent="0.25">
      <c r="B11" s="2">
        <f t="shared" si="4"/>
        <v>5</v>
      </c>
      <c r="C11" t="s">
        <v>4</v>
      </c>
      <c r="D11" s="14">
        <v>70664</v>
      </c>
      <c r="E11" s="88">
        <v>1747</v>
      </c>
      <c r="F11" s="21">
        <f t="shared" si="0"/>
        <v>68917</v>
      </c>
      <c r="H11" s="5">
        <f t="shared" si="1"/>
        <v>68917</v>
      </c>
      <c r="I11" s="7">
        <v>36574</v>
      </c>
      <c r="J11" s="5">
        <v>1734</v>
      </c>
      <c r="K11" s="78">
        <f t="shared" si="2"/>
        <v>34840</v>
      </c>
      <c r="L11" s="39"/>
      <c r="M11" s="41">
        <f t="shared" si="3"/>
        <v>34840</v>
      </c>
    </row>
    <row r="12" spans="2:13" ht="15.75" thickBot="1" x14ac:dyDescent="0.3">
      <c r="B12" s="2">
        <f t="shared" si="4"/>
        <v>6</v>
      </c>
      <c r="C12" t="s">
        <v>5</v>
      </c>
      <c r="D12" s="89">
        <v>-7139</v>
      </c>
      <c r="E12" s="90">
        <v>-456</v>
      </c>
      <c r="F12" s="21">
        <f t="shared" si="0"/>
        <v>-6683</v>
      </c>
      <c r="H12" s="5">
        <f t="shared" si="1"/>
        <v>-6683</v>
      </c>
      <c r="I12" s="7">
        <v>-157</v>
      </c>
      <c r="J12" s="5">
        <v>-636</v>
      </c>
      <c r="K12" s="21">
        <f t="shared" si="2"/>
        <v>479</v>
      </c>
      <c r="M12" s="14">
        <f t="shared" si="3"/>
        <v>479</v>
      </c>
    </row>
    <row r="13" spans="2:13" ht="15.75" thickBot="1" x14ac:dyDescent="0.3">
      <c r="B13" s="2">
        <f t="shared" si="4"/>
        <v>7</v>
      </c>
      <c r="C13" s="1" t="s">
        <v>31</v>
      </c>
      <c r="D13" s="6">
        <f t="shared" ref="D13:E13" si="5">SUM(D7:D12)</f>
        <v>4968903</v>
      </c>
      <c r="E13" s="6">
        <f t="shared" si="5"/>
        <v>700136</v>
      </c>
      <c r="F13" s="22">
        <f>SUM(F7:F12)</f>
        <v>4268767</v>
      </c>
      <c r="G13" s="67">
        <f t="shared" ref="G13" si="6">SUM(G7:G12)</f>
        <v>0</v>
      </c>
      <c r="H13" s="6">
        <f t="shared" ref="H13:L13" si="7">SUM(H7:H12)</f>
        <v>4268767</v>
      </c>
      <c r="I13" s="8">
        <f t="shared" si="7"/>
        <v>4940536</v>
      </c>
      <c r="J13" s="6">
        <f t="shared" ref="J13" si="8">SUM(J7:J12)</f>
        <v>812561</v>
      </c>
      <c r="K13" s="75">
        <f>SUM(K7:K12)</f>
        <v>4127975</v>
      </c>
      <c r="L13" s="67">
        <f t="shared" si="7"/>
        <v>0</v>
      </c>
      <c r="M13" s="67">
        <f t="shared" ref="M13" si="9">SUM(M7:M12)</f>
        <v>4127975</v>
      </c>
    </row>
    <row r="14" spans="2:13" x14ac:dyDescent="0.25">
      <c r="B14" s="2">
        <f t="shared" si="4"/>
        <v>8</v>
      </c>
      <c r="C14" t="s">
        <v>36</v>
      </c>
      <c r="D14" s="13">
        <v>1762438</v>
      </c>
      <c r="E14" s="80">
        <v>288058</v>
      </c>
      <c r="F14" s="21">
        <f t="shared" ref="F14:F20" si="10">D14-E14</f>
        <v>1474380</v>
      </c>
      <c r="G14" s="5">
        <v>-104606</v>
      </c>
      <c r="H14" s="5">
        <f t="shared" ref="H14:H20" si="11">F14+G14</f>
        <v>1369774</v>
      </c>
      <c r="I14" s="7">
        <v>1592338</v>
      </c>
      <c r="J14" s="5">
        <v>234579</v>
      </c>
      <c r="K14" s="21">
        <f t="shared" ref="K14:K20" si="12">I14-J14</f>
        <v>1357759</v>
      </c>
      <c r="L14" s="5">
        <v>-67792</v>
      </c>
      <c r="M14" s="14">
        <f t="shared" ref="M14:M20" si="13">K14+L14</f>
        <v>1289967</v>
      </c>
    </row>
    <row r="15" spans="2:13" x14ac:dyDescent="0.25">
      <c r="B15" s="2">
        <f t="shared" si="4"/>
        <v>9</v>
      </c>
      <c r="C15" t="s">
        <v>6</v>
      </c>
      <c r="D15" s="14">
        <v>396535</v>
      </c>
      <c r="E15" s="88">
        <f>562+37323+19221</f>
        <v>57106</v>
      </c>
      <c r="F15" s="21">
        <f t="shared" si="10"/>
        <v>339429</v>
      </c>
      <c r="H15" s="5">
        <f t="shared" si="11"/>
        <v>339429</v>
      </c>
      <c r="I15" s="7">
        <v>471850</v>
      </c>
      <c r="J15" s="5">
        <v>60051</v>
      </c>
      <c r="K15" s="21">
        <f t="shared" si="12"/>
        <v>411799</v>
      </c>
      <c r="M15" s="14">
        <f t="shared" si="13"/>
        <v>411799</v>
      </c>
    </row>
    <row r="16" spans="2:13" x14ac:dyDescent="0.25">
      <c r="B16" s="2">
        <f t="shared" si="4"/>
        <v>10</v>
      </c>
      <c r="C16" t="s">
        <v>7</v>
      </c>
      <c r="D16" s="14">
        <v>1346798</v>
      </c>
      <c r="E16" s="88">
        <v>162795</v>
      </c>
      <c r="F16" s="21">
        <f t="shared" si="10"/>
        <v>1184003</v>
      </c>
      <c r="G16" s="5">
        <v>-57758</v>
      </c>
      <c r="H16" s="5">
        <f t="shared" si="11"/>
        <v>1126245</v>
      </c>
      <c r="I16" s="7">
        <v>1294047</v>
      </c>
      <c r="J16" s="5">
        <v>161107</v>
      </c>
      <c r="K16" s="21">
        <f t="shared" si="12"/>
        <v>1132940</v>
      </c>
      <c r="L16" s="5">
        <v>-38969</v>
      </c>
      <c r="M16" s="14">
        <f t="shared" si="13"/>
        <v>1093971</v>
      </c>
    </row>
    <row r="17" spans="2:14" x14ac:dyDescent="0.25">
      <c r="B17" s="2">
        <f t="shared" si="4"/>
        <v>11</v>
      </c>
      <c r="C17" t="s">
        <v>8</v>
      </c>
      <c r="D17" s="14">
        <v>182</v>
      </c>
      <c r="E17" s="88">
        <v>0</v>
      </c>
      <c r="F17" s="21">
        <f t="shared" si="10"/>
        <v>182</v>
      </c>
      <c r="H17" s="5">
        <f t="shared" si="11"/>
        <v>182</v>
      </c>
      <c r="I17" s="7">
        <v>182</v>
      </c>
      <c r="K17" s="21">
        <f t="shared" si="12"/>
        <v>182</v>
      </c>
      <c r="M17" s="14">
        <f t="shared" si="13"/>
        <v>182</v>
      </c>
    </row>
    <row r="18" spans="2:14" x14ac:dyDescent="0.25">
      <c r="B18" s="2">
        <f t="shared" si="4"/>
        <v>12</v>
      </c>
      <c r="C18" t="s">
        <v>34</v>
      </c>
      <c r="D18" s="14">
        <v>595029</v>
      </c>
      <c r="E18" s="88">
        <v>66774</v>
      </c>
      <c r="F18" s="21">
        <f t="shared" si="10"/>
        <v>528255</v>
      </c>
      <c r="G18" s="5">
        <v>-82227</v>
      </c>
      <c r="H18" s="5">
        <f t="shared" si="11"/>
        <v>446028</v>
      </c>
      <c r="I18" s="7">
        <v>539664</v>
      </c>
      <c r="J18" s="5">
        <v>58833</v>
      </c>
      <c r="K18" s="21">
        <f t="shared" si="12"/>
        <v>480831</v>
      </c>
      <c r="L18" s="5">
        <v>-72829</v>
      </c>
      <c r="M18" s="14">
        <f t="shared" si="13"/>
        <v>408002</v>
      </c>
    </row>
    <row r="19" spans="2:14" x14ac:dyDescent="0.25">
      <c r="B19" s="2">
        <f t="shared" si="4"/>
        <v>13</v>
      </c>
      <c r="C19" t="s">
        <v>35</v>
      </c>
      <c r="D19" s="14">
        <v>951200</v>
      </c>
      <c r="E19" s="88">
        <v>131831</v>
      </c>
      <c r="F19" s="21">
        <f t="shared" si="10"/>
        <v>819369</v>
      </c>
      <c r="G19" s="5">
        <v>-13202</v>
      </c>
      <c r="H19" s="5">
        <f t="shared" si="11"/>
        <v>806167</v>
      </c>
      <c r="I19" s="7">
        <v>1001800</v>
      </c>
      <c r="J19" s="5">
        <v>128667</v>
      </c>
      <c r="K19" s="21">
        <f t="shared" si="12"/>
        <v>873133</v>
      </c>
      <c r="L19" s="5">
        <v>-12037</v>
      </c>
      <c r="M19" s="14">
        <f t="shared" si="13"/>
        <v>861096</v>
      </c>
    </row>
    <row r="20" spans="2:14" ht="15.75" thickBot="1" x14ac:dyDescent="0.3">
      <c r="B20" s="2" t="s">
        <v>28</v>
      </c>
      <c r="C20" t="s">
        <v>32</v>
      </c>
      <c r="D20" s="14">
        <v>0</v>
      </c>
      <c r="E20" s="14">
        <v>0</v>
      </c>
      <c r="F20" s="21">
        <f t="shared" si="10"/>
        <v>0</v>
      </c>
      <c r="H20" s="5">
        <f t="shared" si="11"/>
        <v>0</v>
      </c>
      <c r="I20" s="7">
        <v>0</v>
      </c>
      <c r="J20" s="5">
        <v>0</v>
      </c>
      <c r="K20" s="21">
        <f t="shared" si="12"/>
        <v>0</v>
      </c>
      <c r="M20" s="14">
        <f t="shared" si="13"/>
        <v>0</v>
      </c>
    </row>
    <row r="21" spans="2:14" ht="15.75" thickBot="1" x14ac:dyDescent="0.3">
      <c r="B21" s="2" t="s">
        <v>29</v>
      </c>
      <c r="C21" t="s">
        <v>33</v>
      </c>
      <c r="D21" s="6">
        <f t="shared" ref="D21:E21" si="14">D19+D20</f>
        <v>951200</v>
      </c>
      <c r="E21" s="6">
        <f t="shared" si="14"/>
        <v>131831</v>
      </c>
      <c r="F21" s="22">
        <f>F19+F20</f>
        <v>819369</v>
      </c>
      <c r="G21" s="6">
        <f t="shared" ref="G21" si="15">G19+G20</f>
        <v>-13202</v>
      </c>
      <c r="H21" s="6">
        <f t="shared" ref="H21:L21" si="16">H19+H20</f>
        <v>806167</v>
      </c>
      <c r="I21" s="8">
        <f t="shared" si="16"/>
        <v>1001800</v>
      </c>
      <c r="J21" s="6">
        <f t="shared" ref="J21" si="17">J19+J20</f>
        <v>128667</v>
      </c>
      <c r="K21" s="22">
        <f>K19+K20</f>
        <v>873133</v>
      </c>
      <c r="L21" s="6">
        <f t="shared" si="16"/>
        <v>-12037</v>
      </c>
      <c r="M21" s="6">
        <f t="shared" ref="M21" si="18">M19+M20</f>
        <v>861096</v>
      </c>
    </row>
    <row r="22" spans="2:14" ht="15.75" thickBot="1" x14ac:dyDescent="0.3">
      <c r="B22" s="2">
        <v>14</v>
      </c>
      <c r="C22" s="1" t="s">
        <v>37</v>
      </c>
      <c r="D22" s="6">
        <f t="shared" ref="D22" si="19">SUM(D14:D18)+D21</f>
        <v>5052182</v>
      </c>
      <c r="E22" s="6">
        <f t="shared" ref="E22" si="20">SUM(E14:E18)+E21</f>
        <v>706564</v>
      </c>
      <c r="F22" s="22">
        <f>SUM(F14:F18)+F21</f>
        <v>4345618</v>
      </c>
      <c r="G22" s="6">
        <f t="shared" ref="G22" si="21">SUM(G14:G18)+G21</f>
        <v>-257793</v>
      </c>
      <c r="H22" s="6">
        <f t="shared" ref="H22:L22" si="22">SUM(H14:H18)+H21</f>
        <v>4087825</v>
      </c>
      <c r="I22" s="8">
        <f t="shared" si="22"/>
        <v>4899881</v>
      </c>
      <c r="J22" s="6">
        <f t="shared" ref="J22" si="23">SUM(J14:J18)+J21</f>
        <v>643237</v>
      </c>
      <c r="K22" s="22">
        <f>SUM(K14:K18)+K21</f>
        <v>4256644</v>
      </c>
      <c r="L22" s="6">
        <f t="shared" si="22"/>
        <v>-191627</v>
      </c>
      <c r="M22" s="6">
        <f t="shared" ref="M22" si="24">SUM(M14:M18)+M21</f>
        <v>4065017</v>
      </c>
      <c r="N22" s="5"/>
    </row>
    <row r="23" spans="2:14" x14ac:dyDescent="0.25">
      <c r="B23" s="2">
        <f t="shared" ref="B23:B56" si="25">B22+1</f>
        <v>15</v>
      </c>
      <c r="C23" t="s">
        <v>38</v>
      </c>
      <c r="D23" s="13">
        <f t="shared" ref="D23:E23" si="26">D13-D22</f>
        <v>-83279</v>
      </c>
      <c r="E23" s="80">
        <f t="shared" si="26"/>
        <v>-6428</v>
      </c>
      <c r="F23" s="21">
        <f>F13-F22</f>
        <v>-76851</v>
      </c>
      <c r="G23" s="13">
        <f>G13-G22</f>
        <v>257793</v>
      </c>
      <c r="H23" s="5">
        <f t="shared" ref="H23:H27" si="27">F23+G23</f>
        <v>180942</v>
      </c>
      <c r="I23" s="12">
        <f t="shared" ref="I23:J23" si="28">I13-I22</f>
        <v>40655</v>
      </c>
      <c r="J23" s="80">
        <f t="shared" si="28"/>
        <v>169324</v>
      </c>
      <c r="K23" s="78">
        <f>K13-K22</f>
        <v>-128669</v>
      </c>
      <c r="L23" s="13">
        <f>L13-L22</f>
        <v>191627</v>
      </c>
      <c r="M23" s="41">
        <f t="shared" ref="M23:M27" si="29">K23+L23</f>
        <v>62958</v>
      </c>
    </row>
    <row r="24" spans="2:14" x14ac:dyDescent="0.25">
      <c r="B24" s="2">
        <f t="shared" si="25"/>
        <v>16</v>
      </c>
      <c r="C24" t="s">
        <v>9</v>
      </c>
      <c r="D24" s="14">
        <v>0</v>
      </c>
      <c r="E24" s="88"/>
      <c r="F24" s="21">
        <f t="shared" ref="F24:F27" si="30">D24-E24</f>
        <v>0</v>
      </c>
      <c r="H24" s="5">
        <f t="shared" si="27"/>
        <v>0</v>
      </c>
      <c r="I24" s="7">
        <v>0</v>
      </c>
      <c r="K24" s="21">
        <f t="shared" ref="K24:K27" si="31">I24-J24</f>
        <v>0</v>
      </c>
      <c r="M24" s="14">
        <f t="shared" si="29"/>
        <v>0</v>
      </c>
    </row>
    <row r="25" spans="2:14" x14ac:dyDescent="0.25">
      <c r="B25" s="2">
        <f t="shared" si="25"/>
        <v>17</v>
      </c>
      <c r="C25" t="s">
        <v>10</v>
      </c>
      <c r="D25" s="41">
        <v>139873</v>
      </c>
      <c r="E25" s="84">
        <v>24528</v>
      </c>
      <c r="F25" s="78">
        <f t="shared" si="30"/>
        <v>115345</v>
      </c>
      <c r="G25" s="39">
        <v>-4207</v>
      </c>
      <c r="H25" s="39">
        <f t="shared" si="27"/>
        <v>111138</v>
      </c>
      <c r="I25" s="40">
        <v>142942</v>
      </c>
      <c r="J25" s="39">
        <v>25574</v>
      </c>
      <c r="K25" s="78">
        <f t="shared" si="31"/>
        <v>117368</v>
      </c>
      <c r="L25" s="39">
        <v>-3477</v>
      </c>
      <c r="M25" s="41">
        <f t="shared" si="29"/>
        <v>113891</v>
      </c>
    </row>
    <row r="26" spans="2:14" x14ac:dyDescent="0.25">
      <c r="B26" s="2">
        <f t="shared" si="25"/>
        <v>18</v>
      </c>
      <c r="C26" t="s">
        <v>11</v>
      </c>
      <c r="D26" s="41">
        <v>-120071</v>
      </c>
      <c r="E26" s="84">
        <v>-182715</v>
      </c>
      <c r="F26" s="78">
        <f t="shared" si="30"/>
        <v>62644</v>
      </c>
      <c r="G26" s="39">
        <v>-3949</v>
      </c>
      <c r="H26" s="39">
        <f t="shared" si="27"/>
        <v>58695</v>
      </c>
      <c r="I26" s="40">
        <v>-38430</v>
      </c>
      <c r="J26" s="39">
        <v>-26156</v>
      </c>
      <c r="K26" s="78">
        <f t="shared" si="31"/>
        <v>-12274</v>
      </c>
      <c r="L26" s="39">
        <v>3726</v>
      </c>
      <c r="M26" s="41">
        <f t="shared" si="29"/>
        <v>-8548</v>
      </c>
    </row>
    <row r="27" spans="2:14" ht="15.75" thickBot="1" x14ac:dyDescent="0.3">
      <c r="B27" s="2">
        <f t="shared" si="25"/>
        <v>19</v>
      </c>
      <c r="C27" t="s">
        <v>12</v>
      </c>
      <c r="D27" s="14">
        <v>0</v>
      </c>
      <c r="E27" s="14"/>
      <c r="F27" s="21">
        <f t="shared" si="30"/>
        <v>0</v>
      </c>
      <c r="H27" s="5">
        <f t="shared" si="27"/>
        <v>0</v>
      </c>
      <c r="I27" s="7">
        <v>0</v>
      </c>
      <c r="K27" s="21">
        <f t="shared" si="31"/>
        <v>0</v>
      </c>
      <c r="M27" s="14">
        <f t="shared" si="29"/>
        <v>0</v>
      </c>
    </row>
    <row r="28" spans="2:14" ht="15.75" thickBot="1" x14ac:dyDescent="0.3">
      <c r="B28" s="2">
        <f t="shared" si="25"/>
        <v>20</v>
      </c>
      <c r="C28" t="s">
        <v>39</v>
      </c>
      <c r="D28" s="67">
        <f t="shared" ref="D28:E28" si="32">SUM(D25:D27)</f>
        <v>19802</v>
      </c>
      <c r="E28" s="67">
        <f t="shared" si="32"/>
        <v>-158187</v>
      </c>
      <c r="F28" s="75">
        <f>SUM(F25:F27)</f>
        <v>177989</v>
      </c>
      <c r="G28" s="67">
        <f t="shared" ref="G28" si="33">SUM(G25:G27)</f>
        <v>-8156</v>
      </c>
      <c r="H28" s="67">
        <f t="shared" ref="H28:L28" si="34">SUM(H25:H27)</f>
        <v>169833</v>
      </c>
      <c r="I28" s="76">
        <f t="shared" si="34"/>
        <v>104512</v>
      </c>
      <c r="J28" s="67">
        <f t="shared" ref="J28" si="35">SUM(J25:J27)</f>
        <v>-582</v>
      </c>
      <c r="K28" s="75">
        <f>SUM(K25:K27)</f>
        <v>105094</v>
      </c>
      <c r="L28" s="67">
        <f t="shared" si="34"/>
        <v>249</v>
      </c>
      <c r="M28" s="67">
        <f t="shared" ref="M28" si="36">SUM(M25:M27)</f>
        <v>105343</v>
      </c>
    </row>
    <row r="29" spans="2:14" ht="15.75" thickBot="1" x14ac:dyDescent="0.3">
      <c r="B29" s="2">
        <f t="shared" si="25"/>
        <v>21</v>
      </c>
      <c r="C29" t="s">
        <v>40</v>
      </c>
      <c r="D29" s="67">
        <f t="shared" ref="D29:E29" si="37">D23+D24-D28</f>
        <v>-103081</v>
      </c>
      <c r="E29" s="67">
        <f t="shared" si="37"/>
        <v>151759</v>
      </c>
      <c r="F29" s="75">
        <f>F23+F24-F28</f>
        <v>-254840</v>
      </c>
      <c r="G29" s="67">
        <f t="shared" ref="G29" si="38">G23+G24-G28</f>
        <v>265949</v>
      </c>
      <c r="H29" s="67">
        <f t="shared" ref="H29:L29" si="39">H23+H24-H28</f>
        <v>11109</v>
      </c>
      <c r="I29" s="76">
        <f t="shared" si="39"/>
        <v>-63857</v>
      </c>
      <c r="J29" s="67">
        <f t="shared" ref="J29" si="40">J23+J24-J28</f>
        <v>169906</v>
      </c>
      <c r="K29" s="75">
        <f>K23+K24-K28</f>
        <v>-233763</v>
      </c>
      <c r="L29" s="67">
        <f t="shared" si="39"/>
        <v>191378</v>
      </c>
      <c r="M29" s="67">
        <f t="shared" ref="M29" si="41">M23+M24-M28</f>
        <v>-42385</v>
      </c>
    </row>
    <row r="30" spans="2:14" x14ac:dyDescent="0.25">
      <c r="B30" s="2">
        <f t="shared" si="25"/>
        <v>22</v>
      </c>
      <c r="C30" t="s">
        <v>13</v>
      </c>
      <c r="D30" s="13">
        <v>144819</v>
      </c>
      <c r="E30" s="80">
        <v>22741</v>
      </c>
      <c r="F30" s="21">
        <f t="shared" ref="F30:F33" si="42">D30-E30</f>
        <v>122078</v>
      </c>
      <c r="G30" s="39">
        <v>-5020</v>
      </c>
      <c r="H30" s="39">
        <f t="shared" ref="H30:H33" si="43">F30+G30</f>
        <v>117058</v>
      </c>
      <c r="I30" s="7">
        <v>214726</v>
      </c>
      <c r="J30" s="5">
        <v>30809</v>
      </c>
      <c r="K30" s="78">
        <f t="shared" ref="K30:K33" si="44">I30-J30</f>
        <v>183917</v>
      </c>
      <c r="L30" s="39">
        <v>-5699</v>
      </c>
      <c r="M30" s="41">
        <f t="shared" ref="M30:M33" si="45">K30+L30</f>
        <v>178218</v>
      </c>
    </row>
    <row r="31" spans="2:14" x14ac:dyDescent="0.25">
      <c r="B31" s="2">
        <f t="shared" si="25"/>
        <v>23</v>
      </c>
      <c r="C31" t="s">
        <v>14</v>
      </c>
      <c r="D31" s="14">
        <v>0</v>
      </c>
      <c r="E31" s="88"/>
      <c r="F31" s="21">
        <f t="shared" si="42"/>
        <v>0</v>
      </c>
      <c r="G31" s="39"/>
      <c r="H31" s="39">
        <f t="shared" si="43"/>
        <v>0</v>
      </c>
      <c r="I31" s="7">
        <v>0</v>
      </c>
      <c r="K31" s="78">
        <f t="shared" si="44"/>
        <v>0</v>
      </c>
      <c r="L31" s="39"/>
      <c r="M31" s="41">
        <f t="shared" si="45"/>
        <v>0</v>
      </c>
    </row>
    <row r="32" spans="2:14" x14ac:dyDescent="0.25">
      <c r="B32" s="2">
        <f t="shared" si="25"/>
        <v>24</v>
      </c>
      <c r="C32" t="s">
        <v>17</v>
      </c>
      <c r="D32" s="41">
        <v>10098</v>
      </c>
      <c r="E32" s="88">
        <f>1585+4</f>
        <v>1589</v>
      </c>
      <c r="F32" s="78">
        <f t="shared" si="42"/>
        <v>8509</v>
      </c>
      <c r="G32" s="39"/>
      <c r="H32" s="39">
        <f t="shared" si="43"/>
        <v>8509</v>
      </c>
      <c r="I32" s="40">
        <v>191</v>
      </c>
      <c r="J32" s="5">
        <v>30</v>
      </c>
      <c r="K32" s="78">
        <f t="shared" si="44"/>
        <v>161</v>
      </c>
      <c r="L32" s="39"/>
      <c r="M32" s="41">
        <f t="shared" si="45"/>
        <v>161</v>
      </c>
    </row>
    <row r="33" spans="2:13" ht="15.75" thickBot="1" x14ac:dyDescent="0.3">
      <c r="B33" s="2">
        <f t="shared" si="25"/>
        <v>25</v>
      </c>
      <c r="C33" t="s">
        <v>15</v>
      </c>
      <c r="D33" s="89">
        <v>-30457</v>
      </c>
      <c r="E33" s="90">
        <v>-4783</v>
      </c>
      <c r="F33" s="21">
        <f t="shared" si="42"/>
        <v>-25674</v>
      </c>
      <c r="G33" s="5">
        <v>1002</v>
      </c>
      <c r="H33" s="5">
        <f t="shared" si="43"/>
        <v>-24672</v>
      </c>
      <c r="I33" s="7">
        <v>-67703</v>
      </c>
      <c r="K33" s="21">
        <f t="shared" si="44"/>
        <v>-67703</v>
      </c>
      <c r="M33" s="14">
        <f t="shared" si="45"/>
        <v>-67703</v>
      </c>
    </row>
    <row r="34" spans="2:13" ht="15.75" thickBot="1" x14ac:dyDescent="0.3">
      <c r="B34" s="2">
        <f t="shared" si="25"/>
        <v>26</v>
      </c>
      <c r="C34" t="s">
        <v>52</v>
      </c>
      <c r="D34" s="67">
        <f t="shared" ref="D34:E34" si="46">SUM(D30:D33)</f>
        <v>124460</v>
      </c>
      <c r="E34" s="67">
        <f t="shared" si="46"/>
        <v>19547</v>
      </c>
      <c r="F34" s="75">
        <f>SUM(F30:F33)</f>
        <v>104913</v>
      </c>
      <c r="G34" s="67">
        <f t="shared" ref="G34" si="47">SUM(G30:G33)</f>
        <v>-4018</v>
      </c>
      <c r="H34" s="67">
        <f t="shared" ref="H34:L34" si="48">SUM(H30:H33)</f>
        <v>100895</v>
      </c>
      <c r="I34" s="76">
        <f t="shared" si="48"/>
        <v>147214</v>
      </c>
      <c r="J34" s="67">
        <f t="shared" ref="J34" si="49">SUM(J30:J33)</f>
        <v>30839</v>
      </c>
      <c r="K34" s="75">
        <f>SUM(K30:K33)</f>
        <v>116375</v>
      </c>
      <c r="L34" s="67">
        <f t="shared" si="48"/>
        <v>-5699</v>
      </c>
      <c r="M34" s="67">
        <f t="shared" ref="M34" si="50">SUM(M30:M33)</f>
        <v>110676</v>
      </c>
    </row>
    <row r="35" spans="2:13" x14ac:dyDescent="0.25">
      <c r="B35" s="2">
        <f t="shared" si="25"/>
        <v>27</v>
      </c>
      <c r="C35" t="s">
        <v>16</v>
      </c>
      <c r="D35" s="91">
        <v>-2287</v>
      </c>
      <c r="E35" s="39">
        <v>-299</v>
      </c>
      <c r="F35" s="78">
        <f t="shared" ref="F35:F38" si="51">D35-E35</f>
        <v>-1988</v>
      </c>
      <c r="H35" s="39">
        <f t="shared" ref="H35:H38" si="52">F35+G35</f>
        <v>-1988</v>
      </c>
      <c r="I35" s="40">
        <v>11931</v>
      </c>
      <c r="J35" s="39">
        <v>2689</v>
      </c>
      <c r="K35" s="78">
        <f t="shared" ref="K35:K38" si="53">I35-J35</f>
        <v>9242</v>
      </c>
      <c r="M35" s="41">
        <f t="shared" ref="M35:M38" si="54">K35+L35</f>
        <v>9242</v>
      </c>
    </row>
    <row r="36" spans="2:13" x14ac:dyDescent="0.25">
      <c r="B36" s="2">
        <f t="shared" si="25"/>
        <v>28</v>
      </c>
      <c r="C36" t="s">
        <v>18</v>
      </c>
      <c r="D36" s="14"/>
      <c r="E36" s="5"/>
      <c r="F36" s="21">
        <f t="shared" si="51"/>
        <v>0</v>
      </c>
      <c r="H36" s="5">
        <f t="shared" si="52"/>
        <v>0</v>
      </c>
      <c r="I36" s="7"/>
      <c r="K36" s="21">
        <f t="shared" si="53"/>
        <v>0</v>
      </c>
      <c r="M36" s="14">
        <f t="shared" si="54"/>
        <v>0</v>
      </c>
    </row>
    <row r="37" spans="2:13" x14ac:dyDescent="0.25">
      <c r="B37" s="2">
        <f t="shared" si="25"/>
        <v>29</v>
      </c>
      <c r="C37" t="s">
        <v>19</v>
      </c>
      <c r="D37" s="14"/>
      <c r="E37" s="5"/>
      <c r="F37" s="21">
        <f t="shared" si="51"/>
        <v>0</v>
      </c>
      <c r="H37" s="5">
        <f t="shared" si="52"/>
        <v>0</v>
      </c>
      <c r="I37" s="7"/>
      <c r="K37" s="21">
        <f t="shared" si="53"/>
        <v>0</v>
      </c>
      <c r="M37" s="14">
        <f t="shared" si="54"/>
        <v>0</v>
      </c>
    </row>
    <row r="38" spans="2:13" ht="15.75" thickBot="1" x14ac:dyDescent="0.3">
      <c r="B38" s="2">
        <f t="shared" si="25"/>
        <v>30</v>
      </c>
      <c r="C38" t="s">
        <v>53</v>
      </c>
      <c r="D38" s="89">
        <v>348954</v>
      </c>
      <c r="E38" s="5">
        <v>-166268</v>
      </c>
      <c r="F38" s="21">
        <f t="shared" si="51"/>
        <v>515222</v>
      </c>
      <c r="G38" s="5">
        <v>-269967</v>
      </c>
      <c r="H38" s="5">
        <f t="shared" si="52"/>
        <v>245255</v>
      </c>
      <c r="I38" s="7">
        <v>98148</v>
      </c>
      <c r="J38" s="5">
        <v>-6974</v>
      </c>
      <c r="K38" s="21">
        <f t="shared" si="53"/>
        <v>105122</v>
      </c>
      <c r="L38" s="5">
        <v>-197077</v>
      </c>
      <c r="M38" s="14">
        <f t="shared" si="54"/>
        <v>-91955</v>
      </c>
    </row>
    <row r="39" spans="2:13" ht="15.75" thickBot="1" x14ac:dyDescent="0.3">
      <c r="B39" s="2">
        <f t="shared" si="25"/>
        <v>31</v>
      </c>
      <c r="C39" t="s">
        <v>41</v>
      </c>
      <c r="D39" s="67">
        <f t="shared" ref="D39:E39" si="55">D29+D35+D36+D37+D38-D34</f>
        <v>119126</v>
      </c>
      <c r="E39" s="67">
        <f t="shared" si="55"/>
        <v>-34355</v>
      </c>
      <c r="F39" s="75">
        <f>F29+F35+F36+F37+F38-F34</f>
        <v>153481</v>
      </c>
      <c r="G39" s="67">
        <f t="shared" ref="G39" si="56">G29+G35+G36+G37+G38-G34</f>
        <v>0</v>
      </c>
      <c r="H39" s="67">
        <f t="shared" ref="H39:L39" si="57">H29+H35+H36+H37+H38-H34</f>
        <v>153481</v>
      </c>
      <c r="I39" s="76">
        <f t="shared" si="57"/>
        <v>-100992</v>
      </c>
      <c r="J39" s="67">
        <f>J29+J35+J36+J37+J38-J34</f>
        <v>134782</v>
      </c>
      <c r="K39" s="75">
        <f>K29+K35+K36+K37+K38-K34</f>
        <v>-235774</v>
      </c>
      <c r="L39" s="67">
        <f t="shared" si="57"/>
        <v>0</v>
      </c>
      <c r="M39" s="67">
        <f t="shared" ref="M39" si="58">M29+M35+M36+M37+M38-M34</f>
        <v>-235774</v>
      </c>
    </row>
    <row r="40" spans="2:13" x14ac:dyDescent="0.25">
      <c r="B40" s="2">
        <f t="shared" si="25"/>
        <v>32</v>
      </c>
      <c r="C40" t="s">
        <v>20</v>
      </c>
      <c r="D40" s="13">
        <v>51562</v>
      </c>
      <c r="E40" s="5">
        <v>-11082</v>
      </c>
      <c r="F40" s="78">
        <f t="shared" ref="F40:F46" si="59">D40-E40</f>
        <v>62644</v>
      </c>
      <c r="G40" s="5">
        <v>-3932</v>
      </c>
      <c r="H40" s="39">
        <f>F40+G40</f>
        <v>58712</v>
      </c>
      <c r="I40" s="7"/>
      <c r="K40" s="21">
        <f t="shared" ref="K40:K46" si="60">I40-J40</f>
        <v>0</v>
      </c>
      <c r="M40" s="14">
        <f>K40+L40</f>
        <v>0</v>
      </c>
    </row>
    <row r="41" spans="2:13" x14ac:dyDescent="0.25">
      <c r="B41" s="2">
        <f t="shared" si="25"/>
        <v>33</v>
      </c>
      <c r="C41" t="s">
        <v>21</v>
      </c>
      <c r="D41" s="14">
        <v>5988074</v>
      </c>
      <c r="E41" s="5">
        <v>1335118</v>
      </c>
      <c r="F41" s="21">
        <f t="shared" si="59"/>
        <v>4652956</v>
      </c>
      <c r="G41" s="5">
        <v>274841</v>
      </c>
      <c r="H41" s="5">
        <f t="shared" ref="H41:H46" si="61">F41+G41</f>
        <v>4927797</v>
      </c>
      <c r="I41" s="7">
        <v>6105869</v>
      </c>
      <c r="J41" s="5">
        <v>1300763</v>
      </c>
      <c r="K41" s="21">
        <f t="shared" si="60"/>
        <v>4805106</v>
      </c>
      <c r="L41" s="5">
        <v>347781</v>
      </c>
      <c r="M41" s="14">
        <f t="shared" ref="M41:M46" si="62">K41+L41</f>
        <v>5152887</v>
      </c>
    </row>
    <row r="42" spans="2:13" x14ac:dyDescent="0.25">
      <c r="B42" s="2">
        <f t="shared" si="25"/>
        <v>34</v>
      </c>
      <c r="C42" t="s">
        <v>22</v>
      </c>
      <c r="D42" s="14">
        <v>0</v>
      </c>
      <c r="E42" s="31"/>
      <c r="F42" s="21">
        <f t="shared" si="59"/>
        <v>0</v>
      </c>
      <c r="H42" s="5">
        <f t="shared" si="61"/>
        <v>0</v>
      </c>
      <c r="I42" s="7"/>
      <c r="K42" s="21">
        <f t="shared" si="60"/>
        <v>0</v>
      </c>
      <c r="M42" s="14">
        <f t="shared" si="62"/>
        <v>0</v>
      </c>
    </row>
    <row r="43" spans="2:13" x14ac:dyDescent="0.25">
      <c r="B43" s="2">
        <f t="shared" si="25"/>
        <v>35</v>
      </c>
      <c r="C43" t="s">
        <v>23</v>
      </c>
      <c r="D43" s="14">
        <v>0</v>
      </c>
      <c r="E43" s="31"/>
      <c r="F43" s="21">
        <f t="shared" si="59"/>
        <v>0</v>
      </c>
      <c r="H43" s="5">
        <f t="shared" si="61"/>
        <v>0</v>
      </c>
      <c r="I43" s="7">
        <v>0</v>
      </c>
      <c r="K43" s="21">
        <f t="shared" si="60"/>
        <v>0</v>
      </c>
      <c r="M43" s="14">
        <f t="shared" si="62"/>
        <v>0</v>
      </c>
    </row>
    <row r="44" spans="2:13" x14ac:dyDescent="0.25">
      <c r="B44" s="2">
        <f t="shared" si="25"/>
        <v>36</v>
      </c>
      <c r="C44" t="s">
        <v>24</v>
      </c>
      <c r="D44" s="14">
        <v>0</v>
      </c>
      <c r="E44" s="31"/>
      <c r="F44" s="21">
        <f t="shared" si="59"/>
        <v>0</v>
      </c>
      <c r="H44" s="5">
        <f t="shared" si="61"/>
        <v>0</v>
      </c>
      <c r="I44" s="7">
        <v>0</v>
      </c>
      <c r="K44" s="21">
        <f t="shared" si="60"/>
        <v>0</v>
      </c>
      <c r="M44" s="14">
        <f t="shared" si="62"/>
        <v>0</v>
      </c>
    </row>
    <row r="45" spans="2:13" x14ac:dyDescent="0.25">
      <c r="B45" s="2">
        <f t="shared" si="25"/>
        <v>37</v>
      </c>
      <c r="C45" t="s">
        <v>25</v>
      </c>
      <c r="D45" s="14">
        <v>1331</v>
      </c>
      <c r="E45" s="31"/>
      <c r="F45" s="21">
        <f t="shared" si="59"/>
        <v>1331</v>
      </c>
      <c r="H45" s="5">
        <f t="shared" si="61"/>
        <v>1331</v>
      </c>
      <c r="I45" s="7">
        <v>316</v>
      </c>
      <c r="K45" s="21">
        <f t="shared" si="60"/>
        <v>316</v>
      </c>
      <c r="M45" s="14">
        <f t="shared" si="62"/>
        <v>316</v>
      </c>
    </row>
    <row r="46" spans="2:13" ht="15.75" thickBot="1" x14ac:dyDescent="0.3">
      <c r="B46" s="2">
        <f t="shared" si="25"/>
        <v>38</v>
      </c>
      <c r="C46" t="s">
        <v>26</v>
      </c>
      <c r="D46" s="14">
        <v>0</v>
      </c>
      <c r="E46" s="31"/>
      <c r="F46" s="21">
        <f t="shared" si="59"/>
        <v>0</v>
      </c>
      <c r="H46" s="5">
        <f t="shared" si="61"/>
        <v>0</v>
      </c>
      <c r="I46" s="7">
        <v>0</v>
      </c>
      <c r="K46" s="21">
        <f t="shared" si="60"/>
        <v>0</v>
      </c>
      <c r="M46" s="14">
        <f t="shared" si="62"/>
        <v>0</v>
      </c>
    </row>
    <row r="47" spans="2:13" ht="30.75" thickBot="1" x14ac:dyDescent="0.3">
      <c r="B47" s="4">
        <f t="shared" si="25"/>
        <v>39</v>
      </c>
      <c r="C47" s="3" t="s">
        <v>47</v>
      </c>
      <c r="D47" s="15">
        <f t="shared" ref="D47:E47" si="63">(D39+D41+D42)-(D43+D44+D45+D46)</f>
        <v>6105869</v>
      </c>
      <c r="E47" s="15">
        <f t="shared" si="63"/>
        <v>1300763</v>
      </c>
      <c r="F47" s="23">
        <f t="shared" ref="F47:M47" si="64">(F39+F41+F42)-(F43+F44+F45+F46)</f>
        <v>4805106</v>
      </c>
      <c r="G47" s="15">
        <f>(G39+G41+G42)-(G43+G44+G45+G46)</f>
        <v>274841</v>
      </c>
      <c r="H47" s="16">
        <f t="shared" si="64"/>
        <v>5079947</v>
      </c>
      <c r="I47" s="15">
        <f t="shared" si="64"/>
        <v>6004561</v>
      </c>
      <c r="J47" s="15">
        <f t="shared" ref="J47" si="65">(J39+J41+J42)-(J43+J44+J45+J46)</f>
        <v>1435545</v>
      </c>
      <c r="K47" s="23">
        <f t="shared" ref="K47" si="66">(K39+K41+K42)-(K43+K44+K45+K46)</f>
        <v>4569016</v>
      </c>
      <c r="L47" s="15">
        <f t="shared" si="64"/>
        <v>347781</v>
      </c>
      <c r="M47" s="15">
        <f t="shared" si="64"/>
        <v>4916797</v>
      </c>
    </row>
    <row r="48" spans="2:13" x14ac:dyDescent="0.25">
      <c r="B48" s="2">
        <f t="shared" si="25"/>
        <v>40</v>
      </c>
      <c r="C48" t="s">
        <v>42</v>
      </c>
      <c r="D48" s="14">
        <v>0</v>
      </c>
      <c r="E48" s="31"/>
      <c r="F48" s="21">
        <f t="shared" ref="F48:F51" si="67">D48-E48</f>
        <v>0</v>
      </c>
      <c r="H48" s="5">
        <f t="shared" ref="H48:H51" si="68">F48+G48</f>
        <v>0</v>
      </c>
      <c r="I48" s="7">
        <v>0</v>
      </c>
      <c r="J48"/>
      <c r="K48" s="21">
        <f t="shared" ref="K48:K51" si="69">I48-J48</f>
        <v>0</v>
      </c>
      <c r="M48" s="14">
        <f t="shared" ref="M48:M51" si="70">K48+L48</f>
        <v>0</v>
      </c>
    </row>
    <row r="49" spans="2:13" x14ac:dyDescent="0.25">
      <c r="B49" s="2">
        <f t="shared" si="25"/>
        <v>41</v>
      </c>
      <c r="C49" t="s">
        <v>43</v>
      </c>
      <c r="D49" s="14">
        <v>0</v>
      </c>
      <c r="E49" s="31"/>
      <c r="F49" s="21">
        <f t="shared" si="67"/>
        <v>0</v>
      </c>
      <c r="H49" s="5">
        <f t="shared" si="68"/>
        <v>0</v>
      </c>
      <c r="I49" s="7">
        <v>0</v>
      </c>
      <c r="J49"/>
      <c r="K49" s="21">
        <f t="shared" si="69"/>
        <v>0</v>
      </c>
      <c r="M49" s="14">
        <f t="shared" si="70"/>
        <v>0</v>
      </c>
    </row>
    <row r="50" spans="2:13" x14ac:dyDescent="0.25">
      <c r="B50" s="2">
        <f t="shared" si="25"/>
        <v>42</v>
      </c>
      <c r="C50" t="s">
        <v>44</v>
      </c>
      <c r="D50" s="14">
        <v>0</v>
      </c>
      <c r="E50" s="31"/>
      <c r="F50" s="21">
        <f t="shared" si="67"/>
        <v>0</v>
      </c>
      <c r="H50" s="5">
        <f t="shared" si="68"/>
        <v>0</v>
      </c>
      <c r="I50" s="7">
        <v>0</v>
      </c>
      <c r="J50"/>
      <c r="K50" s="21">
        <f t="shared" si="69"/>
        <v>0</v>
      </c>
      <c r="M50" s="14">
        <f t="shared" si="70"/>
        <v>0</v>
      </c>
    </row>
    <row r="51" spans="2:13" x14ac:dyDescent="0.25">
      <c r="B51" s="2">
        <f t="shared" si="25"/>
        <v>43</v>
      </c>
      <c r="C51" t="s">
        <v>45</v>
      </c>
      <c r="D51" s="14">
        <v>0</v>
      </c>
      <c r="E51" s="31"/>
      <c r="F51" s="21">
        <f t="shared" si="67"/>
        <v>0</v>
      </c>
      <c r="H51" s="5">
        <f t="shared" si="68"/>
        <v>0</v>
      </c>
      <c r="I51" s="7">
        <v>0</v>
      </c>
      <c r="J51"/>
      <c r="K51" s="21">
        <f t="shared" si="69"/>
        <v>0</v>
      </c>
      <c r="M51" s="14">
        <f t="shared" si="70"/>
        <v>0</v>
      </c>
    </row>
    <row r="52" spans="2:13" x14ac:dyDescent="0.25">
      <c r="B52" s="2">
        <f t="shared" si="25"/>
        <v>44</v>
      </c>
      <c r="C52" t="s">
        <v>46</v>
      </c>
      <c r="D52" s="14">
        <v>643649</v>
      </c>
      <c r="E52" s="88">
        <v>45457</v>
      </c>
      <c r="F52" s="21">
        <f t="shared" ref="F52" si="71">D52-E52</f>
        <v>598192</v>
      </c>
      <c r="G52" s="5">
        <v>-21352</v>
      </c>
      <c r="H52" s="5">
        <f t="shared" ref="H52" si="72">F52+G52</f>
        <v>576840</v>
      </c>
      <c r="I52" s="7">
        <v>740499</v>
      </c>
      <c r="J52" s="5">
        <v>16580</v>
      </c>
      <c r="K52" s="21">
        <f t="shared" ref="K52" si="73">I52-J52</f>
        <v>723919</v>
      </c>
      <c r="L52" s="5">
        <v>-22371</v>
      </c>
      <c r="M52" s="14">
        <f t="shared" ref="M52" si="74">K52+L52</f>
        <v>701548</v>
      </c>
    </row>
    <row r="53" spans="2:13" x14ac:dyDescent="0.25">
      <c r="B53" s="2">
        <f t="shared" si="25"/>
        <v>45</v>
      </c>
      <c r="C53" t="s">
        <v>48</v>
      </c>
      <c r="D53" s="79">
        <f>(D22+D28-D16-D17)/D13</f>
        <v>0.74966325565220326</v>
      </c>
      <c r="E53" s="31"/>
      <c r="F53" s="18"/>
      <c r="H53" s="19"/>
      <c r="I53" s="18">
        <f>(I22+I28-I16-I17)/I13</f>
        <v>0.75096386303024609</v>
      </c>
      <c r="J53"/>
      <c r="M53" s="14"/>
    </row>
    <row r="54" spans="2:13" x14ac:dyDescent="0.25">
      <c r="B54" s="2">
        <f t="shared" si="25"/>
        <v>46</v>
      </c>
      <c r="C54" t="s">
        <v>50</v>
      </c>
      <c r="D54" s="79">
        <f>(D22+D28+D34)/D13</f>
        <v>1.0457930050153927</v>
      </c>
      <c r="E54" s="31"/>
      <c r="F54" s="18"/>
      <c r="H54" s="19"/>
      <c r="I54" s="18">
        <f>(I22+I28+I34)/I13</f>
        <v>1.0427222876222337</v>
      </c>
      <c r="J54"/>
      <c r="M54" s="14"/>
    </row>
    <row r="55" spans="2:13" x14ac:dyDescent="0.25">
      <c r="B55" s="2">
        <f t="shared" si="25"/>
        <v>47</v>
      </c>
      <c r="C55" t="s">
        <v>49</v>
      </c>
      <c r="D55" s="79">
        <f>(D39+D34)/D34</f>
        <v>1.9571428571428571</v>
      </c>
      <c r="E55" s="31"/>
      <c r="F55" s="18"/>
      <c r="G55" s="18"/>
      <c r="H55" s="19"/>
      <c r="I55" s="18">
        <f>(I39+I34)/I34</f>
        <v>0.31397829010827777</v>
      </c>
      <c r="J55"/>
      <c r="M55" s="14"/>
    </row>
    <row r="56" spans="2:13" x14ac:dyDescent="0.25">
      <c r="B56" s="2">
        <f t="shared" si="25"/>
        <v>48</v>
      </c>
      <c r="C56" t="s">
        <v>51</v>
      </c>
      <c r="D56" s="79">
        <f>(D39+D34+D16+D17)/D52</f>
        <v>2.4711698456767586</v>
      </c>
      <c r="E56" s="31"/>
      <c r="F56" s="18"/>
      <c r="G56" s="18"/>
      <c r="H56" s="19"/>
      <c r="I56" s="18">
        <f>(I39+I34+I16+I17)/I52</f>
        <v>1.8101996086422805</v>
      </c>
      <c r="J56"/>
      <c r="M56" s="14"/>
    </row>
    <row r="57" spans="2:13" x14ac:dyDescent="0.25">
      <c r="B57" s="2"/>
      <c r="H57" s="17"/>
      <c r="M57" s="14"/>
    </row>
    <row r="58" spans="2:13" x14ac:dyDescent="0.25">
      <c r="B58" s="2"/>
    </row>
    <row r="59" spans="2:13" x14ac:dyDescent="0.25">
      <c r="B59" s="2"/>
    </row>
    <row r="60" spans="2:13" x14ac:dyDescent="0.25">
      <c r="B60" s="2"/>
    </row>
    <row r="61" spans="2:13" x14ac:dyDescent="0.25">
      <c r="B61" s="2"/>
    </row>
  </sheetData>
  <printOptions horizontalCentered="1" gridLines="1"/>
  <pageMargins left="0.25" right="0.25" top="0.5" bottom="0.5" header="0.3" footer="0.3"/>
  <pageSetup scale="61" orientation="landscape" r:id="rId1"/>
  <headerFooter>
    <oddHeader>&amp;R&amp;"-,Bold"&amp;12Docket No. UT-________
Supplement to Exhibit 4</oddHeader>
    <oddFooter>&amp;L&amp;"-,Bold Italic"&amp;10Docket No. UT-_________
2016 State USF Petition
Supplement to Exhibit 4&amp;RFilename: 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2016-07-20T07:00:00+00:00</OpenedDate>
    <Date1 xmlns="dc463f71-b30c-4ab2-9473-d307f9d35888">2016-07-20T07:00:00+00:00</Date1>
    <IsDocumentOrder xmlns="dc463f71-b30c-4ab2-9473-d307f9d35888" xsi:nil="true"/>
    <IsHighlyConfidential xmlns="dc463f71-b30c-4ab2-9473-d307f9d35888">false</IsHighlyConfidential>
    <CaseCompanyNames xmlns="dc463f71-b30c-4ab2-9473-d307f9d35888">Inland Telephone Company</CaseCompanyNames>
    <DocketNumber xmlns="dc463f71-b30c-4ab2-9473-d307f9d35888">160927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B5C9230C6BB7A4F8A4E2907C7F97BBD" ma:contentTypeVersion="96" ma:contentTypeDescription="" ma:contentTypeScope="" ma:versionID="e76fbc42a8363d1e110192b85f31d56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2FFEBB-6A68-4748-9041-3A39D3F05118}"/>
</file>

<file path=customXml/itemProps2.xml><?xml version="1.0" encoding="utf-8"?>
<ds:datastoreItem xmlns:ds="http://schemas.openxmlformats.org/officeDocument/2006/customXml" ds:itemID="{3FA07A51-3830-4494-9AF7-77C386227F79}"/>
</file>

<file path=customXml/itemProps3.xml><?xml version="1.0" encoding="utf-8"?>
<ds:datastoreItem xmlns:ds="http://schemas.openxmlformats.org/officeDocument/2006/customXml" ds:itemID="{CCBDB5E5-F2C7-4660-A7F9-784C882D92C2}"/>
</file>

<file path=customXml/itemProps4.xml><?xml version="1.0" encoding="utf-8"?>
<ds:datastoreItem xmlns:ds="http://schemas.openxmlformats.org/officeDocument/2006/customXml" ds:itemID="{1ABA70EE-B541-48FA-AFF9-7D0DF8E037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BALANCE SHEET</vt:lpstr>
      <vt:lpstr>INCOME STATEMENT</vt:lpstr>
      <vt:lpstr>'BALANCE SHEET'!Print_Area</vt:lpstr>
      <vt:lpstr>'INCOME STATEMENT'!Print_Area</vt:lpstr>
      <vt:lpstr>'BALANCE SHEET'!Print_Titles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cp:lastPrinted>2016-07-20T01:03:16Z</cp:lastPrinted>
  <dcterms:created xsi:type="dcterms:W3CDTF">2014-07-29T17:39:46Z</dcterms:created>
  <dcterms:modified xsi:type="dcterms:W3CDTF">2016-07-20T01:04:18Z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0x0101006E56B4D1795A2E4DB2F0B01679ED314A003B5C9230C6BB7A4F8A4E2907C7F97BBD</vt:lpwstr>
  </property>
  <property fmtid="{D5CDD505-2E9C-101B-9397-08002B2CF9AE}" pid="3" name="_docset_NoMedatataSyncRequired">
    <vt:lpwstr>False</vt:lpwstr>
  </property>
</Properties>
</file>