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0" i="1" l="1"/>
  <c r="K43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E14" i="1" l="1"/>
  <c r="I31" i="1" l="1"/>
  <c r="L31" i="1" s="1"/>
  <c r="I36" i="1"/>
  <c r="L36" i="1" s="1"/>
  <c r="E49" i="1"/>
  <c r="I41" i="1"/>
  <c r="L41" i="1" s="1"/>
  <c r="F57" i="1"/>
  <c r="I57" i="1" s="1"/>
  <c r="L57" i="1" s="1"/>
  <c r="F56" i="1"/>
  <c r="I56" i="1" s="1"/>
  <c r="L56" i="1" s="1"/>
  <c r="F55" i="1"/>
  <c r="F54" i="1"/>
  <c r="I54" i="1" s="1"/>
  <c r="L54" i="1" s="1"/>
  <c r="F21" i="1"/>
  <c r="I21" i="1" s="1"/>
  <c r="L21" i="1" s="1"/>
  <c r="F17" i="1"/>
  <c r="K14" i="1"/>
  <c r="H43" i="1"/>
  <c r="H14" i="1"/>
  <c r="F32" i="1"/>
  <c r="I32" i="1" s="1"/>
  <c r="L32" i="1" s="1"/>
  <c r="C43" i="1"/>
  <c r="F13" i="1"/>
  <c r="I13" i="1" s="1"/>
  <c r="L13" i="1" s="1"/>
  <c r="F8" i="1"/>
  <c r="F18" i="1"/>
  <c r="I18" i="1" s="1"/>
  <c r="F19" i="1"/>
  <c r="I19" i="1" s="1"/>
  <c r="L19" i="1" s="1"/>
  <c r="F20" i="1"/>
  <c r="I20" i="1" s="1"/>
  <c r="L20" i="1" s="1"/>
  <c r="F22" i="1"/>
  <c r="F24" i="1"/>
  <c r="I24" i="1" s="1"/>
  <c r="L24" i="1" s="1"/>
  <c r="F25" i="1"/>
  <c r="I25" i="1" s="1"/>
  <c r="L25" i="1" s="1"/>
  <c r="F27" i="1"/>
  <c r="I27" i="1" s="1"/>
  <c r="L27" i="1" s="1"/>
  <c r="F28" i="1"/>
  <c r="I28" i="1" s="1"/>
  <c r="L28" i="1" s="1"/>
  <c r="F29" i="1"/>
  <c r="I29" i="1" s="1"/>
  <c r="L29" i="1" s="1"/>
  <c r="F30" i="1"/>
  <c r="I30" i="1" s="1"/>
  <c r="L30" i="1" s="1"/>
  <c r="F40" i="1"/>
  <c r="I40" i="1" s="1"/>
  <c r="L40" i="1" s="1"/>
  <c r="F33" i="1"/>
  <c r="I33" i="1" s="1"/>
  <c r="L33" i="1" s="1"/>
  <c r="F34" i="1"/>
  <c r="I34" i="1" s="1"/>
  <c r="L34" i="1" s="1"/>
  <c r="F35" i="1"/>
  <c r="I35" i="1" s="1"/>
  <c r="L35" i="1" s="1"/>
  <c r="F37" i="1"/>
  <c r="I37" i="1" s="1"/>
  <c r="L37" i="1" s="1"/>
  <c r="I22" i="1"/>
  <c r="L22" i="1" s="1"/>
  <c r="F42" i="1"/>
  <c r="I42" i="1" s="1"/>
  <c r="L42" i="1" s="1"/>
  <c r="C14" i="1"/>
  <c r="C58" i="1"/>
  <c r="F38" i="1"/>
  <c r="I38" i="1" s="1"/>
  <c r="L38" i="1" s="1"/>
  <c r="F39" i="1"/>
  <c r="I39" i="1" s="1"/>
  <c r="L39" i="1" s="1"/>
  <c r="F53" i="1"/>
  <c r="F46" i="1"/>
  <c r="I46" i="1" s="1"/>
  <c r="L46" i="1" s="1"/>
  <c r="E4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61" i="1"/>
  <c r="F61" i="1" s="1"/>
  <c r="H61" i="1"/>
  <c r="F43" i="1" l="1"/>
  <c r="C45" i="1"/>
  <c r="F45" i="1" s="1"/>
  <c r="F14" i="1"/>
  <c r="I17" i="1"/>
  <c r="L17" i="1" s="1"/>
  <c r="F58" i="1"/>
  <c r="I61" i="1"/>
  <c r="L61" i="1" s="1"/>
  <c r="C50" i="1"/>
  <c r="C60" i="1" s="1"/>
  <c r="C48" i="1"/>
  <c r="C49" i="1" s="1"/>
  <c r="L18" i="1"/>
  <c r="L43" i="1" s="1"/>
  <c r="I8" i="1"/>
  <c r="I53" i="1"/>
  <c r="F48" i="1"/>
  <c r="I43" i="1" l="1"/>
  <c r="I48" i="1" s="1"/>
  <c r="F49" i="1"/>
  <c r="I58" i="1"/>
  <c r="L53" i="1"/>
  <c r="L58" i="1" s="1"/>
  <c r="L8" i="1"/>
  <c r="L14" i="1" s="1"/>
  <c r="I14" i="1"/>
  <c r="F50" i="1"/>
  <c r="F60" i="1" s="1"/>
  <c r="I50" i="1" l="1"/>
  <c r="I60" i="1" s="1"/>
  <c r="I45" i="1"/>
  <c r="I47" i="1" s="1"/>
  <c r="L48" i="1" s="1"/>
  <c r="L49" i="1" s="1"/>
  <c r="L60" i="1"/>
  <c r="L45" i="1"/>
  <c r="I49" i="1" l="1"/>
</calcChain>
</file>

<file path=xl/comments1.xml><?xml version="1.0" encoding="utf-8"?>
<comments xmlns="http://schemas.openxmlformats.org/spreadsheetml/2006/main">
  <authors>
    <author>Kathy McCrary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PA-1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RA-1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RA-2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PA-2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RA-2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PA-2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RA-2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RA-3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RA-7/4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PA-4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PA-5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PA-1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RA-2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PA-2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PA-1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PA-1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RA-7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PA-5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RA-7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RA-7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Kathy McCrary:</t>
        </r>
        <r>
          <rPr>
            <sz val="9"/>
            <color indexed="81"/>
            <rFont val="Tahoma"/>
            <family val="2"/>
          </rPr>
          <t xml:space="preserve">
RA-7</t>
        </r>
      </text>
    </comment>
  </commentList>
</comments>
</file>

<file path=xl/sharedStrings.xml><?xml version="1.0" encoding="utf-8"?>
<sst xmlns="http://schemas.openxmlformats.org/spreadsheetml/2006/main" count="76" uniqueCount="75">
  <si>
    <t>(a)</t>
  </si>
  <si>
    <t>(b)</t>
  </si>
  <si>
    <t>( c)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</si>
  <si>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</si>
  <si>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</si>
  <si>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</si>
  <si>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</si>
  <si>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</si>
  <si>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</si>
  <si>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</si>
  <si>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</si>
  <si>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Total Restating Adjustment</t>
  </si>
  <si>
    <t>Restated Results</t>
  </si>
  <si>
    <t>Total         Pro Forma Adjustment</t>
  </si>
  <si>
    <t>Pro Forma Results</t>
  </si>
  <si>
    <t>Source</t>
  </si>
  <si>
    <t>Input</t>
  </si>
  <si>
    <t>Schedule 1</t>
  </si>
  <si>
    <t>(b) + ( c)</t>
  </si>
  <si>
    <t>(d) + (e)</t>
  </si>
  <si>
    <t>(f) + (g)</t>
  </si>
  <si>
    <t>RESULTS OF OPERATIONS</t>
  </si>
  <si>
    <t>REVENUES</t>
  </si>
  <si>
    <t xml:space="preserve"> Metered Sales, Residential</t>
  </si>
  <si>
    <t>Capital Surcharge</t>
  </si>
  <si>
    <t xml:space="preserve"> Ready - To - Serve</t>
  </si>
  <si>
    <t>Other Income, Ancillary Charges</t>
  </si>
  <si>
    <t xml:space="preserve"> OPERATING REVENUE</t>
  </si>
  <si>
    <t>EXPENSES</t>
  </si>
  <si>
    <t xml:space="preserve">Salary  Employees  </t>
  </si>
  <si>
    <t>Salary  Officers</t>
  </si>
  <si>
    <t xml:space="preserve">Employee Pension/Benefit </t>
  </si>
  <si>
    <t xml:space="preserve">Chemicals </t>
  </si>
  <si>
    <t>Material &amp; Supplies</t>
  </si>
  <si>
    <t>Contractual  Engineer</t>
  </si>
  <si>
    <t>Contractual  Accounting</t>
  </si>
  <si>
    <t>Contractual  Legal</t>
  </si>
  <si>
    <t>Contractual  Ops</t>
  </si>
  <si>
    <t>Testing</t>
  </si>
  <si>
    <t>Rents / Building, Property</t>
  </si>
  <si>
    <t>Transportation</t>
  </si>
  <si>
    <t>Insurance</t>
  </si>
  <si>
    <t>Office/ Postage</t>
  </si>
  <si>
    <t>Repairs</t>
  </si>
  <si>
    <t>Net Depreciation/Amortization</t>
  </si>
  <si>
    <t>Utility Excise Tax</t>
  </si>
  <si>
    <t>Property Tax</t>
  </si>
  <si>
    <t xml:space="preserve">Payroll Tax  </t>
  </si>
  <si>
    <t>OPERATING EXPENSES</t>
  </si>
  <si>
    <t>OPERATING  INCOME before taxes</t>
  </si>
  <si>
    <t>Interest Expense</t>
  </si>
  <si>
    <t>Fed Income Tax  - 15%</t>
  </si>
  <si>
    <t>TOTAL EXPENSE</t>
  </si>
  <si>
    <t xml:space="preserve"> INCOME  (LOSS)</t>
  </si>
  <si>
    <t>NET  OPERATING  INCOME</t>
  </si>
  <si>
    <t>RATE BASE</t>
  </si>
  <si>
    <t xml:space="preserve">    Accumulated Depreciation</t>
  </si>
  <si>
    <t>Acquisition Adjustment</t>
  </si>
  <si>
    <t>CIAC Plant in Service</t>
  </si>
  <si>
    <t xml:space="preserve">    Accumulated Amortization</t>
  </si>
  <si>
    <t xml:space="preserve"> NET RATE BASE</t>
  </si>
  <si>
    <t>RATE  OF  RETURN  %</t>
  </si>
  <si>
    <t>Customer Count</t>
  </si>
  <si>
    <t>Proposed Revenue</t>
  </si>
  <si>
    <t>Results of Rates</t>
  </si>
  <si>
    <t xml:space="preserve"> Unmetered Sales, Residential</t>
  </si>
  <si>
    <t>Purchased Power/Water</t>
  </si>
  <si>
    <t>Bank Charges / Dues / Subscriptions</t>
  </si>
  <si>
    <t>Travel/ Education/ CCR</t>
  </si>
  <si>
    <t>Public Relations / Advertising / Phone</t>
  </si>
  <si>
    <t>Other Expenses / Cross Connection</t>
  </si>
  <si>
    <t>Utility Plant in Service (UPIS)</t>
  </si>
  <si>
    <t>Schedule 2</t>
  </si>
  <si>
    <t>Other Fees &amp; License (DOH/UTC/ESD)</t>
  </si>
  <si>
    <t>Regulatory / Rate Case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</si>
</sst>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37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37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3" fontId="2" fillId="0" borderId="0" xfId="0" applyNumberFormat="1" applyFont="1" applyBorder="1"/>
    <xf numFmtId="3" fontId="2" fillId="0" borderId="0" xfId="0" applyNumberFormat="1" applyFont="1" applyFill="1" applyAlignment="1"/>
    <xf numFmtId="37" fontId="4" fillId="0" borderId="0" xfId="0" applyNumberFormat="1" applyFont="1" applyProtection="1">
      <protection locked="0"/>
    </xf>
    <xf numFmtId="164" fontId="2" fillId="0" borderId="6" xfId="0" applyNumberFormat="1" applyFont="1" applyBorder="1"/>
    <xf numFmtId="5" fontId="2" fillId="0" borderId="6" xfId="0" applyNumberFormat="1" applyFont="1" applyBorder="1"/>
    <xf numFmtId="164" fontId="2" fillId="0" borderId="0" xfId="0" applyNumberFormat="1" applyFont="1" applyBorder="1"/>
    <xf numFmtId="0" fontId="2" fillId="2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 applyProtection="1">
      <protection locked="0"/>
    </xf>
    <xf numFmtId="3" fontId="2" fillId="2" borderId="0" xfId="0" applyNumberFormat="1" applyFont="1" applyFill="1" applyAlignment="1">
      <alignment horizontal="center"/>
    </xf>
    <xf numFmtId="165" fontId="2" fillId="0" borderId="0" xfId="0" applyNumberFormat="1" applyFont="1" applyBorder="1"/>
    <xf numFmtId="37" fontId="2" fillId="0" borderId="0" xfId="0" applyNumberFormat="1" applyFont="1" applyBorder="1"/>
    <xf numFmtId="3" fontId="2" fillId="0" borderId="0" xfId="0" applyNumberFormat="1" applyFont="1" applyBorder="1" applyProtection="1">
      <protection locked="0"/>
    </xf>
    <xf numFmtId="3" fontId="2" fillId="2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2" borderId="0" xfId="0" applyFont="1" applyFill="1"/>
    <xf numFmtId="37" fontId="2" fillId="2" borderId="0" xfId="0" applyNumberFormat="1" applyFont="1" applyFill="1" applyAlignment="1"/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5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Alignment="1" applyProtection="1">
      <protection locked="0"/>
    </xf>
    <xf numFmtId="37" fontId="2" fillId="2" borderId="7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0" fontId="5" fillId="0" borderId="0" xfId="1" applyNumberFormat="1" applyFont="1"/>
    <xf numFmtId="10" fontId="2" fillId="0" borderId="0" xfId="0" applyNumberFormat="1" applyFont="1"/>
    <xf numFmtId="10" fontId="2" fillId="0" borderId="0" xfId="0" applyNumberFormat="1" applyFont="1" applyFill="1" applyAlignment="1" applyProtection="1">
      <alignment horizontal="center"/>
      <protection locked="0"/>
    </xf>
    <xf numFmtId="10" fontId="2" fillId="0" borderId="0" xfId="0" applyNumberFormat="1" applyFont="1" applyFill="1" applyBorder="1"/>
    <xf numFmtId="10" fontId="2" fillId="0" borderId="0" xfId="0" applyNumberFormat="1" applyFont="1" applyFill="1"/>
    <xf numFmtId="10" fontId="5" fillId="0" borderId="0" xfId="0" applyNumberFormat="1" applyFont="1" applyFill="1"/>
    <xf numFmtId="3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ead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OR"/>
      <sheetName val="Sch 1 ADJs"/>
      <sheetName val="Sch 2.1  R"/>
      <sheetName val="Sch 2.2  P"/>
      <sheetName val="Sch 3.1 R"/>
      <sheetName val="Sch 3.2 P"/>
      <sheetName val="Sch 4"/>
      <sheetName val="Sch 5"/>
      <sheetName val="Sch 6"/>
      <sheetName val="Sch 7"/>
      <sheetName val="Sch 8"/>
      <sheetName val="Revised Rates"/>
      <sheetName val="Proposed Rates"/>
      <sheetName val="Current Rates"/>
    </sheetNames>
    <sheetDataSet>
      <sheetData sheetId="0" refreshError="1"/>
      <sheetData sheetId="1" refreshError="1"/>
      <sheetData sheetId="2">
        <row r="62">
          <cell r="D62">
            <v>0</v>
          </cell>
          <cell r="H62">
            <v>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27" workbookViewId="0">
      <selection activeCell="N47" sqref="N47"/>
    </sheetView>
  </sheetViews>
  <sheetFormatPr defaultRowHeight="12.75" x14ac:dyDescent="0.2"/>
  <cols>
    <col min="1" max="1" width="8" customWidth="1"/>
    <col min="2" max="2" width="37.140625" customWidth="1"/>
    <col min="3" max="3" width="12.5703125" customWidth="1"/>
    <col min="4" max="4" width="4.42578125" customWidth="1"/>
    <col min="5" max="5" width="12" customWidth="1"/>
    <col min="6" max="6" width="11.28515625" customWidth="1"/>
    <col min="7" max="7" width="3.7109375" customWidth="1"/>
    <col min="8" max="8" width="12.140625" customWidth="1"/>
    <col min="9" max="9" width="11.28515625" customWidth="1"/>
    <col min="10" max="10" width="3" customWidth="1"/>
    <col min="11" max="11" width="10" customWidth="1"/>
    <col min="12" max="12" width="12.140625" customWidth="1"/>
  </cols>
  <sheetData>
    <row r="1" spans="1:12" ht="15.75" x14ac:dyDescent="0.25">
      <c r="A1" s="1"/>
      <c r="B1" s="2"/>
      <c r="C1" s="3"/>
      <c r="D1" s="4"/>
      <c r="E1" s="2"/>
      <c r="F1" s="2"/>
      <c r="G1" s="5"/>
      <c r="H1" s="2"/>
      <c r="I1" s="2"/>
      <c r="J1" s="6"/>
      <c r="K1" s="2"/>
      <c r="L1" s="2"/>
    </row>
    <row r="2" spans="1:12" ht="15.75" x14ac:dyDescent="0.25">
      <c r="A2" s="1"/>
      <c r="B2" s="7"/>
      <c r="C2" s="8"/>
      <c r="D2" s="4"/>
      <c r="E2" s="2"/>
      <c r="F2" s="2"/>
      <c r="G2" s="5"/>
      <c r="H2" s="2"/>
      <c r="I2" s="2"/>
      <c r="J2" s="6"/>
      <c r="K2" s="2"/>
      <c r="L2" s="2"/>
    </row>
    <row r="3" spans="1:12" ht="15.75" x14ac:dyDescent="0.25">
      <c r="A3" s="1"/>
      <c r="B3" s="3" t="s">
        <v>0</v>
      </c>
      <c r="C3" s="9" t="s">
        <v>1</v>
      </c>
      <c r="D3" s="10"/>
      <c r="E3" s="11" t="s">
        <v>2</v>
      </c>
      <c r="F3" s="11" t="s">
        <v>3</v>
      </c>
      <c r="G3" s="5"/>
      <c r="H3" s="11" t="s">
        <v>4</v>
      </c>
      <c r="I3" s="11" t="s">
        <v>5</v>
      </c>
      <c r="J3" s="12"/>
      <c r="K3" s="11" t="s">
        <v>6</v>
      </c>
      <c r="L3" s="11" t="s">
        <v>7</v>
      </c>
    </row>
    <row r="4" spans="1:12" ht="47.25" x14ac:dyDescent="0.25">
      <c r="A4" s="13" t="s">
        <v>8</v>
      </c>
      <c r="B4" s="14" t="s">
        <v>9</v>
      </c>
      <c r="C4" s="13" t="s">
        <v>10</v>
      </c>
      <c r="D4" s="15"/>
      <c r="E4" s="13" t="s">
        <v>11</v>
      </c>
      <c r="F4" s="13" t="s">
        <v>12</v>
      </c>
      <c r="G4" s="16"/>
      <c r="H4" s="13" t="s">
        <v>13</v>
      </c>
      <c r="I4" s="13" t="s">
        <v>14</v>
      </c>
      <c r="J4" s="17"/>
      <c r="K4" s="13" t="s">
        <v>63</v>
      </c>
      <c r="L4" s="13" t="s">
        <v>64</v>
      </c>
    </row>
    <row r="5" spans="1:12" ht="15.75" x14ac:dyDescent="0.25">
      <c r="A5" s="24">
        <v>1</v>
      </c>
      <c r="B5" s="18" t="s">
        <v>15</v>
      </c>
      <c r="C5" s="19" t="s">
        <v>16</v>
      </c>
      <c r="D5" s="20"/>
      <c r="E5" s="21" t="s">
        <v>17</v>
      </c>
      <c r="F5" s="21" t="s">
        <v>18</v>
      </c>
      <c r="G5" s="22"/>
      <c r="H5" s="21" t="s">
        <v>17</v>
      </c>
      <c r="I5" s="21" t="s">
        <v>19</v>
      </c>
      <c r="J5" s="21"/>
      <c r="K5" s="21" t="s">
        <v>72</v>
      </c>
      <c r="L5" s="23" t="s">
        <v>20</v>
      </c>
    </row>
    <row r="6" spans="1:12" ht="15.75" x14ac:dyDescent="0.25">
      <c r="A6" s="24">
        <f>1+A5</f>
        <v>2</v>
      </c>
      <c r="B6" s="25" t="s">
        <v>21</v>
      </c>
      <c r="C6" s="17"/>
      <c r="D6" s="15"/>
      <c r="E6" s="17"/>
      <c r="F6" s="17"/>
      <c r="G6" s="16"/>
      <c r="H6" s="17"/>
      <c r="I6" s="17"/>
      <c r="J6" s="17"/>
      <c r="K6" s="17"/>
      <c r="L6" s="17"/>
    </row>
    <row r="7" spans="1:12" ht="15.75" x14ac:dyDescent="0.25">
      <c r="A7" s="24">
        <f t="shared" ref="A7:A61" si="0">1+A6</f>
        <v>3</v>
      </c>
      <c r="B7" s="26" t="s">
        <v>22</v>
      </c>
      <c r="C7" s="17"/>
      <c r="D7" s="15"/>
      <c r="E7" s="17"/>
      <c r="F7" s="17"/>
      <c r="G7" s="16"/>
      <c r="H7" s="17"/>
      <c r="I7" s="17"/>
      <c r="J7" s="17"/>
      <c r="K7" s="17"/>
      <c r="L7" s="17"/>
    </row>
    <row r="8" spans="1:12" ht="15.75" x14ac:dyDescent="0.25">
      <c r="A8" s="24">
        <f t="shared" si="0"/>
        <v>4</v>
      </c>
      <c r="B8" s="27" t="s">
        <v>23</v>
      </c>
      <c r="C8" s="57">
        <v>220245</v>
      </c>
      <c r="D8" s="33"/>
      <c r="E8" s="28">
        <v>-11151</v>
      </c>
      <c r="F8" s="29">
        <f>E8+C8</f>
        <v>209094</v>
      </c>
      <c r="G8" s="30"/>
      <c r="H8" s="31"/>
      <c r="I8" s="29">
        <f>+F8+H8</f>
        <v>209094</v>
      </c>
      <c r="J8" s="32"/>
      <c r="K8" s="31">
        <v>60191</v>
      </c>
      <c r="L8" s="28">
        <f>+K8+I8</f>
        <v>269285</v>
      </c>
    </row>
    <row r="9" spans="1:12" ht="15.75" x14ac:dyDescent="0.25">
      <c r="A9" s="24">
        <f t="shared" si="0"/>
        <v>5</v>
      </c>
      <c r="B9" s="27"/>
      <c r="C9" s="57"/>
      <c r="D9" s="33"/>
      <c r="E9" s="28"/>
      <c r="F9" s="29"/>
      <c r="G9" s="30"/>
      <c r="H9" s="31"/>
      <c r="I9" s="29"/>
      <c r="J9" s="32"/>
      <c r="K9" s="31"/>
      <c r="L9" s="28"/>
    </row>
    <row r="10" spans="1:12" ht="15.75" x14ac:dyDescent="0.25">
      <c r="A10" s="24">
        <f t="shared" si="0"/>
        <v>6</v>
      </c>
      <c r="B10" s="27" t="s">
        <v>65</v>
      </c>
      <c r="C10" s="57"/>
      <c r="D10" s="4"/>
      <c r="E10" s="28"/>
      <c r="F10" s="29"/>
      <c r="G10" s="30"/>
      <c r="H10" s="31"/>
      <c r="I10" s="29"/>
      <c r="J10" s="32"/>
      <c r="K10" s="2"/>
      <c r="L10" s="28"/>
    </row>
    <row r="11" spans="1:12" ht="15.75" x14ac:dyDescent="0.25">
      <c r="A11" s="24">
        <f t="shared" si="0"/>
        <v>7</v>
      </c>
      <c r="B11" s="27" t="s">
        <v>25</v>
      </c>
      <c r="C11" s="57"/>
      <c r="D11" s="33"/>
      <c r="E11" s="28"/>
      <c r="F11" s="29"/>
      <c r="G11" s="30"/>
      <c r="H11" s="31"/>
      <c r="I11" s="29"/>
      <c r="J11" s="32"/>
      <c r="K11" s="31"/>
      <c r="L11" s="28"/>
    </row>
    <row r="12" spans="1:12" ht="15.75" x14ac:dyDescent="0.25">
      <c r="A12" s="24">
        <f t="shared" si="0"/>
        <v>8</v>
      </c>
      <c r="B12" s="27" t="s">
        <v>24</v>
      </c>
      <c r="C12" s="57"/>
      <c r="D12" s="33"/>
      <c r="E12" s="28"/>
      <c r="F12" s="29"/>
      <c r="G12" s="30"/>
      <c r="H12" s="31"/>
      <c r="I12" s="29"/>
      <c r="J12" s="32"/>
      <c r="K12" s="31"/>
      <c r="L12" s="28"/>
    </row>
    <row r="13" spans="1:12" ht="16.5" thickBot="1" x14ac:dyDescent="0.3">
      <c r="A13" s="24">
        <f t="shared" si="0"/>
        <v>9</v>
      </c>
      <c r="B13" s="27" t="s">
        <v>26</v>
      </c>
      <c r="C13" s="57">
        <v>2061</v>
      </c>
      <c r="D13" s="33"/>
      <c r="E13" s="28"/>
      <c r="F13" s="29">
        <f>E13+C13</f>
        <v>2061</v>
      </c>
      <c r="G13" s="30"/>
      <c r="H13" s="31"/>
      <c r="I13" s="29">
        <f>F13+H13</f>
        <v>2061</v>
      </c>
      <c r="J13" s="32"/>
      <c r="K13" s="31"/>
      <c r="L13" s="28">
        <f>+K13+I13</f>
        <v>2061</v>
      </c>
    </row>
    <row r="14" spans="1:12" ht="16.5" thickTop="1" x14ac:dyDescent="0.25">
      <c r="A14" s="24">
        <f t="shared" si="0"/>
        <v>10</v>
      </c>
      <c r="B14" s="27" t="s">
        <v>27</v>
      </c>
      <c r="C14" s="35">
        <f>SUM(C4:C13)</f>
        <v>222306</v>
      </c>
      <c r="D14" s="33"/>
      <c r="E14" s="36">
        <f>SUM(E8:E13)</f>
        <v>-11151</v>
      </c>
      <c r="F14" s="35">
        <f>SUM(F4:F13)</f>
        <v>211155</v>
      </c>
      <c r="G14" s="30"/>
      <c r="H14" s="35">
        <f>SUM(H8:H13)</f>
        <v>0</v>
      </c>
      <c r="I14" s="35">
        <f>SUM(I8:I13)</f>
        <v>211155</v>
      </c>
      <c r="J14" s="37"/>
      <c r="K14" s="35">
        <f>SUM(K8:K13)</f>
        <v>60191</v>
      </c>
      <c r="L14" s="35">
        <f>SUM(L8:L13)</f>
        <v>271346</v>
      </c>
    </row>
    <row r="15" spans="1:12" ht="15.75" x14ac:dyDescent="0.25">
      <c r="A15" s="24">
        <f t="shared" si="0"/>
        <v>11</v>
      </c>
      <c r="B15" s="38"/>
      <c r="C15" s="32"/>
      <c r="D15" s="39"/>
      <c r="E15" s="32"/>
      <c r="F15" s="32"/>
      <c r="G15" s="40"/>
      <c r="H15" s="41"/>
      <c r="I15" s="41"/>
      <c r="J15" s="41"/>
      <c r="K15" s="41"/>
      <c r="L15" s="41"/>
    </row>
    <row r="16" spans="1:12" ht="15.75" x14ac:dyDescent="0.25">
      <c r="A16" s="24">
        <f t="shared" si="0"/>
        <v>12</v>
      </c>
      <c r="B16" s="42" t="s">
        <v>28</v>
      </c>
      <c r="C16" s="43"/>
      <c r="D16" s="39"/>
      <c r="E16" s="44"/>
      <c r="F16" s="43"/>
      <c r="G16" s="40"/>
      <c r="H16" s="45"/>
      <c r="I16" s="43"/>
      <c r="J16" s="43"/>
      <c r="K16" s="37"/>
      <c r="L16" s="43"/>
    </row>
    <row r="17" spans="1:12" ht="15.75" x14ac:dyDescent="0.25">
      <c r="A17" s="24">
        <f t="shared" si="0"/>
        <v>13</v>
      </c>
      <c r="B17" s="46" t="s">
        <v>29</v>
      </c>
      <c r="C17" s="62">
        <v>31569</v>
      </c>
      <c r="D17" s="33"/>
      <c r="E17" s="28"/>
      <c r="F17" s="28">
        <f t="shared" ref="F17:F40" si="1">E17+C17</f>
        <v>31569</v>
      </c>
      <c r="G17" s="30"/>
      <c r="H17" s="31">
        <v>1500</v>
      </c>
      <c r="I17" s="28">
        <f t="shared" ref="I17:I41" si="2">F17+H17</f>
        <v>33069</v>
      </c>
      <c r="J17" s="44"/>
      <c r="K17" s="31"/>
      <c r="L17" s="28">
        <f t="shared" ref="L17:L42" si="3">I17+K17</f>
        <v>33069</v>
      </c>
    </row>
    <row r="18" spans="1:12" ht="15.75" x14ac:dyDescent="0.25">
      <c r="A18" s="24">
        <f t="shared" si="0"/>
        <v>14</v>
      </c>
      <c r="B18" s="46" t="s">
        <v>30</v>
      </c>
      <c r="C18" s="62">
        <v>98215</v>
      </c>
      <c r="D18" s="33"/>
      <c r="E18" s="28">
        <v>-5484</v>
      </c>
      <c r="F18" s="28">
        <f t="shared" si="1"/>
        <v>92731</v>
      </c>
      <c r="G18" s="30"/>
      <c r="H18" s="31"/>
      <c r="I18" s="28">
        <f t="shared" si="2"/>
        <v>92731</v>
      </c>
      <c r="J18" s="44"/>
      <c r="K18" s="31"/>
      <c r="L18" s="28">
        <f t="shared" si="3"/>
        <v>92731</v>
      </c>
    </row>
    <row r="19" spans="1:12" ht="15.75" x14ac:dyDescent="0.25">
      <c r="A19" s="24">
        <f t="shared" si="0"/>
        <v>15</v>
      </c>
      <c r="B19" s="46" t="s">
        <v>31</v>
      </c>
      <c r="C19" s="62"/>
      <c r="D19" s="33"/>
      <c r="E19" s="28"/>
      <c r="F19" s="28">
        <f t="shared" si="1"/>
        <v>0</v>
      </c>
      <c r="G19" s="30"/>
      <c r="H19" s="31"/>
      <c r="I19" s="28">
        <f t="shared" si="2"/>
        <v>0</v>
      </c>
      <c r="J19" s="44"/>
      <c r="K19" s="31"/>
      <c r="L19" s="28">
        <f t="shared" si="3"/>
        <v>0</v>
      </c>
    </row>
    <row r="20" spans="1:12" ht="15.75" x14ac:dyDescent="0.25">
      <c r="A20" s="24">
        <f t="shared" si="0"/>
        <v>16</v>
      </c>
      <c r="B20" s="46" t="s">
        <v>66</v>
      </c>
      <c r="C20" s="62">
        <v>2209</v>
      </c>
      <c r="D20" s="33"/>
      <c r="E20" s="28"/>
      <c r="F20" s="28">
        <f t="shared" si="1"/>
        <v>2209</v>
      </c>
      <c r="G20" s="47"/>
      <c r="H20" s="31"/>
      <c r="I20" s="28">
        <f t="shared" si="2"/>
        <v>2209</v>
      </c>
      <c r="J20" s="44"/>
      <c r="K20" s="31"/>
      <c r="L20" s="28">
        <f t="shared" si="3"/>
        <v>2209</v>
      </c>
    </row>
    <row r="21" spans="1:12" ht="15.75" x14ac:dyDescent="0.25">
      <c r="A21" s="24">
        <f t="shared" si="0"/>
        <v>17</v>
      </c>
      <c r="B21" s="46" t="s">
        <v>32</v>
      </c>
      <c r="C21" s="62">
        <v>1622</v>
      </c>
      <c r="D21" s="33"/>
      <c r="E21" s="28"/>
      <c r="F21" s="28">
        <f t="shared" si="1"/>
        <v>1622</v>
      </c>
      <c r="G21" s="30"/>
      <c r="H21" s="31"/>
      <c r="I21" s="28">
        <f t="shared" si="2"/>
        <v>1622</v>
      </c>
      <c r="J21" s="44"/>
      <c r="K21" s="31"/>
      <c r="L21" s="28">
        <f t="shared" si="3"/>
        <v>1622</v>
      </c>
    </row>
    <row r="22" spans="1:12" ht="15.75" x14ac:dyDescent="0.25">
      <c r="A22" s="24">
        <f t="shared" si="0"/>
        <v>18</v>
      </c>
      <c r="B22" s="46" t="s">
        <v>33</v>
      </c>
      <c r="C22" s="62">
        <v>9332</v>
      </c>
      <c r="D22" s="4"/>
      <c r="E22" s="28"/>
      <c r="F22" s="28">
        <f t="shared" si="1"/>
        <v>9332</v>
      </c>
      <c r="G22" s="30"/>
      <c r="H22" s="31"/>
      <c r="I22" s="28">
        <f t="shared" si="2"/>
        <v>9332</v>
      </c>
      <c r="J22" s="44"/>
      <c r="K22" s="31"/>
      <c r="L22" s="28">
        <f t="shared" si="3"/>
        <v>9332</v>
      </c>
    </row>
    <row r="23" spans="1:12" ht="15.75" x14ac:dyDescent="0.25">
      <c r="A23" s="24">
        <f t="shared" si="0"/>
        <v>19</v>
      </c>
      <c r="B23" s="46" t="s">
        <v>34</v>
      </c>
      <c r="C23" s="62"/>
      <c r="D23" s="4"/>
      <c r="E23" s="28"/>
      <c r="F23" s="28"/>
      <c r="G23" s="48"/>
      <c r="H23" s="31"/>
      <c r="I23" s="28"/>
      <c r="J23" s="44"/>
      <c r="K23" s="31"/>
      <c r="L23" s="28"/>
    </row>
    <row r="24" spans="1:12" ht="15.75" x14ac:dyDescent="0.25">
      <c r="A24" s="24">
        <f t="shared" si="0"/>
        <v>20</v>
      </c>
      <c r="B24" s="46" t="s">
        <v>35</v>
      </c>
      <c r="C24" s="62">
        <v>9873</v>
      </c>
      <c r="D24" s="33"/>
      <c r="E24" s="28"/>
      <c r="F24" s="28">
        <f t="shared" si="1"/>
        <v>9873</v>
      </c>
      <c r="G24" s="30"/>
      <c r="H24" s="31"/>
      <c r="I24" s="28">
        <f t="shared" si="2"/>
        <v>9873</v>
      </c>
      <c r="J24" s="44"/>
      <c r="K24" s="31"/>
      <c r="L24" s="28">
        <f t="shared" si="3"/>
        <v>9873</v>
      </c>
    </row>
    <row r="25" spans="1:12" ht="15.75" x14ac:dyDescent="0.25">
      <c r="A25" s="24">
        <f t="shared" si="0"/>
        <v>21</v>
      </c>
      <c r="B25" s="46" t="s">
        <v>36</v>
      </c>
      <c r="C25" s="62"/>
      <c r="D25" s="33"/>
      <c r="E25" s="28"/>
      <c r="F25" s="28">
        <f t="shared" si="1"/>
        <v>0</v>
      </c>
      <c r="G25" s="49"/>
      <c r="H25" s="31"/>
      <c r="I25" s="28">
        <f t="shared" si="2"/>
        <v>0</v>
      </c>
      <c r="J25" s="44"/>
      <c r="K25" s="31"/>
      <c r="L25" s="28">
        <f t="shared" si="3"/>
        <v>0</v>
      </c>
    </row>
    <row r="26" spans="1:12" ht="15.75" x14ac:dyDescent="0.25">
      <c r="A26" s="24">
        <f t="shared" si="0"/>
        <v>22</v>
      </c>
      <c r="B26" s="46" t="s">
        <v>37</v>
      </c>
      <c r="C26" s="62"/>
      <c r="D26" s="33"/>
      <c r="E26" s="28"/>
      <c r="F26" s="28"/>
      <c r="G26" s="48"/>
      <c r="H26" s="31"/>
      <c r="I26" s="28"/>
      <c r="J26" s="44"/>
      <c r="K26" s="31"/>
      <c r="L26" s="28"/>
    </row>
    <row r="27" spans="1:12" ht="15.75" x14ac:dyDescent="0.25">
      <c r="A27" s="24">
        <f t="shared" si="0"/>
        <v>23</v>
      </c>
      <c r="B27" s="46" t="s">
        <v>38</v>
      </c>
      <c r="C27" s="62">
        <v>1105</v>
      </c>
      <c r="D27" s="33"/>
      <c r="E27" s="28"/>
      <c r="F27" s="28">
        <f t="shared" si="1"/>
        <v>1105</v>
      </c>
      <c r="G27" s="48"/>
      <c r="H27" s="31"/>
      <c r="I27" s="28">
        <f t="shared" si="2"/>
        <v>1105</v>
      </c>
      <c r="J27" s="44"/>
      <c r="K27" s="31"/>
      <c r="L27" s="28">
        <f t="shared" si="3"/>
        <v>1105</v>
      </c>
    </row>
    <row r="28" spans="1:12" ht="15.75" x14ac:dyDescent="0.25">
      <c r="A28" s="24">
        <f t="shared" si="0"/>
        <v>24</v>
      </c>
      <c r="B28" s="46" t="s">
        <v>39</v>
      </c>
      <c r="C28" s="62"/>
      <c r="D28" s="33"/>
      <c r="E28" s="28"/>
      <c r="F28" s="28">
        <f t="shared" si="1"/>
        <v>0</v>
      </c>
      <c r="G28" s="30"/>
      <c r="H28" s="31"/>
      <c r="I28" s="28">
        <f t="shared" si="2"/>
        <v>0</v>
      </c>
      <c r="J28" s="44"/>
      <c r="K28" s="31"/>
      <c r="L28" s="28">
        <f t="shared" si="3"/>
        <v>0</v>
      </c>
    </row>
    <row r="29" spans="1:12" ht="15.75" x14ac:dyDescent="0.25">
      <c r="A29" s="24">
        <f t="shared" si="0"/>
        <v>25</v>
      </c>
      <c r="B29" s="46" t="s">
        <v>40</v>
      </c>
      <c r="C29" s="62">
        <v>192</v>
      </c>
      <c r="D29" s="33"/>
      <c r="E29" s="28"/>
      <c r="F29" s="28">
        <f t="shared" si="1"/>
        <v>192</v>
      </c>
      <c r="G29" s="30"/>
      <c r="H29" s="31"/>
      <c r="I29" s="28">
        <f t="shared" si="2"/>
        <v>192</v>
      </c>
      <c r="J29" s="44"/>
      <c r="K29" s="31"/>
      <c r="L29" s="28">
        <f t="shared" si="3"/>
        <v>192</v>
      </c>
    </row>
    <row r="30" spans="1:12" ht="15.75" x14ac:dyDescent="0.25">
      <c r="A30" s="24">
        <f t="shared" si="0"/>
        <v>26</v>
      </c>
      <c r="B30" s="46" t="s">
        <v>41</v>
      </c>
      <c r="C30" s="62">
        <v>5364</v>
      </c>
      <c r="D30" s="33"/>
      <c r="E30" s="28"/>
      <c r="F30" s="28">
        <f t="shared" si="1"/>
        <v>5364</v>
      </c>
      <c r="G30" s="30"/>
      <c r="H30" s="31"/>
      <c r="I30" s="28">
        <f t="shared" si="2"/>
        <v>5364</v>
      </c>
      <c r="J30" s="44"/>
      <c r="K30" s="31"/>
      <c r="L30" s="28">
        <f t="shared" si="3"/>
        <v>5364</v>
      </c>
    </row>
    <row r="31" spans="1:12" ht="15.75" x14ac:dyDescent="0.25">
      <c r="A31" s="24">
        <f t="shared" si="0"/>
        <v>27</v>
      </c>
      <c r="B31" s="46" t="s">
        <v>74</v>
      </c>
      <c r="C31" s="62"/>
      <c r="D31" s="33"/>
      <c r="E31" s="28"/>
      <c r="F31" s="28"/>
      <c r="G31" s="48"/>
      <c r="H31" s="31">
        <v>4973</v>
      </c>
      <c r="I31" s="28">
        <f>F31+H31</f>
        <v>4973</v>
      </c>
      <c r="J31" s="44"/>
      <c r="K31" s="31"/>
      <c r="L31" s="28">
        <f>I31+K31</f>
        <v>4973</v>
      </c>
    </row>
    <row r="32" spans="1:12" ht="15.75" x14ac:dyDescent="0.25">
      <c r="A32" s="24">
        <f t="shared" si="0"/>
        <v>28</v>
      </c>
      <c r="B32" s="46" t="s">
        <v>67</v>
      </c>
      <c r="C32" s="62">
        <v>1269</v>
      </c>
      <c r="D32" s="33"/>
      <c r="E32" s="28"/>
      <c r="F32" s="28">
        <f t="shared" si="1"/>
        <v>1269</v>
      </c>
      <c r="G32" s="30"/>
      <c r="H32" s="31"/>
      <c r="I32" s="28">
        <f t="shared" si="2"/>
        <v>1269</v>
      </c>
      <c r="J32" s="44"/>
      <c r="K32" s="31"/>
      <c r="L32" s="28">
        <f t="shared" si="3"/>
        <v>1269</v>
      </c>
    </row>
    <row r="33" spans="1:12" ht="15.75" x14ac:dyDescent="0.25">
      <c r="A33" s="24">
        <f t="shared" si="0"/>
        <v>29</v>
      </c>
      <c r="B33" s="50" t="s">
        <v>68</v>
      </c>
      <c r="C33" s="62">
        <v>3618</v>
      </c>
      <c r="D33" s="33"/>
      <c r="E33" s="28"/>
      <c r="F33" s="28">
        <f t="shared" si="1"/>
        <v>3618</v>
      </c>
      <c r="G33" s="30"/>
      <c r="H33" s="31"/>
      <c r="I33" s="28">
        <f t="shared" si="2"/>
        <v>3618</v>
      </c>
      <c r="J33" s="44"/>
      <c r="K33" s="31"/>
      <c r="L33" s="28">
        <f t="shared" si="3"/>
        <v>3618</v>
      </c>
    </row>
    <row r="34" spans="1:12" ht="15.75" x14ac:dyDescent="0.25">
      <c r="A34" s="24">
        <f t="shared" si="0"/>
        <v>30</v>
      </c>
      <c r="B34" s="50" t="s">
        <v>42</v>
      </c>
      <c r="C34" s="62">
        <v>2514</v>
      </c>
      <c r="D34" s="33"/>
      <c r="E34" s="28"/>
      <c r="F34" s="28">
        <f t="shared" si="1"/>
        <v>2514</v>
      </c>
      <c r="G34" s="30"/>
      <c r="I34" s="28">
        <f t="shared" si="2"/>
        <v>2514</v>
      </c>
      <c r="J34" s="44"/>
      <c r="K34" s="31"/>
      <c r="L34" s="28">
        <f t="shared" si="3"/>
        <v>2514</v>
      </c>
    </row>
    <row r="35" spans="1:12" ht="15.75" x14ac:dyDescent="0.25">
      <c r="A35" s="24">
        <f t="shared" si="0"/>
        <v>31</v>
      </c>
      <c r="B35" s="46" t="s">
        <v>69</v>
      </c>
      <c r="C35" s="62">
        <v>1109</v>
      </c>
      <c r="D35" s="33"/>
      <c r="E35" s="28"/>
      <c r="F35" s="28">
        <f t="shared" si="1"/>
        <v>1109</v>
      </c>
      <c r="G35" s="48"/>
      <c r="H35" s="31">
        <v>840</v>
      </c>
      <c r="I35" s="28">
        <f t="shared" si="2"/>
        <v>1949</v>
      </c>
      <c r="J35" s="44"/>
      <c r="K35" s="31"/>
      <c r="L35" s="28">
        <f t="shared" si="3"/>
        <v>1949</v>
      </c>
    </row>
    <row r="36" spans="1:12" ht="15.75" x14ac:dyDescent="0.25">
      <c r="A36" s="24">
        <f t="shared" si="0"/>
        <v>32</v>
      </c>
      <c r="B36" s="46" t="s">
        <v>43</v>
      </c>
      <c r="C36" s="62"/>
      <c r="D36" s="33"/>
      <c r="E36" s="28"/>
      <c r="F36" s="28"/>
      <c r="G36" s="48"/>
      <c r="H36" s="31"/>
      <c r="I36" s="28">
        <f t="shared" si="2"/>
        <v>0</v>
      </c>
      <c r="J36" s="44"/>
      <c r="K36" s="31"/>
      <c r="L36" s="28">
        <f t="shared" si="3"/>
        <v>0</v>
      </c>
    </row>
    <row r="37" spans="1:12" ht="15.75" x14ac:dyDescent="0.25">
      <c r="A37" s="24">
        <f t="shared" si="0"/>
        <v>33</v>
      </c>
      <c r="B37" s="46" t="s">
        <v>44</v>
      </c>
      <c r="C37" s="62">
        <v>15015</v>
      </c>
      <c r="D37" s="33"/>
      <c r="E37" s="28"/>
      <c r="F37" s="28">
        <f t="shared" si="1"/>
        <v>15015</v>
      </c>
      <c r="G37" s="30"/>
      <c r="H37" s="31"/>
      <c r="I37" s="28">
        <f t="shared" si="2"/>
        <v>15015</v>
      </c>
      <c r="J37" s="44"/>
      <c r="K37" s="31"/>
      <c r="L37" s="28">
        <f t="shared" si="3"/>
        <v>15015</v>
      </c>
    </row>
    <row r="38" spans="1:12" ht="15.75" x14ac:dyDescent="0.25">
      <c r="A38" s="24">
        <f t="shared" si="0"/>
        <v>34</v>
      </c>
      <c r="B38" s="46" t="s">
        <v>45</v>
      </c>
      <c r="C38" s="62">
        <v>11076</v>
      </c>
      <c r="D38" s="33"/>
      <c r="E38" s="28"/>
      <c r="F38" s="28">
        <f t="shared" si="1"/>
        <v>11076</v>
      </c>
      <c r="G38" s="30"/>
      <c r="H38" s="31"/>
      <c r="I38" s="28">
        <f t="shared" si="2"/>
        <v>11076</v>
      </c>
      <c r="J38" s="28"/>
      <c r="K38" s="31">
        <v>3185</v>
      </c>
      <c r="L38" s="28">
        <f t="shared" si="3"/>
        <v>14261</v>
      </c>
    </row>
    <row r="39" spans="1:12" ht="15.75" x14ac:dyDescent="0.25">
      <c r="A39" s="24">
        <f t="shared" si="0"/>
        <v>35</v>
      </c>
      <c r="B39" s="46" t="s">
        <v>46</v>
      </c>
      <c r="C39" s="62">
        <v>5084</v>
      </c>
      <c r="D39" s="33"/>
      <c r="E39" s="28"/>
      <c r="F39" s="28">
        <f t="shared" si="1"/>
        <v>5084</v>
      </c>
      <c r="G39" s="49"/>
      <c r="H39" s="31">
        <v>125</v>
      </c>
      <c r="I39" s="28">
        <f t="shared" si="2"/>
        <v>5209</v>
      </c>
      <c r="J39" s="44"/>
      <c r="K39" s="31"/>
      <c r="L39" s="28">
        <f t="shared" si="3"/>
        <v>5209</v>
      </c>
    </row>
    <row r="40" spans="1:12" ht="15.75" x14ac:dyDescent="0.25">
      <c r="A40" s="24">
        <f t="shared" si="0"/>
        <v>36</v>
      </c>
      <c r="B40" s="46" t="s">
        <v>47</v>
      </c>
      <c r="C40" s="62">
        <v>13527</v>
      </c>
      <c r="D40" s="33"/>
      <c r="E40" s="28">
        <v>-656</v>
      </c>
      <c r="F40" s="28">
        <f t="shared" si="1"/>
        <v>12871</v>
      </c>
      <c r="G40" s="30"/>
      <c r="H40" s="31">
        <v>179</v>
      </c>
      <c r="I40" s="28">
        <f t="shared" si="2"/>
        <v>13050</v>
      </c>
      <c r="J40" s="28"/>
      <c r="K40" s="34"/>
      <c r="L40" s="28">
        <f t="shared" si="3"/>
        <v>13050</v>
      </c>
    </row>
    <row r="41" spans="1:12" ht="15.75" x14ac:dyDescent="0.25">
      <c r="A41" s="24">
        <f t="shared" si="0"/>
        <v>37</v>
      </c>
      <c r="B41" s="27" t="s">
        <v>73</v>
      </c>
      <c r="C41" s="62">
        <v>83</v>
      </c>
      <c r="D41" s="33"/>
      <c r="E41" s="28"/>
      <c r="F41" s="28">
        <v>83</v>
      </c>
      <c r="G41" s="49"/>
      <c r="H41" s="31"/>
      <c r="I41" s="28">
        <f t="shared" si="2"/>
        <v>83</v>
      </c>
      <c r="J41" s="44"/>
      <c r="K41" s="31">
        <v>114</v>
      </c>
      <c r="L41" s="28">
        <f t="shared" si="3"/>
        <v>197</v>
      </c>
    </row>
    <row r="42" spans="1:12" ht="16.5" thickBot="1" x14ac:dyDescent="0.3">
      <c r="A42" s="24">
        <f t="shared" si="0"/>
        <v>38</v>
      </c>
      <c r="B42" s="27" t="s">
        <v>70</v>
      </c>
      <c r="C42" s="62">
        <v>1011</v>
      </c>
      <c r="D42" s="33"/>
      <c r="E42" s="28"/>
      <c r="F42" s="28">
        <f>C42+E42</f>
        <v>1011</v>
      </c>
      <c r="G42" s="49"/>
      <c r="H42" s="31"/>
      <c r="I42" s="28">
        <f>F42+H42</f>
        <v>1011</v>
      </c>
      <c r="J42" s="28"/>
      <c r="K42" s="28">
        <v>60</v>
      </c>
      <c r="L42" s="28">
        <f t="shared" si="3"/>
        <v>1071</v>
      </c>
    </row>
    <row r="43" spans="1:12" ht="16.5" thickTop="1" x14ac:dyDescent="0.25">
      <c r="A43" s="24">
        <f t="shared" si="0"/>
        <v>39</v>
      </c>
      <c r="B43" s="27" t="s">
        <v>48</v>
      </c>
      <c r="C43" s="35">
        <f>SUM(C17:C42)</f>
        <v>213787</v>
      </c>
      <c r="D43" s="33"/>
      <c r="E43" s="36">
        <f>SUM(E17:E42)</f>
        <v>-6140</v>
      </c>
      <c r="F43" s="35">
        <f>SUM(F17:F42)</f>
        <v>207647</v>
      </c>
      <c r="G43" s="52"/>
      <c r="H43" s="35">
        <f>SUM(H17:H42)</f>
        <v>7617</v>
      </c>
      <c r="I43" s="35">
        <f>SUM(I17:I42)</f>
        <v>215264</v>
      </c>
      <c r="J43" s="37"/>
      <c r="K43" s="36">
        <f>SUM(K17:K42)</f>
        <v>3359</v>
      </c>
      <c r="L43" s="35">
        <f>SUM(L17:L42)</f>
        <v>218623</v>
      </c>
    </row>
    <row r="44" spans="1:12" ht="15.75" x14ac:dyDescent="0.25">
      <c r="A44" s="24">
        <f t="shared" si="0"/>
        <v>40</v>
      </c>
      <c r="B44" s="38"/>
      <c r="C44" s="2"/>
      <c r="D44" s="33"/>
      <c r="E44" s="2"/>
      <c r="F44" s="29"/>
      <c r="G44" s="52"/>
      <c r="H44" s="53"/>
      <c r="I44" s="29"/>
      <c r="J44" s="32"/>
      <c r="K44" s="29"/>
      <c r="L44" s="29"/>
    </row>
    <row r="45" spans="1:12" ht="15.75" x14ac:dyDescent="0.25">
      <c r="A45" s="24">
        <f t="shared" si="0"/>
        <v>41</v>
      </c>
      <c r="B45" s="27" t="s">
        <v>49</v>
      </c>
      <c r="C45" s="28">
        <f>C14-C43</f>
        <v>8519</v>
      </c>
      <c r="D45" s="33"/>
      <c r="E45" s="28"/>
      <c r="F45" s="28">
        <f>SUM(C45:E45)</f>
        <v>8519</v>
      </c>
      <c r="G45" s="52"/>
      <c r="H45" s="28"/>
      <c r="I45" s="62">
        <f>I14-I43</f>
        <v>-4109</v>
      </c>
      <c r="J45" s="62"/>
      <c r="K45" s="62"/>
      <c r="L45" s="62">
        <f>L14-L43</f>
        <v>52723</v>
      </c>
    </row>
    <row r="46" spans="1:12" ht="15.75" x14ac:dyDescent="0.25">
      <c r="A46" s="24">
        <f t="shared" si="0"/>
        <v>42</v>
      </c>
      <c r="B46" s="27" t="s">
        <v>50</v>
      </c>
      <c r="C46" s="62">
        <v>15269</v>
      </c>
      <c r="D46" s="33"/>
      <c r="E46" s="28"/>
      <c r="F46" s="28">
        <f>+E46+C46</f>
        <v>15269</v>
      </c>
      <c r="G46" s="54"/>
      <c r="H46" s="31">
        <v>1719</v>
      </c>
      <c r="I46" s="28">
        <f>F46+H46</f>
        <v>16988</v>
      </c>
      <c r="J46" s="28"/>
      <c r="K46" s="28"/>
      <c r="L46" s="28">
        <f>I46+K46</f>
        <v>16988</v>
      </c>
    </row>
    <row r="47" spans="1:12" ht="15.75" x14ac:dyDescent="0.25">
      <c r="A47" s="24">
        <f t="shared" si="0"/>
        <v>43</v>
      </c>
      <c r="B47" s="27" t="s">
        <v>51</v>
      </c>
      <c r="C47" s="62"/>
      <c r="D47" s="33"/>
      <c r="E47" s="28"/>
      <c r="F47" s="28"/>
      <c r="G47" s="55"/>
      <c r="H47" s="31">
        <v>-349</v>
      </c>
      <c r="I47" s="28">
        <f>(I45-I46)*0.15</f>
        <v>-3164.5499999999997</v>
      </c>
      <c r="J47" s="55"/>
      <c r="K47" s="31">
        <v>9029</v>
      </c>
      <c r="L47" s="28">
        <v>9029</v>
      </c>
    </row>
    <row r="48" spans="1:12" ht="16.5" thickBot="1" x14ac:dyDescent="0.3">
      <c r="A48" s="24">
        <f t="shared" si="0"/>
        <v>44</v>
      </c>
      <c r="B48" s="27" t="s">
        <v>52</v>
      </c>
      <c r="C48" s="57">
        <f>C43+C46</f>
        <v>229056</v>
      </c>
      <c r="D48" s="33"/>
      <c r="E48" s="29"/>
      <c r="F48" s="28">
        <f>F43+F46</f>
        <v>222916</v>
      </c>
      <c r="G48" s="52"/>
      <c r="H48" s="29"/>
      <c r="I48" s="29">
        <f>SUM(I46,I43)</f>
        <v>232252</v>
      </c>
      <c r="J48" s="29"/>
      <c r="K48" s="29"/>
      <c r="L48" s="29">
        <f>+L43+L46+L47</f>
        <v>244640</v>
      </c>
    </row>
    <row r="49" spans="1:12" ht="16.5" thickTop="1" x14ac:dyDescent="0.25">
      <c r="A49" s="24">
        <f t="shared" si="0"/>
        <v>45</v>
      </c>
      <c r="B49" s="27" t="s">
        <v>53</v>
      </c>
      <c r="C49" s="36">
        <f>C14-C48</f>
        <v>-6750</v>
      </c>
      <c r="D49" s="33"/>
      <c r="E49" s="36">
        <f>E45-E47</f>
        <v>0</v>
      </c>
      <c r="F49" s="36">
        <f>F14-F48</f>
        <v>-11761</v>
      </c>
      <c r="G49" s="36"/>
      <c r="H49" s="36"/>
      <c r="I49" s="36">
        <f>I14-I48-I47</f>
        <v>-17932.45</v>
      </c>
      <c r="J49" s="36"/>
      <c r="K49" s="36"/>
      <c r="L49" s="36">
        <f>+L14-L48</f>
        <v>26706</v>
      </c>
    </row>
    <row r="50" spans="1:12" ht="15.75" x14ac:dyDescent="0.25">
      <c r="A50" s="24">
        <f t="shared" si="0"/>
        <v>46</v>
      </c>
      <c r="B50" s="27" t="s">
        <v>54</v>
      </c>
      <c r="C50" s="58">
        <f>C14-C43</f>
        <v>8519</v>
      </c>
      <c r="D50" s="58"/>
      <c r="E50" s="58"/>
      <c r="F50" s="58">
        <f>F14-F43</f>
        <v>3508</v>
      </c>
      <c r="G50" s="58"/>
      <c r="H50" s="58"/>
      <c r="I50" s="58">
        <f>(I14-I43)</f>
        <v>-4109</v>
      </c>
      <c r="J50" s="58"/>
      <c r="K50" s="58"/>
      <c r="L50" s="58">
        <f>L45-L47</f>
        <v>43694</v>
      </c>
    </row>
    <row r="51" spans="1:12" ht="15.75" x14ac:dyDescent="0.25">
      <c r="A51" s="24">
        <f t="shared" si="0"/>
        <v>47</v>
      </c>
      <c r="B51" s="27"/>
      <c r="C51" s="29"/>
      <c r="D51" s="33"/>
      <c r="E51" s="29"/>
      <c r="F51" s="29"/>
      <c r="G51" s="52"/>
      <c r="H51" s="29"/>
      <c r="I51" s="29"/>
      <c r="J51" s="56"/>
      <c r="K51" s="57"/>
      <c r="L51" s="57"/>
    </row>
    <row r="52" spans="1:12" ht="15.75" x14ac:dyDescent="0.25">
      <c r="A52" s="24">
        <f t="shared" si="0"/>
        <v>48</v>
      </c>
      <c r="B52" s="59" t="s">
        <v>55</v>
      </c>
      <c r="C52" s="29"/>
      <c r="D52" s="33"/>
      <c r="E52" s="2"/>
      <c r="F52" s="2"/>
      <c r="G52" s="49"/>
      <c r="H52" s="52"/>
      <c r="I52" s="2"/>
      <c r="J52" s="60"/>
      <c r="K52" s="4"/>
      <c r="L52" s="4"/>
    </row>
    <row r="53" spans="1:12" ht="15.75" x14ac:dyDescent="0.25">
      <c r="A53" s="24">
        <f t="shared" si="0"/>
        <v>49</v>
      </c>
      <c r="B53" s="27" t="s">
        <v>71</v>
      </c>
      <c r="C53" s="62">
        <v>1122951</v>
      </c>
      <c r="D53" s="33"/>
      <c r="E53" s="28">
        <v>-20685</v>
      </c>
      <c r="F53" s="28">
        <f>+E53+C53</f>
        <v>1102266</v>
      </c>
      <c r="G53" s="28"/>
      <c r="H53" s="31"/>
      <c r="I53" s="28">
        <f>+H53+F53</f>
        <v>1102266</v>
      </c>
      <c r="J53" s="61"/>
      <c r="K53" s="31"/>
      <c r="L53" s="62">
        <f>+K53+I53</f>
        <v>1102266</v>
      </c>
    </row>
    <row r="54" spans="1:12" ht="15.75" x14ac:dyDescent="0.25">
      <c r="A54" s="24">
        <f t="shared" si="0"/>
        <v>50</v>
      </c>
      <c r="B54" s="51" t="s">
        <v>56</v>
      </c>
      <c r="C54" s="62">
        <v>-308959</v>
      </c>
      <c r="D54" s="33"/>
      <c r="E54" s="28">
        <v>13023</v>
      </c>
      <c r="F54" s="28">
        <f t="shared" ref="F54:F57" si="4">+E54+C54</f>
        <v>-295936</v>
      </c>
      <c r="G54" s="63"/>
      <c r="H54" s="31"/>
      <c r="I54" s="28">
        <f>+H54+F54</f>
        <v>-295936</v>
      </c>
      <c r="J54" s="61"/>
      <c r="K54" s="31"/>
      <c r="L54" s="62">
        <f>+K54+I54</f>
        <v>-295936</v>
      </c>
    </row>
    <row r="55" spans="1:12" ht="15.75" x14ac:dyDescent="0.25">
      <c r="A55" s="24">
        <f t="shared" si="0"/>
        <v>51</v>
      </c>
      <c r="B55" s="64" t="s">
        <v>57</v>
      </c>
      <c r="C55" s="62"/>
      <c r="D55" s="33"/>
      <c r="E55" s="28"/>
      <c r="F55" s="28">
        <f t="shared" si="4"/>
        <v>0</v>
      </c>
      <c r="G55" s="28"/>
      <c r="H55" s="31"/>
      <c r="I55" s="28"/>
      <c r="J55" s="61"/>
      <c r="K55" s="31"/>
      <c r="L55" s="62"/>
    </row>
    <row r="56" spans="1:12" ht="15.75" x14ac:dyDescent="0.25">
      <c r="A56" s="24">
        <f t="shared" si="0"/>
        <v>52</v>
      </c>
      <c r="B56" s="27" t="s">
        <v>58</v>
      </c>
      <c r="C56" s="62">
        <v>-519946</v>
      </c>
      <c r="D56" s="33"/>
      <c r="E56" s="28"/>
      <c r="F56" s="28">
        <f t="shared" si="4"/>
        <v>-519946</v>
      </c>
      <c r="G56" s="63"/>
      <c r="H56" s="31"/>
      <c r="I56" s="28">
        <f>+H56+F56</f>
        <v>-519946</v>
      </c>
      <c r="J56" s="61"/>
      <c r="K56" s="31"/>
      <c r="L56" s="62">
        <f>+K56+I56</f>
        <v>-519946</v>
      </c>
    </row>
    <row r="57" spans="1:12" ht="16.5" thickBot="1" x14ac:dyDescent="0.3">
      <c r="A57" s="24">
        <f t="shared" si="0"/>
        <v>53</v>
      </c>
      <c r="B57" s="27" t="s">
        <v>59</v>
      </c>
      <c r="C57" s="62">
        <v>122177</v>
      </c>
      <c r="D57" s="33"/>
      <c r="E57" s="28">
        <v>-5515</v>
      </c>
      <c r="F57" s="28">
        <f t="shared" si="4"/>
        <v>116662</v>
      </c>
      <c r="G57" s="28"/>
      <c r="H57" s="31"/>
      <c r="I57" s="28">
        <f>+H57+F57</f>
        <v>116662</v>
      </c>
      <c r="J57" s="61"/>
      <c r="K57" s="31"/>
      <c r="L57" s="62">
        <f>+K57+I57</f>
        <v>116662</v>
      </c>
    </row>
    <row r="58" spans="1:12" ht="16.5" thickTop="1" x14ac:dyDescent="0.25">
      <c r="A58" s="24">
        <f t="shared" si="0"/>
        <v>54</v>
      </c>
      <c r="B58" s="27" t="s">
        <v>60</v>
      </c>
      <c r="C58" s="35">
        <f>SUM(C53:C57)</f>
        <v>416223</v>
      </c>
      <c r="D58" s="52"/>
      <c r="E58" s="36"/>
      <c r="F58" s="35">
        <f>SUM(F53:F57)</f>
        <v>403046</v>
      </c>
      <c r="G58" s="49"/>
      <c r="H58" s="36"/>
      <c r="I58" s="66">
        <f>SUM(I53:I57)</f>
        <v>403046</v>
      </c>
      <c r="J58" s="65"/>
      <c r="K58" s="66"/>
      <c r="L58" s="66">
        <f>SUM(L53:L57)</f>
        <v>403046</v>
      </c>
    </row>
    <row r="59" spans="1:12" ht="15.75" x14ac:dyDescent="0.25">
      <c r="A59" s="24">
        <f t="shared" si="0"/>
        <v>55</v>
      </c>
      <c r="B59" s="38"/>
      <c r="C59" s="2"/>
      <c r="D59" s="33"/>
      <c r="E59" s="29"/>
      <c r="F59" s="29"/>
      <c r="G59" s="52"/>
      <c r="H59" s="53"/>
      <c r="I59" s="67"/>
      <c r="J59" s="56"/>
      <c r="K59" s="57"/>
      <c r="L59" s="4"/>
    </row>
    <row r="60" spans="1:12" ht="15.75" x14ac:dyDescent="0.25">
      <c r="A60" s="24">
        <f t="shared" si="0"/>
        <v>56</v>
      </c>
      <c r="B60" s="59" t="s">
        <v>61</v>
      </c>
      <c r="C60" s="68">
        <f>C50/C58</f>
        <v>2.0467393680791306E-2</v>
      </c>
      <c r="D60" s="33"/>
      <c r="E60" s="68"/>
      <c r="F60" s="68">
        <f>F50/F58</f>
        <v>8.7037211633411576E-3</v>
      </c>
      <c r="G60" s="69"/>
      <c r="H60" s="31"/>
      <c r="I60" s="68">
        <f>I50/I58</f>
        <v>-1.0194866094688945E-2</v>
      </c>
      <c r="J60" s="70"/>
      <c r="K60" s="71"/>
      <c r="L60" s="72">
        <f>L50/L58</f>
        <v>0.10840946194727152</v>
      </c>
    </row>
    <row r="61" spans="1:12" ht="15.75" x14ac:dyDescent="0.25">
      <c r="A61" s="24">
        <f t="shared" si="0"/>
        <v>57</v>
      </c>
      <c r="B61" s="27" t="s">
        <v>62</v>
      </c>
      <c r="C61" s="73">
        <v>415</v>
      </c>
      <c r="D61" s="33"/>
      <c r="E61" s="28">
        <f>+'[1]Sch 1 ADJs'!D62</f>
        <v>0</v>
      </c>
      <c r="F61" s="29">
        <f>E61+C61</f>
        <v>415</v>
      </c>
      <c r="G61" s="33"/>
      <c r="H61" s="31">
        <f>+'[1]Sch 1 ADJs'!H62</f>
        <v>0</v>
      </c>
      <c r="I61" s="29">
        <f>+F61+H61</f>
        <v>415</v>
      </c>
      <c r="J61" s="33"/>
      <c r="K61" s="31"/>
      <c r="L61" s="29">
        <f>+K61+I61</f>
        <v>415</v>
      </c>
    </row>
    <row r="62" spans="1:12" ht="15.75" x14ac:dyDescent="0.25">
      <c r="A62" s="24"/>
    </row>
    <row r="63" spans="1:12" ht="15.75" x14ac:dyDescent="0.25">
      <c r="A63" s="24"/>
    </row>
  </sheetData>
  <phoneticPr fontId="6" type="noConversion"/>
  <pageMargins left="0.5" right="0.5" top="1" bottom="1" header="0.5" footer="0.5"/>
  <pageSetup scale="64" orientation="portrait" verticalDpi="0" r:id="rId1"/>
  <headerFooter alignWithMargins="0">
    <oddHeader xml:space="preserve">&amp;LBurton Water Company, Inc.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56AF58E521404CA0415BDAE046E56B" ma:contentTypeVersion="111" ma:contentTypeDescription="" ma:contentTypeScope="" ma:versionID="40ae9dbc0cfbab5300b366ebe5cd5f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2015-03-30T07:00:00+00:00</OpenedDate>
    <Date1 xmlns="dc463f71-b30c-4ab2-9473-d307f9d35888">2015-03-30T07:00:00+00:00</Date1>
    <IsDocumentOrder xmlns="dc463f71-b30c-4ab2-9473-d307f9d35888" xsi:nil="true"/>
    <IsHighlyConfidential xmlns="dc463f71-b30c-4ab2-9473-d307f9d35888">false</IsHighlyConfidential>
    <CaseCompanyNames xmlns="dc463f71-b30c-4ab2-9473-d307f9d35888">Burton Water Company, Inc.</CaseCompanyNames>
    <DocketNumber xmlns="dc463f71-b30c-4ab2-9473-d307f9d35888">150537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3939EC6-921C-4DDD-877E-314DB896185F}"/>
</file>

<file path=customXml/itemProps2.xml><?xml version="1.0" encoding="utf-8"?>
<ds:datastoreItem xmlns:ds="http://schemas.openxmlformats.org/officeDocument/2006/customXml" ds:itemID="{3C14DFF9-985A-470E-9CB5-19569AA3DE4F}"/>
</file>

<file path=customXml/itemProps3.xml><?xml version="1.0" encoding="utf-8"?>
<ds:datastoreItem xmlns:ds="http://schemas.openxmlformats.org/officeDocument/2006/customXml" ds:itemID="{291A3646-FD33-450C-86EA-E807C54C0D23}"/>
</file>

<file path=customXml/itemProps4.xml><?xml version="1.0" encoding="utf-8"?>
<ds:datastoreItem xmlns:ds="http://schemas.openxmlformats.org/officeDocument/2006/customXml" ds:itemID="{06140E65-6AEA-425B-830E-C12A6E282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Law Office of Richard A. Finnigan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Candace Shofstall</cp:lastModifiedBy>
  <cp:lastPrinted>2015-03-12T20:20:12Z</cp:lastPrinted>
  <dcterms:created xsi:type="dcterms:W3CDTF">2009-03-30T16:06:50Z</dcterms:created>
  <dcterms:modified xsi:type="dcterms:W3CDTF">2015-03-12T20:20:13Z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0x0101006E56B4D1795A2E4DB2F0B01679ED314A006756AF58E521404CA0415BDAE046E56B</vt:lpwstr>
  </property>
  <property fmtid="{D5CDD505-2E9C-101B-9397-08002B2CF9AE}" pid="3" name="_docset_NoMedatataSyncRequired">
    <vt:lpwstr>False</vt:lpwstr>
  </property>
</Properties>
</file>