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01m107\c01m107\2019\2019_ WA Elec and Gas General Rate Case\Adjustments\2.14 Debt Interest\"/>
    </mc:Choice>
  </mc:AlternateContent>
  <bookViews>
    <workbookView xWindow="120" yWindow="15" windowWidth="19020" windowHeight="8085"/>
  </bookViews>
  <sheets>
    <sheet name="Print Page" sheetId="2" r:id="rId1"/>
    <sheet name="DataEntry" sheetId="4" r:id="rId2"/>
    <sheet name="WA" sheetId="1" r:id="rId3"/>
    <sheet name="ID" sheetId="6" r:id="rId4"/>
    <sheet name="OR" sheetId="7" r:id="rId5"/>
    <sheet name="Sheet3" sheetId="3" r:id="rId6"/>
  </sheets>
  <calcPr calcId="152511"/>
</workbook>
</file>

<file path=xl/calcChain.xml><?xml version="1.0" encoding="utf-8"?>
<calcChain xmlns="http://schemas.openxmlformats.org/spreadsheetml/2006/main">
  <c r="M32" i="4" l="1"/>
  <c r="L32" i="4"/>
  <c r="K32" i="4"/>
  <c r="J32" i="4"/>
  <c r="I32" i="4"/>
  <c r="H32" i="4"/>
  <c r="G32" i="4"/>
  <c r="F32" i="4"/>
  <c r="D32" i="4"/>
  <c r="C32" i="4"/>
  <c r="B32" i="4"/>
  <c r="L31" i="4"/>
  <c r="L33" i="4" s="1"/>
  <c r="J31" i="4"/>
  <c r="J33" i="4" s="1"/>
  <c r="H31" i="4"/>
  <c r="H33" i="4" s="1"/>
  <c r="F31" i="4"/>
  <c r="F33" i="4" s="1"/>
  <c r="D31" i="4"/>
  <c r="D33" i="4" s="1"/>
  <c r="B31" i="4"/>
  <c r="B33" i="4" s="1"/>
  <c r="L27" i="4"/>
  <c r="K27" i="4"/>
  <c r="K31" i="4" s="1"/>
  <c r="K33" i="4" s="1"/>
  <c r="J27" i="4"/>
  <c r="I27" i="4"/>
  <c r="I31" i="4" s="1"/>
  <c r="I33" i="4" s="1"/>
  <c r="H27" i="4"/>
  <c r="G27" i="4"/>
  <c r="G31" i="4" s="1"/>
  <c r="G33" i="4" s="1"/>
  <c r="F27" i="4"/>
  <c r="E27" i="4"/>
  <c r="E31" i="4" s="1"/>
  <c r="D27" i="4"/>
  <c r="C27" i="4"/>
  <c r="C31" i="4" s="1"/>
  <c r="C33" i="4" s="1"/>
  <c r="B27" i="4"/>
  <c r="E26" i="4"/>
  <c r="M27" i="4"/>
  <c r="M31" i="4" s="1"/>
  <c r="M33" i="4" s="1"/>
  <c r="E20" i="4"/>
  <c r="E5" i="4"/>
  <c r="E32" i="4" s="1"/>
  <c r="E33" i="4" l="1"/>
  <c r="N26" i="4"/>
  <c r="N16" i="4" l="1"/>
  <c r="P42" i="4" l="1"/>
  <c r="P41" i="4"/>
  <c r="N28" i="4" s="1"/>
  <c r="Q17" i="4"/>
  <c r="N20" i="4" s="1"/>
  <c r="N24" i="4" l="1"/>
  <c r="R44" i="4" l="1"/>
  <c r="N32" i="4" l="1"/>
  <c r="P44" i="4" l="1"/>
  <c r="N30" i="4" s="1"/>
  <c r="N25" i="4"/>
  <c r="N23" i="4"/>
  <c r="Q39" i="4" l="1"/>
  <c r="P43" i="4"/>
  <c r="N29" i="4" s="1"/>
  <c r="R43" i="4"/>
  <c r="Q45" i="4" l="1"/>
  <c r="Q46" i="4" s="1"/>
  <c r="N27" i="4" l="1"/>
  <c r="N31" i="4" l="1"/>
  <c r="N33" i="4" s="1"/>
  <c r="C27" i="7"/>
  <c r="D27" i="7"/>
  <c r="E27" i="7"/>
  <c r="F27" i="7"/>
  <c r="G27" i="7"/>
  <c r="H27" i="7"/>
  <c r="I27" i="7"/>
  <c r="J27" i="7"/>
  <c r="K27" i="7"/>
  <c r="L27" i="7"/>
  <c r="M27" i="7"/>
  <c r="N27" i="7"/>
  <c r="B27" i="7"/>
  <c r="C27" i="6"/>
  <c r="D27" i="6"/>
  <c r="E27" i="6"/>
  <c r="F27" i="6"/>
  <c r="G27" i="6"/>
  <c r="H27" i="6"/>
  <c r="I27" i="6"/>
  <c r="J27" i="6"/>
  <c r="K27" i="6"/>
  <c r="L27" i="6"/>
  <c r="M27" i="6"/>
  <c r="N27" i="6"/>
  <c r="B27" i="6"/>
  <c r="C32" i="6"/>
  <c r="D32" i="6"/>
  <c r="E32" i="6"/>
  <c r="F32" i="6"/>
  <c r="G32" i="6"/>
  <c r="H32" i="6"/>
  <c r="I32" i="6"/>
  <c r="J32" i="6"/>
  <c r="K32" i="6"/>
  <c r="L32" i="6"/>
  <c r="M32" i="6"/>
  <c r="N32" i="6"/>
  <c r="B32" i="6"/>
  <c r="C32" i="7"/>
  <c r="D32" i="7"/>
  <c r="E32" i="7"/>
  <c r="F32" i="7"/>
  <c r="G32" i="7"/>
  <c r="H32" i="7"/>
  <c r="I32" i="7"/>
  <c r="J32" i="7"/>
  <c r="K32" i="7"/>
  <c r="L32" i="7"/>
  <c r="M32" i="7"/>
  <c r="N32" i="7"/>
  <c r="B32" i="7"/>
  <c r="C27" i="1"/>
  <c r="D27" i="1"/>
  <c r="E27" i="1"/>
  <c r="F27" i="1"/>
  <c r="G27" i="1"/>
  <c r="H27" i="1"/>
  <c r="I27" i="1"/>
  <c r="J27" i="1"/>
  <c r="K27" i="1"/>
  <c r="L27" i="1"/>
  <c r="M27" i="1"/>
  <c r="N27" i="1"/>
  <c r="B27" i="1"/>
  <c r="O32" i="6" l="1"/>
  <c r="C32" i="2" s="1"/>
  <c r="O32" i="7"/>
  <c r="D32" i="2" s="1"/>
  <c r="C32" i="1"/>
  <c r="D32" i="1"/>
  <c r="E32" i="1"/>
  <c r="F32" i="1"/>
  <c r="G32" i="1"/>
  <c r="H32" i="1"/>
  <c r="I32" i="1"/>
  <c r="J32" i="1"/>
  <c r="K32" i="1"/>
  <c r="L32" i="1"/>
  <c r="M32" i="1"/>
  <c r="N32" i="1"/>
  <c r="B32" i="1"/>
  <c r="O32" i="1" l="1"/>
  <c r="B32" i="2" s="1"/>
  <c r="C5" i="2"/>
  <c r="D5" i="2"/>
  <c r="C14" i="7" l="1"/>
  <c r="C16" i="7" s="1"/>
  <c r="D14" i="7"/>
  <c r="D37" i="7" s="1"/>
  <c r="E14" i="7"/>
  <c r="E16" i="7" s="1"/>
  <c r="F14" i="7"/>
  <c r="F37" i="7" s="1"/>
  <c r="G14" i="7"/>
  <c r="G16" i="7" s="1"/>
  <c r="H14" i="7"/>
  <c r="H37" i="7" s="1"/>
  <c r="I14" i="7"/>
  <c r="I16" i="7" s="1"/>
  <c r="J14" i="7"/>
  <c r="J37" i="7" s="1"/>
  <c r="K14" i="7"/>
  <c r="K16" i="7" s="1"/>
  <c r="L14" i="7"/>
  <c r="L37" i="7" s="1"/>
  <c r="M14" i="7"/>
  <c r="M16" i="7" s="1"/>
  <c r="N14" i="7"/>
  <c r="N37" i="7" s="1"/>
  <c r="B14" i="7"/>
  <c r="B37" i="7" s="1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O15" i="7"/>
  <c r="D15" i="2" s="1"/>
  <c r="O10" i="7"/>
  <c r="D10" i="2" s="1"/>
  <c r="N9" i="7"/>
  <c r="N31" i="7" s="1"/>
  <c r="M9" i="7"/>
  <c r="M31" i="7" s="1"/>
  <c r="L9" i="7"/>
  <c r="L31" i="7" s="1"/>
  <c r="K9" i="7"/>
  <c r="K31" i="7" s="1"/>
  <c r="J9" i="7"/>
  <c r="J31" i="7" s="1"/>
  <c r="I9" i="7"/>
  <c r="I31" i="7" s="1"/>
  <c r="H9" i="7"/>
  <c r="H31" i="7" s="1"/>
  <c r="G9" i="7"/>
  <c r="G31" i="7" s="1"/>
  <c r="F9" i="7"/>
  <c r="F31" i="7" s="1"/>
  <c r="E9" i="7"/>
  <c r="E31" i="7" s="1"/>
  <c r="D9" i="7"/>
  <c r="D31" i="7" s="1"/>
  <c r="C9" i="7"/>
  <c r="C31" i="7" s="1"/>
  <c r="B9" i="7"/>
  <c r="B31" i="7" s="1"/>
  <c r="N4" i="7"/>
  <c r="N26" i="7" s="1"/>
  <c r="M4" i="7"/>
  <c r="M6" i="7" s="1"/>
  <c r="L4" i="7"/>
  <c r="L26" i="7" s="1"/>
  <c r="K4" i="7"/>
  <c r="K6" i="7" s="1"/>
  <c r="J4" i="7"/>
  <c r="J26" i="7" s="1"/>
  <c r="I4" i="7"/>
  <c r="I6" i="7" s="1"/>
  <c r="H4" i="7"/>
  <c r="H26" i="7" s="1"/>
  <c r="G4" i="7"/>
  <c r="G6" i="7" s="1"/>
  <c r="F4" i="7"/>
  <c r="F26" i="7" s="1"/>
  <c r="E4" i="7"/>
  <c r="E6" i="7" s="1"/>
  <c r="D4" i="7"/>
  <c r="D26" i="7" s="1"/>
  <c r="C4" i="7"/>
  <c r="C6" i="7" s="1"/>
  <c r="B4" i="7"/>
  <c r="B26" i="7" s="1"/>
  <c r="N2" i="7"/>
  <c r="M2" i="7"/>
  <c r="L2" i="7"/>
  <c r="K2" i="7"/>
  <c r="J2" i="7"/>
  <c r="I2" i="7"/>
  <c r="H2" i="7"/>
  <c r="G2" i="7"/>
  <c r="F2" i="7"/>
  <c r="E2" i="7"/>
  <c r="D2" i="7"/>
  <c r="C2" i="7"/>
  <c r="B2" i="7"/>
  <c r="C14" i="6"/>
  <c r="C37" i="6" s="1"/>
  <c r="D14" i="6"/>
  <c r="D37" i="6" s="1"/>
  <c r="E14" i="6"/>
  <c r="E37" i="6" s="1"/>
  <c r="F14" i="6"/>
  <c r="F37" i="6" s="1"/>
  <c r="G14" i="6"/>
  <c r="G37" i="6" s="1"/>
  <c r="H14" i="6"/>
  <c r="H37" i="6" s="1"/>
  <c r="I14" i="6"/>
  <c r="I37" i="6" s="1"/>
  <c r="J14" i="6"/>
  <c r="J37" i="6" s="1"/>
  <c r="K14" i="6"/>
  <c r="K37" i="6" s="1"/>
  <c r="L14" i="6"/>
  <c r="L37" i="6" s="1"/>
  <c r="M14" i="6"/>
  <c r="M16" i="6" s="1"/>
  <c r="N14" i="6"/>
  <c r="N37" i="6" s="1"/>
  <c r="B14" i="6"/>
  <c r="B37" i="6" s="1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M37" i="6"/>
  <c r="M39" i="6" s="1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O15" i="6"/>
  <c r="C15" i="2" s="1"/>
  <c r="O10" i="6"/>
  <c r="C10" i="2" s="1"/>
  <c r="N9" i="6"/>
  <c r="N31" i="6" s="1"/>
  <c r="M9" i="6"/>
  <c r="M11" i="6" s="1"/>
  <c r="L9" i="6"/>
  <c r="L31" i="6" s="1"/>
  <c r="K9" i="6"/>
  <c r="K11" i="6" s="1"/>
  <c r="J9" i="6"/>
  <c r="J31" i="6" s="1"/>
  <c r="I9" i="6"/>
  <c r="I11" i="6" s="1"/>
  <c r="H9" i="6"/>
  <c r="H31" i="6" s="1"/>
  <c r="G9" i="6"/>
  <c r="G11" i="6" s="1"/>
  <c r="F9" i="6"/>
  <c r="F31" i="6" s="1"/>
  <c r="E9" i="6"/>
  <c r="E11" i="6" s="1"/>
  <c r="D9" i="6"/>
  <c r="D31" i="6" s="1"/>
  <c r="C9" i="6"/>
  <c r="C11" i="6" s="1"/>
  <c r="B9" i="6"/>
  <c r="B31" i="6" s="1"/>
  <c r="N4" i="6"/>
  <c r="N26" i="6" s="1"/>
  <c r="M4" i="6"/>
  <c r="L4" i="6"/>
  <c r="L26" i="6" s="1"/>
  <c r="K4" i="6"/>
  <c r="J4" i="6"/>
  <c r="J26" i="6" s="1"/>
  <c r="I4" i="6"/>
  <c r="H4" i="6"/>
  <c r="H26" i="6" s="1"/>
  <c r="G4" i="6"/>
  <c r="F4" i="6"/>
  <c r="F26" i="6" s="1"/>
  <c r="E4" i="6"/>
  <c r="D4" i="6"/>
  <c r="D26" i="6" s="1"/>
  <c r="C4" i="6"/>
  <c r="C26" i="6" s="1"/>
  <c r="B4" i="6"/>
  <c r="B26" i="6" s="1"/>
  <c r="N2" i="6"/>
  <c r="M2" i="6"/>
  <c r="L2" i="6"/>
  <c r="K2" i="6"/>
  <c r="J2" i="6"/>
  <c r="I2" i="6"/>
  <c r="H2" i="6"/>
  <c r="G2" i="6"/>
  <c r="F2" i="6"/>
  <c r="E2" i="6"/>
  <c r="D2" i="6"/>
  <c r="C2" i="6"/>
  <c r="B2" i="6"/>
  <c r="O10" i="1"/>
  <c r="B10" i="2" s="1"/>
  <c r="C2" i="1"/>
  <c r="D2" i="1"/>
  <c r="E2" i="1"/>
  <c r="F2" i="1"/>
  <c r="G2" i="1"/>
  <c r="H2" i="1"/>
  <c r="I2" i="1"/>
  <c r="J2" i="1"/>
  <c r="K2" i="1"/>
  <c r="L2" i="1"/>
  <c r="M2" i="1"/>
  <c r="N2" i="1"/>
  <c r="C4" i="1"/>
  <c r="C26" i="1" s="1"/>
  <c r="D4" i="1"/>
  <c r="D26" i="1" s="1"/>
  <c r="E4" i="1"/>
  <c r="E26" i="1" s="1"/>
  <c r="F4" i="1"/>
  <c r="F26" i="1" s="1"/>
  <c r="G4" i="1"/>
  <c r="G26" i="1" s="1"/>
  <c r="H4" i="1"/>
  <c r="H26" i="1" s="1"/>
  <c r="I4" i="1"/>
  <c r="I26" i="1" s="1"/>
  <c r="J4" i="1"/>
  <c r="J26" i="1" s="1"/>
  <c r="K4" i="1"/>
  <c r="K26" i="1" s="1"/>
  <c r="L4" i="1"/>
  <c r="L26" i="1" s="1"/>
  <c r="M4" i="1"/>
  <c r="M26" i="1" s="1"/>
  <c r="N4" i="1"/>
  <c r="N26" i="1" s="1"/>
  <c r="C5" i="1"/>
  <c r="D5" i="1"/>
  <c r="E5" i="1"/>
  <c r="F5" i="1"/>
  <c r="G5" i="1"/>
  <c r="H5" i="1"/>
  <c r="I5" i="1"/>
  <c r="J5" i="1"/>
  <c r="J6" i="1" s="1"/>
  <c r="K5" i="1"/>
  <c r="L5" i="1"/>
  <c r="M5" i="1"/>
  <c r="M6" i="1" s="1"/>
  <c r="N5" i="1"/>
  <c r="N6" i="1" s="1"/>
  <c r="C6" i="1"/>
  <c r="D6" i="1"/>
  <c r="E6" i="1"/>
  <c r="F6" i="1"/>
  <c r="G6" i="1"/>
  <c r="H6" i="1"/>
  <c r="I6" i="1"/>
  <c r="C9" i="1"/>
  <c r="C31" i="1" s="1"/>
  <c r="D9" i="1"/>
  <c r="D31" i="1" s="1"/>
  <c r="E9" i="1"/>
  <c r="E31" i="1" s="1"/>
  <c r="F9" i="1"/>
  <c r="F31" i="1" s="1"/>
  <c r="G9" i="1"/>
  <c r="G31" i="1" s="1"/>
  <c r="H9" i="1"/>
  <c r="H31" i="1" s="1"/>
  <c r="I9" i="1"/>
  <c r="I31" i="1" s="1"/>
  <c r="J9" i="1"/>
  <c r="J31" i="1" s="1"/>
  <c r="K9" i="1"/>
  <c r="K31" i="1" s="1"/>
  <c r="L9" i="1"/>
  <c r="L31" i="1" s="1"/>
  <c r="M9" i="1"/>
  <c r="M31" i="1" s="1"/>
  <c r="N9" i="1"/>
  <c r="N31" i="1" s="1"/>
  <c r="C11" i="1"/>
  <c r="D11" i="1"/>
  <c r="E11" i="1"/>
  <c r="C14" i="1"/>
  <c r="C37" i="1" s="1"/>
  <c r="D14" i="1"/>
  <c r="D37" i="1" s="1"/>
  <c r="E14" i="1"/>
  <c r="E37" i="1" s="1"/>
  <c r="F14" i="1"/>
  <c r="F37" i="1" s="1"/>
  <c r="G14" i="1"/>
  <c r="G37" i="1" s="1"/>
  <c r="H14" i="1"/>
  <c r="I14" i="1"/>
  <c r="I37" i="1" s="1"/>
  <c r="J14" i="1"/>
  <c r="J37" i="1" s="1"/>
  <c r="K14" i="1"/>
  <c r="K37" i="1" s="1"/>
  <c r="L14" i="1"/>
  <c r="L37" i="1" s="1"/>
  <c r="M14" i="1"/>
  <c r="M37" i="1" s="1"/>
  <c r="N14" i="1"/>
  <c r="N37" i="1" s="1"/>
  <c r="C15" i="1"/>
  <c r="C16" i="1" s="1"/>
  <c r="D15" i="1"/>
  <c r="E15" i="1"/>
  <c r="F15" i="1"/>
  <c r="G15" i="1"/>
  <c r="H15" i="1"/>
  <c r="I15" i="1"/>
  <c r="J15" i="1"/>
  <c r="K15" i="1"/>
  <c r="L15" i="1"/>
  <c r="M15" i="1"/>
  <c r="N15" i="1"/>
  <c r="C33" i="1"/>
  <c r="D33" i="1"/>
  <c r="E33" i="1"/>
  <c r="F33" i="1"/>
  <c r="G33" i="1"/>
  <c r="H33" i="1"/>
  <c r="I33" i="1"/>
  <c r="J33" i="1"/>
  <c r="K33" i="1"/>
  <c r="L33" i="1"/>
  <c r="M33" i="1"/>
  <c r="N33" i="1"/>
  <c r="C38" i="1"/>
  <c r="D38" i="1"/>
  <c r="E38" i="1"/>
  <c r="F38" i="1"/>
  <c r="G38" i="1"/>
  <c r="H38" i="1"/>
  <c r="I38" i="1"/>
  <c r="J38" i="1"/>
  <c r="K38" i="1"/>
  <c r="L38" i="1"/>
  <c r="M38" i="1"/>
  <c r="N38" i="1"/>
  <c r="B2" i="1"/>
  <c r="B38" i="1"/>
  <c r="B33" i="1"/>
  <c r="B15" i="1"/>
  <c r="B14" i="1"/>
  <c r="B37" i="1" s="1"/>
  <c r="B9" i="1"/>
  <c r="B31" i="1" s="1"/>
  <c r="B5" i="1"/>
  <c r="B4" i="1"/>
  <c r="B26" i="1" s="1"/>
  <c r="L6" i="1" l="1"/>
  <c r="K6" i="1"/>
  <c r="M11" i="1"/>
  <c r="M21" i="1" s="1"/>
  <c r="M23" i="1" s="1"/>
  <c r="I11" i="1"/>
  <c r="I21" i="1" s="1"/>
  <c r="I23" i="1" s="1"/>
  <c r="L11" i="1"/>
  <c r="L21" i="1" s="1"/>
  <c r="L23" i="1" s="1"/>
  <c r="D16" i="1"/>
  <c r="D17" i="1" s="1"/>
  <c r="D18" i="1" s="1"/>
  <c r="H11" i="1"/>
  <c r="H20" i="1" s="1"/>
  <c r="J11" i="1"/>
  <c r="J20" i="1" s="1"/>
  <c r="K11" i="1"/>
  <c r="G11" i="1"/>
  <c r="G21" i="1" s="1"/>
  <c r="G23" i="1" s="1"/>
  <c r="F11" i="1"/>
  <c r="F21" i="1" s="1"/>
  <c r="F23" i="1" s="1"/>
  <c r="C20" i="1"/>
  <c r="D20" i="1"/>
  <c r="E16" i="6"/>
  <c r="D28" i="7"/>
  <c r="H28" i="7"/>
  <c r="I16" i="6"/>
  <c r="F28" i="7"/>
  <c r="J28" i="7"/>
  <c r="D39" i="7"/>
  <c r="H39" i="7"/>
  <c r="L28" i="7"/>
  <c r="F39" i="7"/>
  <c r="L39" i="7"/>
  <c r="N11" i="1"/>
  <c r="N21" i="1" s="1"/>
  <c r="N23" i="1" s="1"/>
  <c r="J39" i="7"/>
  <c r="B28" i="6"/>
  <c r="C21" i="1"/>
  <c r="C23" i="1" s="1"/>
  <c r="D28" i="6"/>
  <c r="F28" i="6"/>
  <c r="H28" i="6"/>
  <c r="J28" i="6"/>
  <c r="L28" i="6"/>
  <c r="C16" i="6"/>
  <c r="G16" i="6"/>
  <c r="K34" i="1"/>
  <c r="G34" i="1"/>
  <c r="C34" i="1"/>
  <c r="M39" i="1"/>
  <c r="G39" i="1"/>
  <c r="C39" i="1"/>
  <c r="K39" i="1"/>
  <c r="N28" i="1"/>
  <c r="K28" i="1"/>
  <c r="K43" i="1" s="1"/>
  <c r="J28" i="1"/>
  <c r="N16" i="1"/>
  <c r="N17" i="1" s="1"/>
  <c r="G28" i="1"/>
  <c r="H16" i="1"/>
  <c r="H17" i="1" s="1"/>
  <c r="H18" i="1" s="1"/>
  <c r="H37" i="1"/>
  <c r="H39" i="1" s="1"/>
  <c r="M34" i="1"/>
  <c r="I34" i="1"/>
  <c r="E34" i="1"/>
  <c r="L16" i="1"/>
  <c r="L17" i="1" s="1"/>
  <c r="L18" i="1" s="1"/>
  <c r="D39" i="1"/>
  <c r="L34" i="1"/>
  <c r="J34" i="1"/>
  <c r="H34" i="1"/>
  <c r="F34" i="1"/>
  <c r="D34" i="1"/>
  <c r="L28" i="1"/>
  <c r="L39" i="1"/>
  <c r="M28" i="1"/>
  <c r="M43" i="1" s="1"/>
  <c r="N34" i="1"/>
  <c r="N39" i="1"/>
  <c r="H28" i="1"/>
  <c r="F16" i="1"/>
  <c r="F17" i="1" s="1"/>
  <c r="F18" i="1" s="1"/>
  <c r="M16" i="1"/>
  <c r="M17" i="1" s="1"/>
  <c r="M18" i="1" s="1"/>
  <c r="G16" i="1"/>
  <c r="G17" i="1" s="1"/>
  <c r="G18" i="1" s="1"/>
  <c r="B34" i="6"/>
  <c r="D34" i="6"/>
  <c r="F34" i="6"/>
  <c r="H34" i="6"/>
  <c r="J34" i="6"/>
  <c r="L34" i="6"/>
  <c r="B39" i="7"/>
  <c r="E39" i="1"/>
  <c r="I16" i="1"/>
  <c r="I17" i="1" s="1"/>
  <c r="I18" i="1" s="1"/>
  <c r="J39" i="1"/>
  <c r="E21" i="1"/>
  <c r="E23" i="1" s="1"/>
  <c r="I28" i="1"/>
  <c r="B28" i="7"/>
  <c r="C39" i="6"/>
  <c r="C17" i="1"/>
  <c r="C18" i="1" s="1"/>
  <c r="C28" i="1"/>
  <c r="D39" i="6"/>
  <c r="D28" i="1"/>
  <c r="D21" i="1"/>
  <c r="D23" i="1" s="1"/>
  <c r="E39" i="6"/>
  <c r="E16" i="1"/>
  <c r="E17" i="1" s="1"/>
  <c r="E18" i="1" s="1"/>
  <c r="E20" i="1"/>
  <c r="E28" i="1"/>
  <c r="F39" i="1"/>
  <c r="F39" i="6"/>
  <c r="F28" i="1"/>
  <c r="G39" i="6"/>
  <c r="H39" i="6"/>
  <c r="I39" i="6"/>
  <c r="I39" i="1"/>
  <c r="J39" i="6"/>
  <c r="J16" i="1"/>
  <c r="J17" i="1" s="1"/>
  <c r="J18" i="1" s="1"/>
  <c r="K16" i="6"/>
  <c r="K39" i="6"/>
  <c r="K16" i="1"/>
  <c r="O33" i="1"/>
  <c r="B33" i="2" s="1"/>
  <c r="H34" i="7"/>
  <c r="C34" i="7"/>
  <c r="E34" i="7"/>
  <c r="I34" i="7"/>
  <c r="K34" i="7"/>
  <c r="G34" i="7"/>
  <c r="O33" i="6"/>
  <c r="C33" i="2" s="1"/>
  <c r="J34" i="7"/>
  <c r="F34" i="7"/>
  <c r="D34" i="7"/>
  <c r="B34" i="7"/>
  <c r="L34" i="7"/>
  <c r="L39" i="6"/>
  <c r="M34" i="7"/>
  <c r="O27" i="1"/>
  <c r="B27" i="2" s="1"/>
  <c r="B11" i="1"/>
  <c r="B39" i="1"/>
  <c r="O38" i="1"/>
  <c r="B38" i="2" s="1"/>
  <c r="O15" i="1"/>
  <c r="B15" i="2" s="1"/>
  <c r="B11" i="6"/>
  <c r="F11" i="6"/>
  <c r="J11" i="6"/>
  <c r="N11" i="6"/>
  <c r="C17" i="7"/>
  <c r="C18" i="7" s="1"/>
  <c r="E17" i="7"/>
  <c r="E18" i="7" s="1"/>
  <c r="G17" i="7"/>
  <c r="G18" i="7" s="1"/>
  <c r="I17" i="7"/>
  <c r="I18" i="7" s="1"/>
  <c r="K17" i="7"/>
  <c r="K18" i="7" s="1"/>
  <c r="M17" i="7"/>
  <c r="M18" i="7" s="1"/>
  <c r="O31" i="1"/>
  <c r="B31" i="2" s="1"/>
  <c r="O26" i="1"/>
  <c r="B26" i="2" s="1"/>
  <c r="O14" i="1"/>
  <c r="B14" i="2" s="1"/>
  <c r="O9" i="1"/>
  <c r="O4" i="1"/>
  <c r="B4" i="2" s="1"/>
  <c r="D11" i="6"/>
  <c r="H11" i="6"/>
  <c r="L11" i="6"/>
  <c r="B39" i="6"/>
  <c r="O38" i="6"/>
  <c r="C38" i="2" s="1"/>
  <c r="O27" i="7"/>
  <c r="D27" i="2" s="1"/>
  <c r="O33" i="7"/>
  <c r="D33" i="2" s="1"/>
  <c r="O38" i="7"/>
  <c r="D38" i="2" s="1"/>
  <c r="N34" i="7"/>
  <c r="O31" i="7"/>
  <c r="D31" i="2" s="1"/>
  <c r="N39" i="7"/>
  <c r="N28" i="7"/>
  <c r="B6" i="7"/>
  <c r="D6" i="7"/>
  <c r="F6" i="7"/>
  <c r="H6" i="7"/>
  <c r="J6" i="7"/>
  <c r="L6" i="7"/>
  <c r="N6" i="7"/>
  <c r="C11" i="7"/>
  <c r="C21" i="7" s="1"/>
  <c r="E11" i="7"/>
  <c r="E21" i="7" s="1"/>
  <c r="G11" i="7"/>
  <c r="G21" i="7" s="1"/>
  <c r="I11" i="7"/>
  <c r="I21" i="7" s="1"/>
  <c r="K11" i="7"/>
  <c r="K21" i="7" s="1"/>
  <c r="M11" i="7"/>
  <c r="M21" i="7" s="1"/>
  <c r="O14" i="7"/>
  <c r="B16" i="7"/>
  <c r="D16" i="7"/>
  <c r="F16" i="7"/>
  <c r="H16" i="7"/>
  <c r="J16" i="7"/>
  <c r="L16" i="7"/>
  <c r="N16" i="7"/>
  <c r="C26" i="7"/>
  <c r="C28" i="7" s="1"/>
  <c r="E26" i="7"/>
  <c r="E28" i="7" s="1"/>
  <c r="G26" i="7"/>
  <c r="G28" i="7" s="1"/>
  <c r="I26" i="7"/>
  <c r="I28" i="7" s="1"/>
  <c r="K26" i="7"/>
  <c r="K28" i="7" s="1"/>
  <c r="M26" i="7"/>
  <c r="M28" i="7" s="1"/>
  <c r="C37" i="7"/>
  <c r="C39" i="7" s="1"/>
  <c r="E37" i="7"/>
  <c r="E39" i="7" s="1"/>
  <c r="G37" i="7"/>
  <c r="G39" i="7" s="1"/>
  <c r="I37" i="7"/>
  <c r="I39" i="7" s="1"/>
  <c r="K37" i="7"/>
  <c r="K39" i="7" s="1"/>
  <c r="M37" i="7"/>
  <c r="M39" i="7" s="1"/>
  <c r="O4" i="7"/>
  <c r="O9" i="7"/>
  <c r="B11" i="7"/>
  <c r="D11" i="7"/>
  <c r="F11" i="7"/>
  <c r="H11" i="7"/>
  <c r="J11" i="7"/>
  <c r="L11" i="7"/>
  <c r="N11" i="7"/>
  <c r="C28" i="6"/>
  <c r="E26" i="6"/>
  <c r="E28" i="6" s="1"/>
  <c r="E6" i="6"/>
  <c r="E20" i="6" s="1"/>
  <c r="G26" i="6"/>
  <c r="G28" i="6" s="1"/>
  <c r="G6" i="6"/>
  <c r="G20" i="6" s="1"/>
  <c r="I26" i="6"/>
  <c r="I28" i="6" s="1"/>
  <c r="I6" i="6"/>
  <c r="I20" i="6" s="1"/>
  <c r="K26" i="6"/>
  <c r="K28" i="6" s="1"/>
  <c r="K6" i="6"/>
  <c r="K20" i="6" s="1"/>
  <c r="M26" i="6"/>
  <c r="M28" i="6" s="1"/>
  <c r="M6" i="6"/>
  <c r="M20" i="6" s="1"/>
  <c r="N34" i="6"/>
  <c r="N28" i="6"/>
  <c r="N39" i="6"/>
  <c r="O37" i="6"/>
  <c r="C37" i="2" s="1"/>
  <c r="O4" i="6"/>
  <c r="C4" i="2" s="1"/>
  <c r="O27" i="6"/>
  <c r="C27" i="2" s="1"/>
  <c r="C6" i="6"/>
  <c r="C20" i="6" s="1"/>
  <c r="O9" i="6"/>
  <c r="B16" i="6"/>
  <c r="D16" i="6"/>
  <c r="F16" i="6"/>
  <c r="H16" i="6"/>
  <c r="J16" i="6"/>
  <c r="L16" i="6"/>
  <c r="N16" i="6"/>
  <c r="C31" i="6"/>
  <c r="C34" i="6" s="1"/>
  <c r="E31" i="6"/>
  <c r="E34" i="6" s="1"/>
  <c r="G31" i="6"/>
  <c r="G34" i="6" s="1"/>
  <c r="I31" i="6"/>
  <c r="I34" i="6" s="1"/>
  <c r="K31" i="6"/>
  <c r="K34" i="6" s="1"/>
  <c r="M31" i="6"/>
  <c r="M34" i="6" s="1"/>
  <c r="B6" i="6"/>
  <c r="D6" i="6"/>
  <c r="F6" i="6"/>
  <c r="H6" i="6"/>
  <c r="J6" i="6"/>
  <c r="L6" i="6"/>
  <c r="N6" i="6"/>
  <c r="O14" i="6"/>
  <c r="O5" i="1"/>
  <c r="B5" i="2" s="1"/>
  <c r="B34" i="1"/>
  <c r="B28" i="1"/>
  <c r="B6" i="1"/>
  <c r="B16" i="1"/>
  <c r="K17" i="1" l="1"/>
  <c r="K18" i="1" s="1"/>
  <c r="K20" i="1"/>
  <c r="N18" i="1"/>
  <c r="M20" i="1"/>
  <c r="M22" i="1" s="1"/>
  <c r="G43" i="1"/>
  <c r="I20" i="1"/>
  <c r="I22" i="1" s="1"/>
  <c r="K21" i="1"/>
  <c r="K23" i="1" s="1"/>
  <c r="J21" i="1"/>
  <c r="J23" i="1" s="1"/>
  <c r="L20" i="1"/>
  <c r="L22" i="1" s="1"/>
  <c r="F20" i="1"/>
  <c r="F22" i="1" s="1"/>
  <c r="H21" i="1"/>
  <c r="H23" i="1" s="1"/>
  <c r="H44" i="7"/>
  <c r="G20" i="1"/>
  <c r="G22" i="1" s="1"/>
  <c r="D44" i="7"/>
  <c r="J20" i="6"/>
  <c r="G40" i="6"/>
  <c r="C43" i="7"/>
  <c r="F40" i="6"/>
  <c r="C40" i="6"/>
  <c r="B20" i="6"/>
  <c r="B40" i="6"/>
  <c r="L43" i="6"/>
  <c r="D44" i="6"/>
  <c r="G40" i="1"/>
  <c r="J40" i="6"/>
  <c r="J40" i="7"/>
  <c r="L40" i="7"/>
  <c r="F43" i="6"/>
  <c r="D40" i="7"/>
  <c r="K44" i="1"/>
  <c r="F44" i="7"/>
  <c r="I44" i="1"/>
  <c r="D40" i="6"/>
  <c r="F40" i="7"/>
  <c r="L43" i="7"/>
  <c r="J44" i="7"/>
  <c r="F43" i="1"/>
  <c r="D40" i="1"/>
  <c r="J43" i="6"/>
  <c r="H40" i="7"/>
  <c r="C22" i="1"/>
  <c r="L43" i="1"/>
  <c r="O37" i="1"/>
  <c r="B37" i="2" s="1"/>
  <c r="I43" i="1"/>
  <c r="I45" i="1" s="1"/>
  <c r="B43" i="6"/>
  <c r="J44" i="1"/>
  <c r="N20" i="1"/>
  <c r="N22" i="1" s="1"/>
  <c r="N20" i="6"/>
  <c r="E40" i="7"/>
  <c r="N17" i="7"/>
  <c r="N18" i="7" s="1"/>
  <c r="F17" i="7"/>
  <c r="F18" i="7" s="1"/>
  <c r="M40" i="1"/>
  <c r="E17" i="6"/>
  <c r="E18" i="6" s="1"/>
  <c r="J43" i="1"/>
  <c r="G40" i="7"/>
  <c r="H17" i="7"/>
  <c r="H18" i="7" s="1"/>
  <c r="D43" i="6"/>
  <c r="L44" i="6"/>
  <c r="L45" i="6" s="1"/>
  <c r="K40" i="7"/>
  <c r="C40" i="7"/>
  <c r="L17" i="7"/>
  <c r="L18" i="7" s="1"/>
  <c r="D17" i="7"/>
  <c r="D18" i="7" s="1"/>
  <c r="H43" i="1"/>
  <c r="H20" i="6"/>
  <c r="I40" i="7"/>
  <c r="J17" i="7"/>
  <c r="J18" i="7" s="1"/>
  <c r="B17" i="7"/>
  <c r="B18" i="7" s="1"/>
  <c r="H40" i="6"/>
  <c r="H44" i="6"/>
  <c r="N21" i="7"/>
  <c r="H43" i="6"/>
  <c r="F20" i="6"/>
  <c r="K44" i="6"/>
  <c r="G44" i="6"/>
  <c r="L40" i="6"/>
  <c r="C40" i="1"/>
  <c r="G44" i="1"/>
  <c r="K40" i="1"/>
  <c r="C43" i="1"/>
  <c r="J43" i="7"/>
  <c r="I21" i="6"/>
  <c r="I22" i="6" s="1"/>
  <c r="N44" i="1"/>
  <c r="C44" i="6"/>
  <c r="I17" i="6"/>
  <c r="I18" i="6" s="1"/>
  <c r="I40" i="1"/>
  <c r="C44" i="1"/>
  <c r="B40" i="7"/>
  <c r="L40" i="1"/>
  <c r="M44" i="1"/>
  <c r="M45" i="1" s="1"/>
  <c r="K45" i="1"/>
  <c r="H40" i="1"/>
  <c r="J44" i="6"/>
  <c r="F44" i="6"/>
  <c r="B44" i="6"/>
  <c r="L21" i="7"/>
  <c r="D21" i="7"/>
  <c r="M43" i="7"/>
  <c r="E43" i="7"/>
  <c r="L44" i="1"/>
  <c r="E44" i="1"/>
  <c r="J40" i="1"/>
  <c r="N40" i="1"/>
  <c r="N43" i="1"/>
  <c r="O16" i="6"/>
  <c r="C16" i="2" s="1"/>
  <c r="C14" i="2"/>
  <c r="O11" i="7"/>
  <c r="D11" i="2" s="1"/>
  <c r="D9" i="2"/>
  <c r="O11" i="6"/>
  <c r="C11" i="2" s="1"/>
  <c r="C9" i="2"/>
  <c r="O6" i="7"/>
  <c r="D6" i="2" s="1"/>
  <c r="D4" i="2"/>
  <c r="O16" i="7"/>
  <c r="D16" i="2" s="1"/>
  <c r="D14" i="2"/>
  <c r="O11" i="1"/>
  <c r="B11" i="2" s="1"/>
  <c r="B9" i="2"/>
  <c r="F40" i="1"/>
  <c r="H44" i="1"/>
  <c r="B20" i="1"/>
  <c r="L20" i="6"/>
  <c r="D20" i="6"/>
  <c r="M21" i="6"/>
  <c r="M22" i="6" s="1"/>
  <c r="G21" i="6"/>
  <c r="G22" i="6" s="1"/>
  <c r="M17" i="6"/>
  <c r="M18" i="6" s="1"/>
  <c r="G17" i="6"/>
  <c r="G18" i="6" s="1"/>
  <c r="J21" i="7"/>
  <c r="L44" i="7"/>
  <c r="B43" i="7"/>
  <c r="F44" i="1"/>
  <c r="E40" i="1"/>
  <c r="E22" i="1"/>
  <c r="D44" i="1"/>
  <c r="D43" i="7"/>
  <c r="F43" i="7"/>
  <c r="D43" i="1"/>
  <c r="B21" i="7"/>
  <c r="O28" i="1"/>
  <c r="B28" i="2" s="1"/>
  <c r="D22" i="1"/>
  <c r="O16" i="1"/>
  <c r="B16" i="2" s="1"/>
  <c r="E43" i="1"/>
  <c r="E21" i="6"/>
  <c r="E22" i="6" s="1"/>
  <c r="E20" i="7"/>
  <c r="E22" i="7" s="1"/>
  <c r="F21" i="7"/>
  <c r="H21" i="7"/>
  <c r="K21" i="6"/>
  <c r="K22" i="6" s="1"/>
  <c r="K17" i="6"/>
  <c r="K18" i="6" s="1"/>
  <c r="K43" i="7"/>
  <c r="I43" i="7"/>
  <c r="O34" i="1"/>
  <c r="B34" i="2" s="1"/>
  <c r="H43" i="7"/>
  <c r="G43" i="7"/>
  <c r="N43" i="7"/>
  <c r="B44" i="7"/>
  <c r="O39" i="6"/>
  <c r="C39" i="2" s="1"/>
  <c r="O34" i="7"/>
  <c r="D34" i="2" s="1"/>
  <c r="M40" i="7"/>
  <c r="O6" i="1"/>
  <c r="M20" i="7"/>
  <c r="M22" i="7" s="1"/>
  <c r="N43" i="6"/>
  <c r="I20" i="7"/>
  <c r="I22" i="7" s="1"/>
  <c r="M43" i="6"/>
  <c r="I43" i="6"/>
  <c r="E43" i="6"/>
  <c r="E44" i="7"/>
  <c r="N20" i="7"/>
  <c r="J20" i="7"/>
  <c r="F20" i="7"/>
  <c r="B20" i="7"/>
  <c r="K44" i="7"/>
  <c r="G44" i="7"/>
  <c r="C44" i="7"/>
  <c r="K20" i="7"/>
  <c r="K22" i="7" s="1"/>
  <c r="G20" i="7"/>
  <c r="G22" i="7" s="1"/>
  <c r="C20" i="7"/>
  <c r="C22" i="7" s="1"/>
  <c r="N40" i="7"/>
  <c r="N44" i="7"/>
  <c r="L20" i="7"/>
  <c r="H20" i="7"/>
  <c r="D20" i="7"/>
  <c r="M44" i="7"/>
  <c r="I44" i="7"/>
  <c r="O26" i="7"/>
  <c r="O37" i="7"/>
  <c r="I40" i="6"/>
  <c r="L17" i="6"/>
  <c r="L18" i="6" s="1"/>
  <c r="H17" i="6"/>
  <c r="H18" i="6" s="1"/>
  <c r="D17" i="6"/>
  <c r="D18" i="6" s="1"/>
  <c r="L21" i="6"/>
  <c r="D21" i="6"/>
  <c r="C21" i="6"/>
  <c r="C22" i="6" s="1"/>
  <c r="N40" i="6"/>
  <c r="N21" i="6"/>
  <c r="F21" i="6"/>
  <c r="C43" i="6"/>
  <c r="N44" i="6"/>
  <c r="K43" i="6"/>
  <c r="G43" i="6"/>
  <c r="M44" i="6"/>
  <c r="I44" i="6"/>
  <c r="E44" i="6"/>
  <c r="N17" i="6"/>
  <c r="N18" i="6" s="1"/>
  <c r="J17" i="6"/>
  <c r="J18" i="6" s="1"/>
  <c r="F17" i="6"/>
  <c r="F18" i="6" s="1"/>
  <c r="B17" i="6"/>
  <c r="B18" i="6" s="1"/>
  <c r="M40" i="6"/>
  <c r="E40" i="6"/>
  <c r="H21" i="6"/>
  <c r="K40" i="6"/>
  <c r="C17" i="6"/>
  <c r="C18" i="6" s="1"/>
  <c r="J21" i="6"/>
  <c r="B21" i="6"/>
  <c r="O6" i="6"/>
  <c r="O26" i="6"/>
  <c r="O31" i="6"/>
  <c r="B17" i="1"/>
  <c r="B18" i="1" s="1"/>
  <c r="B21" i="1"/>
  <c r="B23" i="1" s="1"/>
  <c r="B40" i="1"/>
  <c r="B43" i="1"/>
  <c r="B44" i="1"/>
  <c r="J45" i="1" l="1"/>
  <c r="C45" i="7"/>
  <c r="D45" i="1"/>
  <c r="G45" i="1"/>
  <c r="H22" i="1"/>
  <c r="K22" i="1"/>
  <c r="J22" i="1"/>
  <c r="H45" i="7"/>
  <c r="G45" i="6"/>
  <c r="L45" i="1"/>
  <c r="D45" i="7"/>
  <c r="F45" i="1"/>
  <c r="D45" i="6"/>
  <c r="J22" i="6"/>
  <c r="N22" i="6"/>
  <c r="K45" i="6"/>
  <c r="M45" i="7"/>
  <c r="H45" i="6"/>
  <c r="B22" i="6"/>
  <c r="B45" i="6"/>
  <c r="C45" i="1"/>
  <c r="F22" i="6"/>
  <c r="C45" i="6"/>
  <c r="F45" i="6"/>
  <c r="F45" i="7"/>
  <c r="E45" i="7"/>
  <c r="N22" i="7"/>
  <c r="L45" i="7"/>
  <c r="J45" i="7"/>
  <c r="H22" i="6"/>
  <c r="J45" i="6"/>
  <c r="O39" i="1"/>
  <c r="B39" i="2" s="1"/>
  <c r="H45" i="1"/>
  <c r="N45" i="6"/>
  <c r="D22" i="7"/>
  <c r="E45" i="1"/>
  <c r="L22" i="6"/>
  <c r="J22" i="7"/>
  <c r="D22" i="6"/>
  <c r="L22" i="7"/>
  <c r="O20" i="7"/>
  <c r="D20" i="2" s="1"/>
  <c r="N45" i="1"/>
  <c r="B45" i="7"/>
  <c r="G45" i="7"/>
  <c r="B22" i="7"/>
  <c r="O21" i="7"/>
  <c r="D21" i="2" s="1"/>
  <c r="O17" i="7"/>
  <c r="D17" i="2" s="1"/>
  <c r="O34" i="6"/>
  <c r="C34" i="2" s="1"/>
  <c r="C31" i="2"/>
  <c r="O20" i="6"/>
  <c r="C20" i="2" s="1"/>
  <c r="C6" i="2"/>
  <c r="O28" i="7"/>
  <c r="D28" i="2" s="1"/>
  <c r="D26" i="2"/>
  <c r="O28" i="6"/>
  <c r="C28" i="2" s="1"/>
  <c r="C26" i="2"/>
  <c r="O39" i="7"/>
  <c r="D39" i="2" s="1"/>
  <c r="D37" i="2"/>
  <c r="O20" i="1"/>
  <c r="B20" i="2" s="1"/>
  <c r="B6" i="2"/>
  <c r="H22" i="7"/>
  <c r="F22" i="7"/>
  <c r="O43" i="1"/>
  <c r="B43" i="2" s="1"/>
  <c r="B22" i="1"/>
  <c r="I45" i="7"/>
  <c r="K45" i="7"/>
  <c r="N45" i="7"/>
  <c r="O44" i="1"/>
  <c r="E45" i="6"/>
  <c r="B45" i="1"/>
  <c r="I45" i="6"/>
  <c r="M45" i="6"/>
  <c r="O17" i="1"/>
  <c r="B17" i="2" s="1"/>
  <c r="O21" i="1"/>
  <c r="O17" i="6"/>
  <c r="C17" i="2" s="1"/>
  <c r="O21" i="6"/>
  <c r="O40" i="1" l="1"/>
  <c r="B40" i="2" s="1"/>
  <c r="O43" i="7"/>
  <c r="D43" i="2" s="1"/>
  <c r="O22" i="7"/>
  <c r="D22" i="2" s="1"/>
  <c r="O44" i="6"/>
  <c r="C44" i="2" s="1"/>
  <c r="O40" i="7"/>
  <c r="D40" i="2" s="1"/>
  <c r="O22" i="1"/>
  <c r="B22" i="2" s="1"/>
  <c r="B21" i="2"/>
  <c r="O22" i="6"/>
  <c r="C22" i="2" s="1"/>
  <c r="C21" i="2"/>
  <c r="O45" i="1"/>
  <c r="B45" i="2" s="1"/>
  <c r="B44" i="2"/>
  <c r="O40" i="6"/>
  <c r="C40" i="2" s="1"/>
  <c r="O44" i="7"/>
  <c r="D44" i="2" s="1"/>
  <c r="O43" i="6"/>
  <c r="C43" i="2" s="1"/>
  <c r="O45" i="6" l="1"/>
  <c r="C45" i="2" s="1"/>
  <c r="O45" i="7"/>
  <c r="D45" i="2" s="1"/>
</calcChain>
</file>

<file path=xl/comments1.xml><?xml version="1.0" encoding="utf-8"?>
<comments xmlns="http://schemas.openxmlformats.org/spreadsheetml/2006/main">
  <authors>
    <author>Pluth, Jeanne</author>
  </authors>
  <commentList>
    <comment ref="E5" authorId="0" shapeId="0">
      <text>
        <r>
          <rPr>
            <b/>
            <sz val="9"/>
            <color indexed="81"/>
            <rFont val="Tahoma"/>
            <charset val="1"/>
          </rPr>
          <t>Pluth, Jeanne:</t>
        </r>
        <r>
          <rPr>
            <sz val="9"/>
            <color indexed="81"/>
            <rFont val="Tahoma"/>
            <charset val="1"/>
          </rPr>
          <t xml:space="preserve">
Adjusted for late entry recorded 4/25</t>
        </r>
      </text>
    </comment>
    <comment ref="E6" authorId="0" shapeId="0">
      <text>
        <r>
          <rPr>
            <b/>
            <sz val="9"/>
            <color indexed="81"/>
            <rFont val="Tahoma"/>
            <charset val="1"/>
          </rPr>
          <t>Pluth, Jeanne:</t>
        </r>
        <r>
          <rPr>
            <sz val="9"/>
            <color indexed="81"/>
            <rFont val="Tahoma"/>
            <charset val="1"/>
          </rPr>
          <t xml:space="preserve">
Adjusted for late entry 4/25</t>
        </r>
      </text>
    </comment>
    <comment ref="E20" authorId="0" shapeId="0">
      <text>
        <r>
          <rPr>
            <b/>
            <sz val="9"/>
            <color indexed="81"/>
            <rFont val="Tahoma"/>
            <charset val="1"/>
          </rPr>
          <t>Pluth, Jeanne:</t>
        </r>
        <r>
          <rPr>
            <sz val="9"/>
            <color indexed="81"/>
            <rFont val="Tahoma"/>
            <charset val="1"/>
          </rPr>
          <t xml:space="preserve">
Adjusted for late entry recorded 4/25</t>
        </r>
      </text>
    </comment>
    <comment ref="B23" authorId="0" shapeId="0">
      <text>
        <r>
          <rPr>
            <b/>
            <sz val="9"/>
            <color indexed="81"/>
            <rFont val="Tahoma"/>
            <charset val="1"/>
          </rPr>
          <t>Pluth, Jeanne: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3" authorId="0" shapeId="0">
      <text>
        <r>
          <rPr>
            <b/>
            <sz val="9"/>
            <color indexed="81"/>
            <rFont val="Tahoma"/>
            <charset val="1"/>
          </rPr>
          <t>Pluth, Jeanne: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3" authorId="0" shapeId="0">
      <text>
        <r>
          <rPr>
            <b/>
            <sz val="9"/>
            <color indexed="81"/>
            <rFont val="Tahoma"/>
            <charset val="1"/>
          </rPr>
          <t>Pluth, Jeanne: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3" authorId="0" shapeId="0">
      <text>
        <r>
          <rPr>
            <b/>
            <sz val="9"/>
            <color indexed="81"/>
            <rFont val="Tahoma"/>
            <charset val="1"/>
          </rPr>
          <t>Pluth, Jeanne: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6" authorId="0" shapeId="0">
      <text>
        <r>
          <rPr>
            <b/>
            <sz val="9"/>
            <color indexed="81"/>
            <rFont val="Tahoma"/>
            <charset val="1"/>
          </rPr>
          <t>Pluth, Jeanne:</t>
        </r>
        <r>
          <rPr>
            <sz val="9"/>
            <color indexed="81"/>
            <rFont val="Tahoma"/>
            <charset val="1"/>
          </rPr>
          <t xml:space="preserve">
Adjusted for late entry recorded 4/25</t>
        </r>
      </text>
    </comment>
  </commentList>
</comments>
</file>

<file path=xl/sharedStrings.xml><?xml version="1.0" encoding="utf-8"?>
<sst xmlns="http://schemas.openxmlformats.org/spreadsheetml/2006/main" count="209" uniqueCount="81">
  <si>
    <t>DEBT:</t>
  </si>
  <si>
    <t>LT Debt</t>
  </si>
  <si>
    <t>ST Debt</t>
  </si>
  <si>
    <t>Total Debt</t>
  </si>
  <si>
    <t>EQUITY:</t>
  </si>
  <si>
    <t>Common Equity</t>
  </si>
  <si>
    <t>Investment in Subs</t>
  </si>
  <si>
    <t>Net Equity</t>
  </si>
  <si>
    <t>DEBT COST:</t>
  </si>
  <si>
    <t>LT Debt Cost</t>
  </si>
  <si>
    <t>ST Debt Cost</t>
  </si>
  <si>
    <t>Total Debt Cost</t>
  </si>
  <si>
    <t>Debt Cost %</t>
  </si>
  <si>
    <t>WA LT Debt Cost</t>
  </si>
  <si>
    <t>ID LT Debt Costs</t>
  </si>
  <si>
    <t>OR LT Debt Costs</t>
  </si>
  <si>
    <t>F&amp;O:</t>
  </si>
  <si>
    <t>WA Weighted AVG Cost of Debt</t>
  </si>
  <si>
    <t>ID Weighted AVG Cost of Debt</t>
  </si>
  <si>
    <t>OR Weighted AVG Cost of Debt</t>
  </si>
  <si>
    <t>PER DAMIEN:</t>
  </si>
  <si>
    <t>REVISED FOR ROO:</t>
  </si>
  <si>
    <t>Debt %</t>
  </si>
  <si>
    <t>Equity %</t>
  </si>
  <si>
    <t xml:space="preserve">   Total</t>
  </si>
  <si>
    <t>AMA</t>
  </si>
  <si>
    <t>WA Common Equity %</t>
  </si>
  <si>
    <t>WA</t>
  </si>
  <si>
    <t>ID</t>
  </si>
  <si>
    <t>OR</t>
  </si>
  <si>
    <t>Ecova Debt</t>
  </si>
  <si>
    <t>ST Debt - Monthly Balance</t>
  </si>
  <si>
    <t>ST Debt (Rolling Average)</t>
  </si>
  <si>
    <t>PER TREASURY:</t>
  </si>
  <si>
    <t>Ecova Loans (thru 6/30/14) AERC Investment (begin 7/2014)</t>
  </si>
  <si>
    <t>AERC Investment</t>
  </si>
  <si>
    <t>Common Stock</t>
  </si>
  <si>
    <t>AOCI - SFAS 158 (FERC 219100)</t>
  </si>
  <si>
    <t xml:space="preserve">   Subtotal (Corp equity)</t>
  </si>
  <si>
    <t>Capital Stock Expense (FERC 214000)</t>
  </si>
  <si>
    <t>Accumulated other Comprehensive los</t>
  </si>
  <si>
    <t>Misc (211000, 214000-214999)</t>
  </si>
  <si>
    <t>RE (215000-216999, NI)</t>
  </si>
  <si>
    <t>Lauren Spreadsheet:</t>
  </si>
  <si>
    <t>Investment in AERC (123500/123505)</t>
  </si>
  <si>
    <t>Paid in Capital - ECOVA</t>
  </si>
  <si>
    <t>Common Stock Expense</t>
  </si>
  <si>
    <t>Capital Stck Expense - Share withholding</t>
  </si>
  <si>
    <t>Tax Benefit - Options Exercied</t>
  </si>
  <si>
    <t>Stock Comp Incentive Accrual</t>
  </si>
  <si>
    <t>Stock Comp-Subs</t>
  </si>
  <si>
    <t>R/E</t>
  </si>
  <si>
    <t>AERC investment</t>
  </si>
  <si>
    <t xml:space="preserve">   Subtotal</t>
  </si>
  <si>
    <t>unvested stock comp</t>
  </si>
  <si>
    <t>appropriated r/e</t>
  </si>
  <si>
    <t>adjustment to r/e</t>
  </si>
  <si>
    <t>AOCI</t>
  </si>
  <si>
    <t>UNAPPROPRIATED SUB EARNINGS</t>
  </si>
  <si>
    <t>corp sub activity</t>
  </si>
  <si>
    <t>Net Income</t>
  </si>
  <si>
    <t>APIC Subs</t>
  </si>
  <si>
    <t>123100</t>
  </si>
  <si>
    <t>123120</t>
  </si>
  <si>
    <t>123125</t>
  </si>
  <si>
    <t>123130</t>
  </si>
  <si>
    <t>123210</t>
  </si>
  <si>
    <t>123280</t>
  </si>
  <si>
    <t>123400</t>
  </si>
  <si>
    <t>123500</t>
  </si>
  <si>
    <t>123505</t>
  </si>
  <si>
    <t>STOCK INVESTMENT IN SUBS</t>
  </si>
  <si>
    <t>EQUITY INVESTMENT IN SUBS</t>
  </si>
  <si>
    <t>ECOVA STOCK COMPENSATION</t>
  </si>
  <si>
    <t>OCI INVESTMENT IN SUBS</t>
  </si>
  <si>
    <t>INVESTMENT IN AVISTA ENERGY</t>
  </si>
  <si>
    <t>INVESTMENT IN AVISTA LABS</t>
  </si>
  <si>
    <t>INVESTMENT IN SALIX</t>
  </si>
  <si>
    <t>EQUITY INVESTMENT IN AERC</t>
  </si>
  <si>
    <t>INVESTMENT IN AERC</t>
  </si>
  <si>
    <t>CBR Capital Structure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</si>
</sst>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%"/>
    <numFmt numFmtId="165" formatCode="_(* #,##0_);_(* \(#,##0\);_(* &quot;-&quot;??_);_(@_)"/>
    <numFmt numFmtId="166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8"/>
      <color rgb="FF333333"/>
      <name val="Arial"/>
      <family val="2"/>
    </font>
    <font>
      <sz val="8"/>
      <color rgb="FF454545"/>
      <name val="Arial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7E5E5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49">
    <xf numFmtId="0" fontId="0" fillId="0" borderId="0" xfId="0"/>
    <xf numFmtId="164" fontId="0" fillId="0" borderId="0" xfId="2" applyNumberFormat="1" applyFont="1"/>
    <xf numFmtId="165" fontId="0" fillId="0" borderId="0" xfId="1" applyNumberFormat="1" applyFont="1"/>
    <xf numFmtId="164" fontId="3" fillId="0" borderId="0" xfId="0" applyNumberFormat="1" applyFont="1" applyAlignment="1">
      <alignment horizontal="center"/>
    </xf>
    <xf numFmtId="10" fontId="0" fillId="0" borderId="0" xfId="0" applyNumberFormat="1" applyFont="1" applyAlignment="1">
      <alignment horizontal="right"/>
    </xf>
    <xf numFmtId="165" fontId="0" fillId="0" borderId="1" xfId="1" applyNumberFormat="1" applyFont="1" applyBorder="1"/>
    <xf numFmtId="164" fontId="0" fillId="0" borderId="2" xfId="2" applyNumberFormat="1" applyFont="1" applyBorder="1"/>
    <xf numFmtId="10" fontId="0" fillId="0" borderId="1" xfId="0" applyNumberFormat="1" applyFont="1" applyBorder="1" applyAlignment="1">
      <alignment horizontal="right"/>
    </xf>
    <xf numFmtId="0" fontId="2" fillId="0" borderId="0" xfId="0" applyFont="1"/>
    <xf numFmtId="0" fontId="2" fillId="2" borderId="0" xfId="0" applyFont="1" applyFill="1"/>
    <xf numFmtId="164" fontId="0" fillId="2" borderId="2" xfId="2" applyNumberFormat="1" applyFont="1" applyFill="1" applyBorder="1"/>
    <xf numFmtId="10" fontId="0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/>
    <xf numFmtId="43" fontId="0" fillId="0" borderId="0" xfId="1" applyFont="1"/>
    <xf numFmtId="43" fontId="0" fillId="0" borderId="1" xfId="1" applyFont="1" applyBorder="1"/>
    <xf numFmtId="164" fontId="0" fillId="0" borderId="1" xfId="2" applyNumberFormat="1" applyFont="1" applyBorder="1"/>
    <xf numFmtId="164" fontId="0" fillId="2" borderId="0" xfId="2" applyNumberFormat="1" applyFont="1" applyFill="1"/>
    <xf numFmtId="0" fontId="0" fillId="0" borderId="0" xfId="0" applyFill="1"/>
    <xf numFmtId="165" fontId="4" fillId="0" borderId="0" xfId="1" applyNumberFormat="1" applyFont="1" applyFill="1"/>
    <xf numFmtId="10" fontId="4" fillId="0" borderId="0" xfId="2" applyNumberFormat="1" applyFont="1" applyFill="1"/>
    <xf numFmtId="164" fontId="4" fillId="0" borderId="0" xfId="2" applyNumberFormat="1" applyFont="1" applyFill="1"/>
    <xf numFmtId="14" fontId="0" fillId="0" borderId="0" xfId="0" applyNumberFormat="1" applyFill="1"/>
    <xf numFmtId="165" fontId="0" fillId="0" borderId="0" xfId="1" applyNumberFormat="1" applyFont="1" applyFill="1"/>
    <xf numFmtId="49" fontId="0" fillId="3" borderId="0" xfId="3" applyNumberFormat="1" applyFont="1" applyFill="1" applyBorder="1"/>
    <xf numFmtId="165" fontId="0" fillId="0" borderId="4" xfId="1" applyNumberFormat="1" applyFont="1" applyFill="1" applyBorder="1"/>
    <xf numFmtId="165" fontId="0" fillId="0" borderId="0" xfId="1" applyNumberFormat="1" applyFont="1" applyFill="1" applyBorder="1"/>
    <xf numFmtId="165" fontId="0" fillId="0" borderId="3" xfId="1" applyNumberFormat="1" applyFont="1" applyBorder="1"/>
    <xf numFmtId="165" fontId="0" fillId="0" borderId="0" xfId="0" applyNumberFormat="1"/>
    <xf numFmtId="165" fontId="0" fillId="0" borderId="0" xfId="1" applyNumberFormat="1" applyFont="1" applyBorder="1"/>
    <xf numFmtId="165" fontId="0" fillId="0" borderId="4" xfId="1" applyNumberFormat="1" applyFont="1" applyBorder="1"/>
    <xf numFmtId="165" fontId="0" fillId="0" borderId="1" xfId="0" applyNumberFormat="1" applyFill="1" applyBorder="1"/>
    <xf numFmtId="165" fontId="0" fillId="4" borderId="0" xfId="1" applyNumberFormat="1" applyFont="1" applyFill="1"/>
    <xf numFmtId="165" fontId="0" fillId="4" borderId="3" xfId="1" applyNumberFormat="1" applyFont="1" applyFill="1" applyBorder="1"/>
    <xf numFmtId="165" fontId="0" fillId="2" borderId="0" xfId="1" applyNumberFormat="1" applyFont="1" applyFill="1"/>
    <xf numFmtId="165" fontId="0" fillId="2" borderId="0" xfId="1" applyNumberFormat="1" applyFont="1" applyFill="1" applyBorder="1"/>
    <xf numFmtId="165" fontId="4" fillId="2" borderId="0" xfId="1" applyNumberFormat="1" applyFont="1" applyFill="1" applyBorder="1"/>
    <xf numFmtId="0" fontId="7" fillId="5" borderId="5" xfId="0" applyFont="1" applyFill="1" applyBorder="1" applyAlignment="1">
      <alignment horizontal="left" vertical="top"/>
    </xf>
    <xf numFmtId="4" fontId="8" fillId="0" borderId="6" xfId="0" applyNumberFormat="1" applyFont="1" applyBorder="1" applyAlignment="1">
      <alignment horizontal="right" vertical="top"/>
    </xf>
    <xf numFmtId="4" fontId="0" fillId="2" borderId="0" xfId="0" applyNumberFormat="1" applyFill="1"/>
    <xf numFmtId="165" fontId="4" fillId="4" borderId="0" xfId="1" applyNumberFormat="1" applyFont="1" applyFill="1" applyBorder="1"/>
    <xf numFmtId="165" fontId="4" fillId="4" borderId="0" xfId="1" applyNumberFormat="1" applyFont="1" applyFill="1"/>
    <xf numFmtId="0" fontId="2" fillId="0" borderId="0" xfId="0" applyFont="1" applyFill="1"/>
    <xf numFmtId="0" fontId="9" fillId="0" borderId="0" xfId="0" applyFont="1"/>
    <xf numFmtId="0" fontId="9" fillId="2" borderId="0" xfId="0" applyFont="1" applyFill="1"/>
    <xf numFmtId="0" fontId="0" fillId="2" borderId="0" xfId="0" applyFill="1"/>
  </cellXfs>
  <cellStyles count="4"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tabSelected="1" workbookViewId="0">
      <selection activeCell="L15" sqref="L15"/>
    </sheetView>
  </sheetViews>
  <sheetFormatPr defaultRowHeight="15" x14ac:dyDescent="0.25"/>
  <cols>
    <col min="1" max="1" width="18.140625" bestFit="1" customWidth="1"/>
    <col min="2" max="4" width="16.85546875" bestFit="1" customWidth="1"/>
    <col min="6" max="6" width="26.140625" bestFit="1" customWidth="1"/>
  </cols>
  <sheetData>
    <row r="1" spans="1:4" x14ac:dyDescent="0.25">
      <c r="B1" t="s">
        <v>27</v>
      </c>
      <c r="C1" t="s">
        <v>28</v>
      </c>
      <c r="D1" t="s">
        <v>29</v>
      </c>
    </row>
    <row r="2" spans="1:4" x14ac:dyDescent="0.25">
      <c r="A2" s="12" t="s">
        <v>33</v>
      </c>
    </row>
    <row r="3" spans="1:4" x14ac:dyDescent="0.25">
      <c r="A3" t="s">
        <v>0</v>
      </c>
    </row>
    <row r="4" spans="1:4" x14ac:dyDescent="0.25">
      <c r="A4" t="s">
        <v>1</v>
      </c>
      <c r="B4" s="17">
        <f>WA!O4</f>
        <v>1754187500</v>
      </c>
      <c r="C4" s="17">
        <f>ID!O4</f>
        <v>1754187500</v>
      </c>
      <c r="D4" s="17">
        <f>OR!O4</f>
        <v>1754187500</v>
      </c>
    </row>
    <row r="5" spans="1:4" x14ac:dyDescent="0.25">
      <c r="A5" t="s">
        <v>2</v>
      </c>
      <c r="B5" s="17">
        <f>WA!O5</f>
        <v>100530328.66666667</v>
      </c>
      <c r="C5" s="17">
        <f>ID!O5</f>
        <v>0</v>
      </c>
      <c r="D5" s="17">
        <f>OR!O5</f>
        <v>0</v>
      </c>
    </row>
    <row r="6" spans="1:4" ht="15.75" thickBot="1" x14ac:dyDescent="0.3">
      <c r="A6" t="s">
        <v>3</v>
      </c>
      <c r="B6" s="18">
        <f>WA!O6</f>
        <v>1854717828.6666667</v>
      </c>
      <c r="C6" s="18">
        <f>ID!O6</f>
        <v>1754187500</v>
      </c>
      <c r="D6" s="18">
        <f>OR!O6</f>
        <v>1754187500</v>
      </c>
    </row>
    <row r="7" spans="1:4" x14ac:dyDescent="0.25">
      <c r="B7" s="17"/>
      <c r="C7" s="17"/>
      <c r="D7" s="17"/>
    </row>
    <row r="8" spans="1:4" x14ac:dyDescent="0.25">
      <c r="A8" t="s">
        <v>4</v>
      </c>
      <c r="B8" s="17"/>
      <c r="C8" s="17"/>
      <c r="D8" s="17"/>
    </row>
    <row r="9" spans="1:4" x14ac:dyDescent="0.25">
      <c r="A9" t="s">
        <v>5</v>
      </c>
      <c r="B9" s="17">
        <f>WA!O9</f>
        <v>1668339806.7083333</v>
      </c>
      <c r="C9" s="17">
        <f>ID!O9</f>
        <v>1668339806.7083333</v>
      </c>
      <c r="D9" s="17">
        <f>OR!O9</f>
        <v>1668339806.7083333</v>
      </c>
    </row>
    <row r="10" spans="1:4" x14ac:dyDescent="0.25">
      <c r="A10" t="s">
        <v>6</v>
      </c>
      <c r="B10" s="17">
        <f>WA!O10</f>
        <v>0</v>
      </c>
      <c r="C10" s="17">
        <f>ID!O10</f>
        <v>0</v>
      </c>
      <c r="D10" s="17">
        <f>OR!O10</f>
        <v>0</v>
      </c>
    </row>
    <row r="11" spans="1:4" ht="15.75" thickBot="1" x14ac:dyDescent="0.3">
      <c r="A11" t="s">
        <v>7</v>
      </c>
      <c r="B11" s="18">
        <f>WA!O11</f>
        <v>1668339806.7083333</v>
      </c>
      <c r="C11" s="18">
        <f>ID!O11</f>
        <v>1668339806.7083333</v>
      </c>
      <c r="D11" s="18">
        <f>OR!O11</f>
        <v>1668339806.7083333</v>
      </c>
    </row>
    <row r="12" spans="1:4" x14ac:dyDescent="0.25">
      <c r="B12" s="17"/>
      <c r="C12" s="17"/>
      <c r="D12" s="17"/>
    </row>
    <row r="13" spans="1:4" x14ac:dyDescent="0.25">
      <c r="A13" t="s">
        <v>8</v>
      </c>
      <c r="B13" s="17"/>
      <c r="C13" s="17"/>
      <c r="D13" s="17"/>
    </row>
    <row r="14" spans="1:4" x14ac:dyDescent="0.25">
      <c r="A14" t="s">
        <v>9</v>
      </c>
      <c r="B14" s="17">
        <f>WA!O14</f>
        <v>96618031.166666672</v>
      </c>
      <c r="C14" s="17">
        <f>ID!O14</f>
        <v>96016858.291666672</v>
      </c>
      <c r="D14" s="17">
        <f>OR!O14</f>
        <v>96016858.166666672</v>
      </c>
    </row>
    <row r="15" spans="1:4" x14ac:dyDescent="0.25">
      <c r="A15" t="s">
        <v>10</v>
      </c>
      <c r="B15" s="17">
        <f>WA!O15</f>
        <v>3165911.0833333335</v>
      </c>
      <c r="C15" s="17">
        <f>ID!O15</f>
        <v>0</v>
      </c>
      <c r="D15" s="17">
        <f>OR!O15</f>
        <v>0</v>
      </c>
    </row>
    <row r="16" spans="1:4" ht="15.75" thickBot="1" x14ac:dyDescent="0.3">
      <c r="A16" t="s">
        <v>11</v>
      </c>
      <c r="B16" s="18">
        <f>WA!O16</f>
        <v>99783942.25</v>
      </c>
      <c r="C16" s="18">
        <f>ID!O16</f>
        <v>96016858.291666672</v>
      </c>
      <c r="D16" s="18">
        <f>OR!O16</f>
        <v>96016858.166666672</v>
      </c>
    </row>
    <row r="17" spans="1:7" ht="18.75" x14ac:dyDescent="0.3">
      <c r="A17" s="48" t="s">
        <v>12</v>
      </c>
      <c r="B17" s="20">
        <f>WA!O17</f>
        <v>5.3800000000000001E-2</v>
      </c>
      <c r="C17" s="1">
        <f>ID!O17</f>
        <v>5.4739999999999997E-2</v>
      </c>
      <c r="D17" s="1">
        <f>OR!O17</f>
        <v>5.4739999999999997E-2</v>
      </c>
      <c r="F17" s="47" t="s">
        <v>80</v>
      </c>
      <c r="G17" s="46"/>
    </row>
    <row r="18" spans="1:7" x14ac:dyDescent="0.25">
      <c r="B18" s="1"/>
      <c r="C18" s="1"/>
      <c r="D18" s="1"/>
    </row>
    <row r="19" spans="1:7" x14ac:dyDescent="0.25">
      <c r="B19" s="1"/>
      <c r="C19" s="1"/>
      <c r="D19" s="1"/>
    </row>
    <row r="20" spans="1:7" x14ac:dyDescent="0.25">
      <c r="A20" s="48" t="s">
        <v>22</v>
      </c>
      <c r="B20" s="20">
        <f>WA!O20</f>
        <v>0.52649999999999997</v>
      </c>
      <c r="C20" s="1">
        <f>ID!O20</f>
        <v>0.51249999999999996</v>
      </c>
      <c r="D20" s="1">
        <f>OR!O20</f>
        <v>0.51249999999999996</v>
      </c>
    </row>
    <row r="21" spans="1:7" x14ac:dyDescent="0.25">
      <c r="A21" s="48" t="s">
        <v>23</v>
      </c>
      <c r="B21" s="20">
        <f>WA!O21</f>
        <v>0.47349999999999998</v>
      </c>
      <c r="C21" s="1">
        <f>ID!O21</f>
        <v>0.48749999999999999</v>
      </c>
      <c r="D21" s="1">
        <f>OR!O21</f>
        <v>0.48749999999999999</v>
      </c>
    </row>
    <row r="22" spans="1:7" ht="15.75" thickBot="1" x14ac:dyDescent="0.3">
      <c r="A22" t="s">
        <v>24</v>
      </c>
      <c r="B22" s="19">
        <f>WA!O22</f>
        <v>1</v>
      </c>
      <c r="C22" s="19">
        <f>ID!O22</f>
        <v>1</v>
      </c>
      <c r="D22" s="19">
        <f>OR!O22</f>
        <v>1</v>
      </c>
    </row>
    <row r="24" spans="1:7" x14ac:dyDescent="0.25">
      <c r="A24" s="45" t="s">
        <v>21</v>
      </c>
    </row>
    <row r="25" spans="1:7" x14ac:dyDescent="0.25">
      <c r="A25" t="s">
        <v>0</v>
      </c>
    </row>
    <row r="26" spans="1:7" x14ac:dyDescent="0.25">
      <c r="A26" t="s">
        <v>1</v>
      </c>
      <c r="B26" s="17">
        <f>WA!O26</f>
        <v>1754187500</v>
      </c>
      <c r="C26" s="17">
        <f>ID!O26</f>
        <v>1754187500</v>
      </c>
      <c r="D26" s="17">
        <f>OR!O26</f>
        <v>1754187500</v>
      </c>
    </row>
    <row r="27" spans="1:7" x14ac:dyDescent="0.25">
      <c r="A27" t="s">
        <v>2</v>
      </c>
      <c r="B27" s="17">
        <f>WA!O27</f>
        <v>55607245.083333336</v>
      </c>
      <c r="C27" s="17">
        <f>ID!O27</f>
        <v>55607245.083333336</v>
      </c>
      <c r="D27" s="17">
        <f>OR!O27</f>
        <v>55607245.083333336</v>
      </c>
    </row>
    <row r="28" spans="1:7" ht="15.75" thickBot="1" x14ac:dyDescent="0.3">
      <c r="A28" t="s">
        <v>3</v>
      </c>
      <c r="B28" s="18">
        <f>WA!O28</f>
        <v>1809794745.0833333</v>
      </c>
      <c r="C28" s="18">
        <f>ID!O28</f>
        <v>1809794745.0833333</v>
      </c>
      <c r="D28" s="18">
        <f>OR!O28</f>
        <v>1809794745.0833333</v>
      </c>
    </row>
    <row r="29" spans="1:7" x14ac:dyDescent="0.25">
      <c r="B29" s="17"/>
      <c r="C29" s="17"/>
      <c r="D29" s="17"/>
    </row>
    <row r="30" spans="1:7" x14ac:dyDescent="0.25">
      <c r="A30" t="s">
        <v>4</v>
      </c>
      <c r="B30" s="17"/>
      <c r="C30" s="17"/>
      <c r="D30" s="17"/>
    </row>
    <row r="31" spans="1:7" x14ac:dyDescent="0.25">
      <c r="A31" t="s">
        <v>5</v>
      </c>
      <c r="B31" s="17">
        <f>WA!O31</f>
        <v>1668339806.7083333</v>
      </c>
      <c r="C31" s="17">
        <f>ID!O31</f>
        <v>1668339806.7083333</v>
      </c>
      <c r="D31" s="17">
        <f>OR!O31</f>
        <v>1668339806.7083333</v>
      </c>
    </row>
    <row r="32" spans="1:7" x14ac:dyDescent="0.25">
      <c r="A32" t="s">
        <v>35</v>
      </c>
      <c r="B32" s="17">
        <f>WA!O32</f>
        <v>112755160.91624999</v>
      </c>
      <c r="C32" s="17">
        <f>ID!O32</f>
        <v>112755160.91624999</v>
      </c>
      <c r="D32" s="17">
        <f>OR!O32</f>
        <v>112755160.91624999</v>
      </c>
    </row>
    <row r="33" spans="1:4" x14ac:dyDescent="0.25">
      <c r="A33" t="s">
        <v>6</v>
      </c>
      <c r="B33" s="17">
        <f>WA!O33</f>
        <v>-161368974.03583333</v>
      </c>
      <c r="C33" s="17">
        <f>ID!O33</f>
        <v>-161368974.03583333</v>
      </c>
      <c r="D33" s="17">
        <f>OR!O33</f>
        <v>-161368974.03583333</v>
      </c>
    </row>
    <row r="34" spans="1:4" ht="15.75" thickBot="1" x14ac:dyDescent="0.3">
      <c r="A34" t="s">
        <v>7</v>
      </c>
      <c r="B34" s="18">
        <f>WA!O34</f>
        <v>1619725993.5887499</v>
      </c>
      <c r="C34" s="18">
        <f>ID!O34</f>
        <v>1619725993.5887499</v>
      </c>
      <c r="D34" s="18">
        <f>OR!O34</f>
        <v>1619725993.5887499</v>
      </c>
    </row>
    <row r="35" spans="1:4" x14ac:dyDescent="0.25">
      <c r="B35" s="17"/>
      <c r="C35" s="17"/>
      <c r="D35" s="17"/>
    </row>
    <row r="36" spans="1:4" x14ac:dyDescent="0.25">
      <c r="A36" t="s">
        <v>8</v>
      </c>
      <c r="B36" s="17"/>
      <c r="C36" s="17"/>
      <c r="D36" s="17"/>
    </row>
    <row r="37" spans="1:4" x14ac:dyDescent="0.25">
      <c r="A37" t="s">
        <v>9</v>
      </c>
      <c r="B37" s="17">
        <f>WA!O37</f>
        <v>96618031.166666672</v>
      </c>
      <c r="C37" s="17">
        <f>ID!O37</f>
        <v>96016858.291666672</v>
      </c>
      <c r="D37" s="17">
        <f>OR!O37</f>
        <v>96016858.166666672</v>
      </c>
    </row>
    <row r="38" spans="1:4" x14ac:dyDescent="0.25">
      <c r="A38" t="s">
        <v>10</v>
      </c>
      <c r="B38" s="17">
        <f>WA!O38</f>
        <v>3165911.0833333335</v>
      </c>
      <c r="C38" s="17">
        <f>ID!O38</f>
        <v>3165911.0833333335</v>
      </c>
      <c r="D38" s="17">
        <f>OR!O38</f>
        <v>3165911.0833333335</v>
      </c>
    </row>
    <row r="39" spans="1:4" ht="15.75" thickBot="1" x14ac:dyDescent="0.3">
      <c r="A39" t="s">
        <v>11</v>
      </c>
      <c r="B39" s="18">
        <f>WA!O39</f>
        <v>99783942.25</v>
      </c>
      <c r="C39" s="18">
        <f>ID!O39</f>
        <v>99182769.375</v>
      </c>
      <c r="D39" s="18">
        <f>OR!O39</f>
        <v>99182769.25</v>
      </c>
    </row>
    <row r="40" spans="1:4" x14ac:dyDescent="0.25">
      <c r="A40" t="s">
        <v>12</v>
      </c>
      <c r="B40" s="20">
        <f>WA!O40</f>
        <v>5.5140000000000002E-2</v>
      </c>
      <c r="C40" s="20">
        <f>ID!O40</f>
        <v>5.4800000000000001E-2</v>
      </c>
      <c r="D40" s="20">
        <f>OR!O40</f>
        <v>5.4800000000000001E-2</v>
      </c>
    </row>
    <row r="41" spans="1:4" x14ac:dyDescent="0.25">
      <c r="B41" s="1"/>
      <c r="C41" s="1"/>
      <c r="D41" s="1"/>
    </row>
    <row r="42" spans="1:4" x14ac:dyDescent="0.25">
      <c r="B42" s="1"/>
      <c r="C42" s="1"/>
      <c r="D42" s="1"/>
    </row>
    <row r="43" spans="1:4" x14ac:dyDescent="0.25">
      <c r="A43" t="s">
        <v>22</v>
      </c>
      <c r="B43" s="20">
        <f>WA!O43</f>
        <v>0.52769999999999995</v>
      </c>
      <c r="C43" s="20">
        <f>ID!O43</f>
        <v>0.52769999999999995</v>
      </c>
      <c r="D43" s="20">
        <f>OR!O43</f>
        <v>0.52769999999999995</v>
      </c>
    </row>
    <row r="44" spans="1:4" x14ac:dyDescent="0.25">
      <c r="A44" t="s">
        <v>23</v>
      </c>
      <c r="B44" s="20">
        <f>WA!O44</f>
        <v>0.4723</v>
      </c>
      <c r="C44" s="20">
        <f>ID!O44</f>
        <v>0.4723</v>
      </c>
      <c r="D44" s="20">
        <f>OR!O44</f>
        <v>0.4723</v>
      </c>
    </row>
    <row r="45" spans="1:4" ht="15.75" thickBot="1" x14ac:dyDescent="0.3">
      <c r="A45" t="s">
        <v>24</v>
      </c>
      <c r="B45" s="19">
        <f>WA!O45</f>
        <v>1</v>
      </c>
      <c r="C45" s="19">
        <f>ID!O45</f>
        <v>1</v>
      </c>
      <c r="D45" s="19">
        <f>OR!O45</f>
        <v>1</v>
      </c>
    </row>
  </sheetData>
  <pageMargins left="0.7" right="0.7" top="0.75" bottom="0.75" header="0.3" footer="0.3"/>
  <pageSetup orientation="portrait" r:id="rId1"/>
  <headerFooter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S46"/>
  <sheetViews>
    <sheetView workbookViewId="0">
      <pane xSplit="1" ySplit="3" topLeftCell="I4" activePane="bottomRight" state="frozen"/>
      <selection pane="topRight" activeCell="B1" sqref="B1"/>
      <selection pane="bottomLeft" activeCell="A4" sqref="A4"/>
      <selection pane="bottomRight" activeCell="P46" sqref="P46"/>
    </sheetView>
  </sheetViews>
  <sheetFormatPr defaultRowHeight="15" x14ac:dyDescent="0.25"/>
  <cols>
    <col min="1" max="1" width="29.42578125" bestFit="1" customWidth="1"/>
    <col min="2" max="14" width="16.140625" style="21" bestFit="1" customWidth="1"/>
    <col min="16" max="16" width="13.7109375" bestFit="1" customWidth="1"/>
    <col min="17" max="17" width="14.140625" bestFit="1" customWidth="1"/>
    <col min="18" max="18" width="34.28515625" bestFit="1" customWidth="1"/>
  </cols>
  <sheetData>
    <row r="3" spans="1:19" x14ac:dyDescent="0.25">
      <c r="B3" s="25">
        <v>43100</v>
      </c>
      <c r="C3" s="25">
        <v>43131</v>
      </c>
      <c r="D3" s="25">
        <v>43159</v>
      </c>
      <c r="E3" s="25">
        <v>43190</v>
      </c>
      <c r="F3" s="25">
        <v>43220</v>
      </c>
      <c r="G3" s="25">
        <v>43251</v>
      </c>
      <c r="H3" s="25">
        <v>43281</v>
      </c>
      <c r="I3" s="25">
        <v>43312</v>
      </c>
      <c r="J3" s="25">
        <v>43343</v>
      </c>
      <c r="K3" s="25">
        <v>43373</v>
      </c>
      <c r="L3" s="25">
        <v>43404</v>
      </c>
      <c r="M3" s="25">
        <v>43434</v>
      </c>
      <c r="N3" s="25">
        <v>43465</v>
      </c>
    </row>
    <row r="4" spans="1:19" x14ac:dyDescent="0.25">
      <c r="A4" s="8" t="s">
        <v>43</v>
      </c>
    </row>
    <row r="5" spans="1:19" x14ac:dyDescent="0.25">
      <c r="A5" t="s">
        <v>5</v>
      </c>
      <c r="B5" s="22">
        <v>1645778158</v>
      </c>
      <c r="C5" s="22">
        <v>1665212290</v>
      </c>
      <c r="D5" s="22">
        <v>1657821018</v>
      </c>
      <c r="E5" s="22">
        <f>1674425244-2212805</f>
        <v>1672212439</v>
      </c>
      <c r="F5" s="22">
        <v>1682039784</v>
      </c>
      <c r="G5" s="22">
        <v>1669335913</v>
      </c>
      <c r="H5" s="22">
        <v>1674806444</v>
      </c>
      <c r="I5" s="22">
        <v>1683901718</v>
      </c>
      <c r="J5" s="22">
        <v>1663921315</v>
      </c>
      <c r="K5" s="22">
        <v>1660959926</v>
      </c>
      <c r="L5" s="22">
        <v>1666788020</v>
      </c>
      <c r="M5" s="22">
        <v>1654731690</v>
      </c>
      <c r="N5" s="22">
        <v>1690916089</v>
      </c>
    </row>
    <row r="6" spans="1:19" x14ac:dyDescent="0.25">
      <c r="A6" t="s">
        <v>26</v>
      </c>
      <c r="B6" s="23">
        <v>0.47720000000000001</v>
      </c>
      <c r="C6" s="23">
        <v>0.48070000000000002</v>
      </c>
      <c r="D6" s="23">
        <v>0.47989999999999999</v>
      </c>
      <c r="E6" s="23">
        <v>0.48249999999999998</v>
      </c>
      <c r="F6" s="23">
        <v>0.48449999999999999</v>
      </c>
      <c r="G6" s="23">
        <v>0.43669999999999998</v>
      </c>
      <c r="H6" s="23">
        <v>0.47110000000000002</v>
      </c>
      <c r="I6" s="23">
        <v>0.47389999999999999</v>
      </c>
      <c r="J6" s="23">
        <v>0.47249999999999998</v>
      </c>
      <c r="K6" s="23">
        <v>0.4738</v>
      </c>
      <c r="L6" s="23">
        <v>0.4763</v>
      </c>
      <c r="M6" s="23">
        <v>0.47549999999999998</v>
      </c>
      <c r="N6" s="23">
        <v>0.48070000000000002</v>
      </c>
    </row>
    <row r="7" spans="1:19" x14ac:dyDescent="0.25">
      <c r="A7" t="s">
        <v>1</v>
      </c>
      <c r="B7" s="22">
        <v>1668000000</v>
      </c>
      <c r="C7" s="22">
        <v>1668000000</v>
      </c>
      <c r="D7" s="22">
        <v>1668000000</v>
      </c>
      <c r="E7" s="22">
        <v>1668000000</v>
      </c>
      <c r="F7" s="22">
        <v>1668000000</v>
      </c>
      <c r="G7" s="22">
        <v>2036000000</v>
      </c>
      <c r="H7" s="22">
        <v>1770500000</v>
      </c>
      <c r="I7" s="22">
        <v>1770500000</v>
      </c>
      <c r="J7" s="22">
        <v>1770500000</v>
      </c>
      <c r="K7" s="22">
        <v>1770500000</v>
      </c>
      <c r="L7" s="22">
        <v>1770500000</v>
      </c>
      <c r="M7" s="22">
        <v>1770500000</v>
      </c>
      <c r="N7" s="22">
        <v>1770500000</v>
      </c>
    </row>
    <row r="8" spans="1:19" ht="15.75" thickBot="1" x14ac:dyDescent="0.3">
      <c r="A8" t="s">
        <v>32</v>
      </c>
      <c r="B8" s="22">
        <v>135152970</v>
      </c>
      <c r="C8" s="22">
        <v>131233615</v>
      </c>
      <c r="D8" s="22">
        <v>128585573</v>
      </c>
      <c r="E8" s="22">
        <v>125742640</v>
      </c>
      <c r="F8" s="22">
        <v>121599942</v>
      </c>
      <c r="G8" s="22">
        <v>116887353</v>
      </c>
      <c r="H8" s="22">
        <v>109492124</v>
      </c>
      <c r="I8" s="22">
        <v>98803213</v>
      </c>
      <c r="J8" s="22">
        <v>86983321</v>
      </c>
      <c r="K8" s="22">
        <v>74382895</v>
      </c>
      <c r="L8" s="22">
        <v>62195507</v>
      </c>
      <c r="M8" s="22">
        <v>54965758</v>
      </c>
      <c r="N8" s="22">
        <v>55831036</v>
      </c>
      <c r="Q8" s="41">
        <v>206138970.97999999</v>
      </c>
      <c r="R8" s="40" t="s">
        <v>71</v>
      </c>
      <c r="S8" s="40" t="s">
        <v>62</v>
      </c>
    </row>
    <row r="9" spans="1:19" ht="15.75" thickBot="1" x14ac:dyDescent="0.3">
      <c r="A9" t="s">
        <v>13</v>
      </c>
      <c r="B9" s="22">
        <v>95700370</v>
      </c>
      <c r="C9" s="22">
        <v>95719759</v>
      </c>
      <c r="D9" s="22">
        <v>95730769</v>
      </c>
      <c r="E9" s="22">
        <v>95773505</v>
      </c>
      <c r="F9" s="22">
        <v>95802859</v>
      </c>
      <c r="G9" s="22">
        <v>113431087</v>
      </c>
      <c r="H9" s="22">
        <v>94517833</v>
      </c>
      <c r="I9" s="22">
        <v>94570207</v>
      </c>
      <c r="J9" s="22">
        <v>94607811</v>
      </c>
      <c r="K9" s="22">
        <v>94642520</v>
      </c>
      <c r="L9" s="22">
        <v>94679258</v>
      </c>
      <c r="M9" s="22">
        <v>94710057</v>
      </c>
      <c r="N9" s="22">
        <v>94761048</v>
      </c>
      <c r="Q9" s="41">
        <v>-159248495.13999999</v>
      </c>
      <c r="R9" s="40" t="s">
        <v>72</v>
      </c>
      <c r="S9" s="40" t="s">
        <v>63</v>
      </c>
    </row>
    <row r="10" spans="1:19" ht="15.75" thickBot="1" x14ac:dyDescent="0.3">
      <c r="A10" t="s">
        <v>10</v>
      </c>
      <c r="B10" s="22">
        <v>3619373</v>
      </c>
      <c r="C10" s="22">
        <v>3597516</v>
      </c>
      <c r="D10" s="22">
        <v>3559347</v>
      </c>
      <c r="E10" s="22">
        <v>3550006</v>
      </c>
      <c r="F10" s="22">
        <v>3493153</v>
      </c>
      <c r="G10" s="22">
        <v>3414901</v>
      </c>
      <c r="H10" s="22">
        <v>3296068</v>
      </c>
      <c r="I10" s="22">
        <v>3120530</v>
      </c>
      <c r="J10" s="22">
        <v>2913772</v>
      </c>
      <c r="K10" s="22">
        <v>2704243</v>
      </c>
      <c r="L10" s="22">
        <v>2581489</v>
      </c>
      <c r="M10" s="22">
        <v>2555466</v>
      </c>
      <c r="N10" s="22">
        <v>2789511</v>
      </c>
      <c r="Q10" s="41">
        <v>0</v>
      </c>
      <c r="R10" s="40" t="s">
        <v>73</v>
      </c>
      <c r="S10" s="40" t="s">
        <v>64</v>
      </c>
    </row>
    <row r="11" spans="1:19" ht="15.75" thickBot="1" x14ac:dyDescent="0.3">
      <c r="A11" t="s">
        <v>17</v>
      </c>
      <c r="B11" s="24">
        <v>5.5079999999999997E-2</v>
      </c>
      <c r="C11" s="24">
        <v>5.5199999999999999E-2</v>
      </c>
      <c r="D11" s="24">
        <v>5.527E-2</v>
      </c>
      <c r="E11" s="24">
        <v>5.5370000000000003E-2</v>
      </c>
      <c r="F11" s="24">
        <v>5.5489999999999998E-2</v>
      </c>
      <c r="G11" s="24">
        <v>5.4269999999999999E-2</v>
      </c>
      <c r="H11" s="24">
        <v>5.203E-2</v>
      </c>
      <c r="I11" s="24">
        <v>5.2260000000000001E-2</v>
      </c>
      <c r="J11" s="24">
        <v>5.2499999999999998E-2</v>
      </c>
      <c r="K11" s="24">
        <v>5.2769999999999997E-2</v>
      </c>
      <c r="L11" s="24">
        <v>5.3069999999999999E-2</v>
      </c>
      <c r="M11" s="24">
        <v>5.3280000000000001E-2</v>
      </c>
      <c r="N11" s="24">
        <v>5.3409999999999999E-2</v>
      </c>
      <c r="Q11" s="41">
        <v>0</v>
      </c>
      <c r="R11" s="40" t="s">
        <v>74</v>
      </c>
      <c r="S11" s="40" t="s">
        <v>65</v>
      </c>
    </row>
    <row r="12" spans="1:19" ht="15.75" thickBot="1" x14ac:dyDescent="0.3">
      <c r="A12" t="s">
        <v>14</v>
      </c>
      <c r="B12" s="22">
        <v>95099199</v>
      </c>
      <c r="C12" s="22">
        <v>95118586</v>
      </c>
      <c r="D12" s="22">
        <v>95129596</v>
      </c>
      <c r="E12" s="22">
        <v>95172332</v>
      </c>
      <c r="F12" s="22">
        <v>95201686</v>
      </c>
      <c r="G12" s="22">
        <v>112829914</v>
      </c>
      <c r="H12" s="22">
        <v>93916660</v>
      </c>
      <c r="I12" s="22">
        <v>93969034</v>
      </c>
      <c r="J12" s="22">
        <v>94006638</v>
      </c>
      <c r="K12" s="22">
        <v>94041347</v>
      </c>
      <c r="L12" s="22">
        <v>94078085</v>
      </c>
      <c r="M12" s="22">
        <v>94108884</v>
      </c>
      <c r="N12" s="22">
        <v>94159876</v>
      </c>
      <c r="Q12" s="41">
        <v>0</v>
      </c>
      <c r="R12" s="40" t="s">
        <v>75</v>
      </c>
      <c r="S12" s="40" t="s">
        <v>66</v>
      </c>
    </row>
    <row r="13" spans="1:19" ht="15.75" thickBot="1" x14ac:dyDescent="0.3">
      <c r="A13" t="s">
        <v>18</v>
      </c>
      <c r="B13" s="24">
        <v>5.7009999999999998E-2</v>
      </c>
      <c r="C13" s="24">
        <v>5.7029999999999997E-2</v>
      </c>
      <c r="D13" s="24">
        <v>5.7029999999999997E-2</v>
      </c>
      <c r="E13" s="24">
        <v>5.706E-2</v>
      </c>
      <c r="F13" s="24">
        <v>5.7079999999999999E-2</v>
      </c>
      <c r="G13" s="24">
        <v>5.5419999999999997E-2</v>
      </c>
      <c r="H13" s="24">
        <v>5.305E-2</v>
      </c>
      <c r="I13" s="24">
        <v>5.3069999999999999E-2</v>
      </c>
      <c r="J13" s="24">
        <v>5.3100000000000001E-2</v>
      </c>
      <c r="K13" s="24">
        <v>5.3120000000000001E-2</v>
      </c>
      <c r="L13" s="24">
        <v>5.314E-2</v>
      </c>
      <c r="M13" s="24">
        <v>5.3150000000000003E-2</v>
      </c>
      <c r="N13" s="24">
        <v>5.3179999999999998E-2</v>
      </c>
      <c r="Q13" s="41">
        <v>0</v>
      </c>
      <c r="R13" s="40" t="s">
        <v>76</v>
      </c>
      <c r="S13" s="40" t="s">
        <v>67</v>
      </c>
    </row>
    <row r="14" spans="1:19" ht="15.75" thickBot="1" x14ac:dyDescent="0.3">
      <c r="A14" t="s">
        <v>15</v>
      </c>
      <c r="B14" s="22">
        <v>95099198</v>
      </c>
      <c r="C14" s="22">
        <v>95118586</v>
      </c>
      <c r="D14" s="22">
        <v>95129595</v>
      </c>
      <c r="E14" s="22">
        <v>95172332</v>
      </c>
      <c r="F14" s="22">
        <v>95201686</v>
      </c>
      <c r="G14" s="22">
        <v>112829914</v>
      </c>
      <c r="H14" s="22">
        <v>93916660</v>
      </c>
      <c r="I14" s="22">
        <v>93969034</v>
      </c>
      <c r="J14" s="22">
        <v>94006638</v>
      </c>
      <c r="K14" s="22">
        <v>94041347</v>
      </c>
      <c r="L14" s="22">
        <v>94078085</v>
      </c>
      <c r="M14" s="22">
        <v>94108884</v>
      </c>
      <c r="N14" s="22">
        <v>94159876</v>
      </c>
      <c r="Q14" s="41">
        <v>0</v>
      </c>
      <c r="R14" s="40" t="s">
        <v>77</v>
      </c>
      <c r="S14" s="40" t="s">
        <v>68</v>
      </c>
    </row>
    <row r="15" spans="1:19" ht="15.75" thickBot="1" x14ac:dyDescent="0.3">
      <c r="A15" t="s">
        <v>19</v>
      </c>
      <c r="B15" s="24">
        <v>5.7009999999999998E-2</v>
      </c>
      <c r="C15" s="24">
        <v>5.7029999999999997E-2</v>
      </c>
      <c r="D15" s="24">
        <v>5.7029999999999997E-2</v>
      </c>
      <c r="E15" s="24">
        <v>5.706E-2</v>
      </c>
      <c r="F15" s="24">
        <v>5.7079999999999999E-2</v>
      </c>
      <c r="G15" s="24">
        <v>5.5419999999999997E-2</v>
      </c>
      <c r="H15" s="24">
        <v>5.305E-2</v>
      </c>
      <c r="I15" s="24">
        <v>5.3069999999999999E-2</v>
      </c>
      <c r="J15" s="24">
        <v>5.3100000000000001E-2</v>
      </c>
      <c r="K15" s="24">
        <v>5.3120000000000001E-2</v>
      </c>
      <c r="L15" s="24">
        <v>5.314E-2</v>
      </c>
      <c r="M15" s="24">
        <v>5.3150000000000003E-2</v>
      </c>
      <c r="N15" s="24">
        <v>5.3179999999999998E-2</v>
      </c>
      <c r="Q15" s="41">
        <v>16816829.890000001</v>
      </c>
      <c r="R15" s="40" t="s">
        <v>78</v>
      </c>
      <c r="S15" s="40" t="s">
        <v>69</v>
      </c>
    </row>
    <row r="16" spans="1:19" ht="15.75" thickBot="1" x14ac:dyDescent="0.3">
      <c r="A16" t="s">
        <v>34</v>
      </c>
      <c r="B16" s="22">
        <v>108581014.01000001</v>
      </c>
      <c r="C16" s="22">
        <v>109865540.81</v>
      </c>
      <c r="D16" s="44">
        <v>110992803.71000001</v>
      </c>
      <c r="E16" s="44">
        <v>112247285.56</v>
      </c>
      <c r="F16" s="44">
        <v>113001324.49000001</v>
      </c>
      <c r="G16" s="44">
        <v>113392749.48</v>
      </c>
      <c r="H16" s="44">
        <v>113517830.7</v>
      </c>
      <c r="I16" s="44">
        <v>113692457.76000001</v>
      </c>
      <c r="J16" s="44">
        <v>113889789.5</v>
      </c>
      <c r="K16" s="44">
        <v>114257774.7</v>
      </c>
      <c r="L16" s="44">
        <v>114820867.42</v>
      </c>
      <c r="M16" s="44">
        <v>115776394.87</v>
      </c>
      <c r="N16" s="44">
        <f>SUM(Q15:Q16)</f>
        <v>106633209.98</v>
      </c>
      <c r="Q16" s="41">
        <v>89816380.090000004</v>
      </c>
      <c r="R16" s="40" t="s">
        <v>79</v>
      </c>
      <c r="S16" s="40" t="s">
        <v>70</v>
      </c>
    </row>
    <row r="17" spans="1:18" x14ac:dyDescent="0.25">
      <c r="A17" t="s">
        <v>31</v>
      </c>
      <c r="B17" s="22">
        <v>121483871</v>
      </c>
      <c r="C17" s="22">
        <v>98193548</v>
      </c>
      <c r="D17" s="22">
        <v>73392857</v>
      </c>
      <c r="E17" s="22">
        <v>56451613</v>
      </c>
      <c r="F17" s="22">
        <v>38833333</v>
      </c>
      <c r="G17" s="22">
        <v>24000000</v>
      </c>
      <c r="H17" s="22">
        <v>0</v>
      </c>
      <c r="I17" s="22">
        <v>1661290</v>
      </c>
      <c r="J17" s="22">
        <v>10741935</v>
      </c>
      <c r="K17" s="22">
        <v>26233333</v>
      </c>
      <c r="L17" s="22">
        <v>64209677</v>
      </c>
      <c r="M17" s="22">
        <v>120650000</v>
      </c>
      <c r="N17" s="22">
        <v>184354839</v>
      </c>
      <c r="Q17" s="42">
        <f>SUM(Q8:Q16)</f>
        <v>153523685.81999999</v>
      </c>
    </row>
    <row r="19" spans="1:18" x14ac:dyDescent="0.25">
      <c r="A19" s="8" t="s">
        <v>16</v>
      </c>
    </row>
    <row r="20" spans="1:18" s="16" customFormat="1" x14ac:dyDescent="0.25">
      <c r="A20" s="16" t="s">
        <v>6</v>
      </c>
      <c r="B20" s="39">
        <v>161131681.88</v>
      </c>
      <c r="C20" s="43">
        <v>162208788</v>
      </c>
      <c r="D20" s="43">
        <v>163164022.94999999</v>
      </c>
      <c r="E20" s="43">
        <f>162871436.04-2212805</f>
        <v>160658631.03999999</v>
      </c>
      <c r="F20" s="43">
        <v>161696454.91</v>
      </c>
      <c r="G20" s="43">
        <v>162109387.89999998</v>
      </c>
      <c r="H20" s="43">
        <v>162148841.21999997</v>
      </c>
      <c r="I20" s="43">
        <v>162018841.30000001</v>
      </c>
      <c r="J20" s="43">
        <v>162178071.16999999</v>
      </c>
      <c r="K20" s="43">
        <v>160527658</v>
      </c>
      <c r="L20" s="43">
        <v>160820725.74000001</v>
      </c>
      <c r="M20" s="43">
        <v>161568582.34999999</v>
      </c>
      <c r="N20" s="43">
        <f>Q17</f>
        <v>153523685.81999999</v>
      </c>
    </row>
    <row r="23" spans="1:18" x14ac:dyDescent="0.25">
      <c r="A23" t="s">
        <v>36</v>
      </c>
      <c r="B23" s="35">
        <v>-1109643921.05</v>
      </c>
      <c r="C23" s="35">
        <v>-1109724771.1099999</v>
      </c>
      <c r="D23" s="35">
        <v>-1109825533.45</v>
      </c>
      <c r="E23" s="35">
        <v>-1109877248.8900001</v>
      </c>
      <c r="F23" s="35">
        <v>-1109929402.9000001</v>
      </c>
      <c r="G23" s="35">
        <v>-1110789664.76</v>
      </c>
      <c r="H23" s="35">
        <v>-1110871790.04</v>
      </c>
      <c r="I23" s="35">
        <v>-1110871767.0599999</v>
      </c>
      <c r="J23" s="35">
        <v>-1110871767.0599999</v>
      </c>
      <c r="K23" s="35">
        <v>-1110871767.0599999</v>
      </c>
      <c r="L23" s="35">
        <v>-1110871767.0599999</v>
      </c>
      <c r="M23" s="35">
        <v>-1110871767.0599999</v>
      </c>
      <c r="N23" s="35">
        <f>Q23</f>
        <v>-1110871767.0599999</v>
      </c>
      <c r="P23" s="26"/>
      <c r="Q23" s="26">
        <v>-1110871767.0599999</v>
      </c>
      <c r="R23" t="s">
        <v>36</v>
      </c>
    </row>
    <row r="24" spans="1:18" x14ac:dyDescent="0.25">
      <c r="A24" t="s">
        <v>41</v>
      </c>
      <c r="B24" s="35">
        <v>-23803559.349999994</v>
      </c>
      <c r="C24" s="35">
        <v>-21119035.329999998</v>
      </c>
      <c r="D24" s="35">
        <v>-21073310.369999997</v>
      </c>
      <c r="E24" s="35">
        <v>-21671599.040000003</v>
      </c>
      <c r="F24" s="35">
        <v>-22270838.670000002</v>
      </c>
      <c r="G24" s="35">
        <v>-22870078.300000004</v>
      </c>
      <c r="H24" s="35">
        <v>-23432086.970000003</v>
      </c>
      <c r="I24" s="35">
        <v>-23401631.380000003</v>
      </c>
      <c r="J24" s="35">
        <v>-23972037.180000003</v>
      </c>
      <c r="K24" s="35">
        <v>-24671142.140000001</v>
      </c>
      <c r="L24" s="35">
        <v>-25249238.600000001</v>
      </c>
      <c r="M24" s="35">
        <v>-25827335.060000002</v>
      </c>
      <c r="N24" s="35">
        <f>SUM(Q24:Q31)</f>
        <v>-25619319.860000003</v>
      </c>
      <c r="P24" s="2"/>
      <c r="Q24" s="37">
        <v>9506476.2200000007</v>
      </c>
      <c r="R24" t="s">
        <v>45</v>
      </c>
    </row>
    <row r="25" spans="1:18" x14ac:dyDescent="0.25">
      <c r="A25" s="27" t="s">
        <v>37</v>
      </c>
      <c r="B25" s="35">
        <v>8089542</v>
      </c>
      <c r="C25" s="35">
        <v>8021820</v>
      </c>
      <c r="D25" s="35">
        <v>7953781</v>
      </c>
      <c r="E25" s="35">
        <v>9628105</v>
      </c>
      <c r="F25" s="35">
        <v>9560066</v>
      </c>
      <c r="G25" s="35">
        <v>9492027</v>
      </c>
      <c r="H25" s="35">
        <v>9423988</v>
      </c>
      <c r="I25" s="35">
        <v>9355949</v>
      </c>
      <c r="J25" s="35">
        <v>9287910</v>
      </c>
      <c r="K25" s="35">
        <v>9219871</v>
      </c>
      <c r="L25" s="35">
        <v>9151832</v>
      </c>
      <c r="M25" s="35">
        <v>9083793</v>
      </c>
      <c r="N25" s="35">
        <f>Q37</f>
        <v>9015754</v>
      </c>
      <c r="P25" s="2"/>
      <c r="Q25" s="37">
        <v>1190235</v>
      </c>
      <c r="R25" t="s">
        <v>61</v>
      </c>
    </row>
    <row r="26" spans="1:18" x14ac:dyDescent="0.25">
      <c r="A26" t="s">
        <v>42</v>
      </c>
      <c r="B26" s="35">
        <v>-604469627.17999995</v>
      </c>
      <c r="C26" s="35">
        <v>-627791959.27999997</v>
      </c>
      <c r="D26" s="35">
        <v>-621472913.43000007</v>
      </c>
      <c r="E26" s="35">
        <f>-638680665.64+2212805</f>
        <v>-636467860.63999999</v>
      </c>
      <c r="F26" s="35">
        <v>-646397851.74000001</v>
      </c>
      <c r="G26" s="35">
        <v>-632625904.36000001</v>
      </c>
      <c r="H26" s="35">
        <v>-637577382.49999988</v>
      </c>
      <c r="I26" s="35">
        <v>-646877762.16999996</v>
      </c>
      <c r="J26" s="35">
        <v>-626521051.19000006</v>
      </c>
      <c r="K26" s="35">
        <v>-623228542.41999996</v>
      </c>
      <c r="L26" s="35">
        <v>-629041632.33000004</v>
      </c>
      <c r="M26" s="35">
        <v>-617362733.46000004</v>
      </c>
      <c r="N26" s="35">
        <f>SUM(Q32:Q36,Q38)</f>
        <v>-644595034.78999996</v>
      </c>
      <c r="P26" s="26"/>
      <c r="Q26" s="38">
        <v>16463176.76</v>
      </c>
      <c r="R26" t="s">
        <v>46</v>
      </c>
    </row>
    <row r="27" spans="1:18" x14ac:dyDescent="0.25">
      <c r="A27" t="s">
        <v>38</v>
      </c>
      <c r="B27" s="28">
        <f t="shared" ref="B27:L27" si="0">SUM(B23:B26)</f>
        <v>-1729827565.5799999</v>
      </c>
      <c r="C27" s="28">
        <f t="shared" si="0"/>
        <v>-1750613945.7199998</v>
      </c>
      <c r="D27" s="28">
        <f t="shared" si="0"/>
        <v>-1744417976.25</v>
      </c>
      <c r="E27" s="28">
        <f t="shared" si="0"/>
        <v>-1758388603.5700002</v>
      </c>
      <c r="F27" s="28">
        <f t="shared" si="0"/>
        <v>-1769038027.3100002</v>
      </c>
      <c r="G27" s="28">
        <f t="shared" si="0"/>
        <v>-1756793620.4200001</v>
      </c>
      <c r="H27" s="28">
        <f t="shared" si="0"/>
        <v>-1762457271.5099998</v>
      </c>
      <c r="I27" s="28">
        <f t="shared" si="0"/>
        <v>-1771795211.6100001</v>
      </c>
      <c r="J27" s="28">
        <f t="shared" si="0"/>
        <v>-1752076945.4300001</v>
      </c>
      <c r="K27" s="28">
        <f t="shared" si="0"/>
        <v>-1749551580.6199999</v>
      </c>
      <c r="L27" s="28">
        <f t="shared" si="0"/>
        <v>-1756010805.9899998</v>
      </c>
      <c r="M27" s="28">
        <f t="shared" ref="M27:N27" si="1">SUM(M23:M26)</f>
        <v>-1744978042.5799999</v>
      </c>
      <c r="N27" s="28">
        <f t="shared" si="1"/>
        <v>-1772070367.7099998</v>
      </c>
      <c r="P27" s="26"/>
      <c r="Q27" s="37">
        <v>17105855.559999999</v>
      </c>
      <c r="R27" t="s">
        <v>47</v>
      </c>
    </row>
    <row r="28" spans="1:18" x14ac:dyDescent="0.25">
      <c r="A28" t="s">
        <v>44</v>
      </c>
      <c r="B28" s="35">
        <v>108581014.01000001</v>
      </c>
      <c r="C28" s="35">
        <v>109865540.81</v>
      </c>
      <c r="D28" s="35">
        <v>110992803.71000001</v>
      </c>
      <c r="E28" s="35">
        <v>112247285.56</v>
      </c>
      <c r="F28" s="35">
        <v>113001324.49000001</v>
      </c>
      <c r="G28" s="35">
        <v>113392749.48</v>
      </c>
      <c r="H28" s="35">
        <v>113517830.7</v>
      </c>
      <c r="I28" s="35">
        <v>113692457.76000001</v>
      </c>
      <c r="J28" s="35">
        <v>113889789.5</v>
      </c>
      <c r="K28" s="35">
        <v>114257774.7</v>
      </c>
      <c r="L28" s="35">
        <v>114820867.42</v>
      </c>
      <c r="M28" s="35">
        <v>115776394.87</v>
      </c>
      <c r="N28" s="35">
        <f>(P41+P42)</f>
        <v>106633209.98</v>
      </c>
      <c r="P28" s="2"/>
      <c r="Q28" s="37">
        <v>-5840619.5</v>
      </c>
      <c r="R28" t="s">
        <v>48</v>
      </c>
    </row>
    <row r="29" spans="1:18" x14ac:dyDescent="0.25">
      <c r="A29" t="s">
        <v>39</v>
      </c>
      <c r="B29" s="35">
        <v>-16442064.34</v>
      </c>
      <c r="C29" s="35">
        <v>-16442064.34</v>
      </c>
      <c r="D29" s="35">
        <v>-16442064.34</v>
      </c>
      <c r="E29" s="35">
        <v>-16443015.300000001</v>
      </c>
      <c r="F29" s="35">
        <v>-16443015.300000001</v>
      </c>
      <c r="G29" s="35">
        <v>-16443015.300000001</v>
      </c>
      <c r="H29" s="35">
        <v>-16443015.300000001</v>
      </c>
      <c r="I29" s="35">
        <v>-16443015.300000001</v>
      </c>
      <c r="J29" s="35">
        <v>-16446248.869999999</v>
      </c>
      <c r="K29" s="35">
        <v>-16446248.869999999</v>
      </c>
      <c r="L29" s="35">
        <v>-16446248.869999999</v>
      </c>
      <c r="M29" s="35">
        <v>-16446248.869999999</v>
      </c>
      <c r="N29" s="35">
        <f>P43</f>
        <v>-16463176.76</v>
      </c>
      <c r="P29" s="2"/>
      <c r="Q29" s="37">
        <v>-24244723.940000001</v>
      </c>
      <c r="R29" t="s">
        <v>54</v>
      </c>
    </row>
    <row r="30" spans="1:18" x14ac:dyDescent="0.25">
      <c r="A30" t="s">
        <v>40</v>
      </c>
      <c r="B30" s="36">
        <v>-8089542</v>
      </c>
      <c r="C30" s="36">
        <v>-8021820</v>
      </c>
      <c r="D30" s="36">
        <v>-7953781</v>
      </c>
      <c r="E30" s="36">
        <v>-9628105</v>
      </c>
      <c r="F30" s="36">
        <v>-9560066</v>
      </c>
      <c r="G30" s="36">
        <v>-9492027</v>
      </c>
      <c r="H30" s="36">
        <v>-9423988</v>
      </c>
      <c r="I30" s="36">
        <v>-9355949</v>
      </c>
      <c r="J30" s="36">
        <v>-9287910</v>
      </c>
      <c r="K30" s="36">
        <v>-9219871</v>
      </c>
      <c r="L30" s="36">
        <v>-9151832</v>
      </c>
      <c r="M30" s="36">
        <v>-9083793</v>
      </c>
      <c r="N30" s="36">
        <f>P44</f>
        <v>-9015754</v>
      </c>
      <c r="P30" s="2"/>
      <c r="Q30" s="37">
        <v>-31835413.960000001</v>
      </c>
      <c r="R30" t="s">
        <v>49</v>
      </c>
    </row>
    <row r="31" spans="1:18" x14ac:dyDescent="0.25">
      <c r="A31" t="s">
        <v>5</v>
      </c>
      <c r="B31" s="28">
        <f t="shared" ref="B31:L31" si="2">SUM(B27:B30)</f>
        <v>-1645778157.9099998</v>
      </c>
      <c r="C31" s="28">
        <f t="shared" si="2"/>
        <v>-1665212289.2499998</v>
      </c>
      <c r="D31" s="28">
        <f t="shared" si="2"/>
        <v>-1657821017.8799999</v>
      </c>
      <c r="E31" s="28">
        <f t="shared" si="2"/>
        <v>-1672212438.3100002</v>
      </c>
      <c r="F31" s="28">
        <f t="shared" si="2"/>
        <v>-1682039784.1200001</v>
      </c>
      <c r="G31" s="28">
        <f t="shared" si="2"/>
        <v>-1669335913.24</v>
      </c>
      <c r="H31" s="28">
        <f t="shared" si="2"/>
        <v>-1674806444.1099997</v>
      </c>
      <c r="I31" s="28">
        <f t="shared" si="2"/>
        <v>-1683901718.1500001</v>
      </c>
      <c r="J31" s="28">
        <f t="shared" si="2"/>
        <v>-1663921314.8</v>
      </c>
      <c r="K31" s="28">
        <f t="shared" si="2"/>
        <v>-1660959925.7899997</v>
      </c>
      <c r="L31" s="28">
        <f t="shared" si="2"/>
        <v>-1666788019.4399996</v>
      </c>
      <c r="M31" s="28">
        <f t="shared" ref="M31:N31" si="3">SUM(M27:M30)</f>
        <v>-1654731689.5799999</v>
      </c>
      <c r="N31" s="28">
        <f t="shared" si="3"/>
        <v>-1690916088.4899998</v>
      </c>
      <c r="P31" s="29"/>
      <c r="Q31" s="38">
        <v>-7964306</v>
      </c>
      <c r="R31" t="s">
        <v>50</v>
      </c>
    </row>
    <row r="32" spans="1:18" x14ac:dyDescent="0.25">
      <c r="B32" s="26">
        <f t="shared" ref="B32:M32" si="4">B5</f>
        <v>1645778158</v>
      </c>
      <c r="C32" s="26">
        <f t="shared" si="4"/>
        <v>1665212290</v>
      </c>
      <c r="D32" s="26">
        <f t="shared" si="4"/>
        <v>1657821018</v>
      </c>
      <c r="E32" s="26">
        <f t="shared" si="4"/>
        <v>1672212439</v>
      </c>
      <c r="F32" s="26">
        <f t="shared" si="4"/>
        <v>1682039784</v>
      </c>
      <c r="G32" s="26">
        <f t="shared" si="4"/>
        <v>1669335913</v>
      </c>
      <c r="H32" s="26">
        <f t="shared" si="4"/>
        <v>1674806444</v>
      </c>
      <c r="I32" s="26">
        <f t="shared" si="4"/>
        <v>1683901718</v>
      </c>
      <c r="J32" s="26">
        <f t="shared" si="4"/>
        <v>1663921315</v>
      </c>
      <c r="K32" s="26">
        <f t="shared" si="4"/>
        <v>1660959926</v>
      </c>
      <c r="L32" s="26">
        <f t="shared" si="4"/>
        <v>1666788020</v>
      </c>
      <c r="M32" s="26">
        <f t="shared" si="4"/>
        <v>1654731690</v>
      </c>
      <c r="N32" s="26">
        <f t="shared" ref="N32" si="5">N5</f>
        <v>1690916089</v>
      </c>
      <c r="P32" s="2"/>
      <c r="Q32" s="32">
        <v>-37452972.619999997</v>
      </c>
      <c r="R32" t="s">
        <v>55</v>
      </c>
    </row>
    <row r="33" spans="2:18" ht="15.75" thickBot="1" x14ac:dyDescent="0.3">
      <c r="B33" s="34">
        <f t="shared" ref="B33:L33" si="6">B31+B32</f>
        <v>9.0000152587890625E-2</v>
      </c>
      <c r="C33" s="34">
        <f t="shared" si="6"/>
        <v>0.7500002384185791</v>
      </c>
      <c r="D33" s="34">
        <f t="shared" si="6"/>
        <v>0.12000012397766113</v>
      </c>
      <c r="E33" s="34">
        <f t="shared" si="6"/>
        <v>0.68999981880187988</v>
      </c>
      <c r="F33" s="34">
        <f t="shared" si="6"/>
        <v>-0.12000012397766113</v>
      </c>
      <c r="G33" s="34">
        <f t="shared" si="6"/>
        <v>-0.24000000953674316</v>
      </c>
      <c r="H33" s="34">
        <f t="shared" si="6"/>
        <v>-0.10999965667724609</v>
      </c>
      <c r="I33" s="34">
        <f t="shared" si="6"/>
        <v>-0.15000009536743164</v>
      </c>
      <c r="J33" s="34">
        <f t="shared" si="6"/>
        <v>0.20000004768371582</v>
      </c>
      <c r="K33" s="34">
        <f t="shared" si="6"/>
        <v>0.21000027656555176</v>
      </c>
      <c r="L33" s="34">
        <f t="shared" si="6"/>
        <v>0.56000041961669922</v>
      </c>
      <c r="M33" s="34">
        <f t="shared" ref="M33:N33" si="7">M31+M32</f>
        <v>0.42000007629394531</v>
      </c>
      <c r="N33" s="34">
        <f t="shared" si="7"/>
        <v>0.51000022888183594</v>
      </c>
      <c r="P33" s="2"/>
      <c r="Q33" s="32">
        <v>-509960950.43000001</v>
      </c>
      <c r="R33" t="s">
        <v>51</v>
      </c>
    </row>
    <row r="34" spans="2:18" x14ac:dyDescent="0.25">
      <c r="P34" s="2"/>
      <c r="Q34" s="32">
        <v>40858901.229999997</v>
      </c>
      <c r="R34" t="s">
        <v>56</v>
      </c>
    </row>
    <row r="35" spans="2:18" x14ac:dyDescent="0.25">
      <c r="P35" s="2"/>
      <c r="Q35" s="32">
        <v>-25786574.399999999</v>
      </c>
      <c r="R35" t="s">
        <v>58</v>
      </c>
    </row>
    <row r="36" spans="2:18" x14ac:dyDescent="0.25">
      <c r="P36" s="2"/>
      <c r="Q36" s="32">
        <v>24175681.07</v>
      </c>
      <c r="R36" t="s">
        <v>59</v>
      </c>
    </row>
    <row r="37" spans="2:18" x14ac:dyDescent="0.25">
      <c r="P37" s="2"/>
      <c r="Q37" s="38">
        <v>9015754</v>
      </c>
      <c r="R37" t="s">
        <v>57</v>
      </c>
    </row>
    <row r="38" spans="2:18" x14ac:dyDescent="0.25">
      <c r="P38" s="2"/>
      <c r="Q38" s="32">
        <v>-136429119.63999999</v>
      </c>
      <c r="R38" t="s">
        <v>60</v>
      </c>
    </row>
    <row r="39" spans="2:18" x14ac:dyDescent="0.25">
      <c r="P39" s="2"/>
      <c r="Q39" s="33">
        <f>SUM(Q23:Q38)</f>
        <v>-1772070367.71</v>
      </c>
    </row>
    <row r="41" spans="2:18" x14ac:dyDescent="0.25">
      <c r="P41" s="2">
        <f>Q15</f>
        <v>16816829.890000001</v>
      </c>
      <c r="R41" t="s">
        <v>52</v>
      </c>
    </row>
    <row r="42" spans="2:18" x14ac:dyDescent="0.25">
      <c r="P42" s="2">
        <f>Q16</f>
        <v>89816380.090000004</v>
      </c>
      <c r="Q42" s="2"/>
      <c r="R42" t="s">
        <v>52</v>
      </c>
    </row>
    <row r="43" spans="2:18" x14ac:dyDescent="0.25">
      <c r="P43" s="2">
        <f>-Q26</f>
        <v>-16463176.76</v>
      </c>
      <c r="Q43" s="2"/>
      <c r="R43" t="str">
        <f>R26</f>
        <v>Common Stock Expense</v>
      </c>
    </row>
    <row r="44" spans="2:18" x14ac:dyDescent="0.25">
      <c r="P44" s="30">
        <f>-Q37</f>
        <v>-9015754</v>
      </c>
      <c r="Q44" s="2"/>
      <c r="R44" t="str">
        <f>R37</f>
        <v>AOCI</v>
      </c>
    </row>
    <row r="45" spans="2:18" x14ac:dyDescent="0.25">
      <c r="P45" s="2"/>
      <c r="Q45" s="30">
        <f>SUM(P41:P44)</f>
        <v>81154279.219999999</v>
      </c>
      <c r="R45" t="s">
        <v>53</v>
      </c>
    </row>
    <row r="46" spans="2:18" x14ac:dyDescent="0.25">
      <c r="Q46" s="31">
        <f>SUM(Q39:Q45)</f>
        <v>-1690916088.49</v>
      </c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5"/>
  <sheetViews>
    <sheetView workbookViewId="0">
      <pane xSplit="1" ySplit="2" topLeftCell="J13" activePane="bottomRight" state="frozen"/>
      <selection pane="topRight" activeCell="B1" sqref="B1"/>
      <selection pane="bottomLeft" activeCell="A3" sqref="A3"/>
      <selection pane="bottomRight" activeCell="L32" sqref="L32"/>
    </sheetView>
  </sheetViews>
  <sheetFormatPr defaultRowHeight="15" x14ac:dyDescent="0.25"/>
  <cols>
    <col min="1" max="1" width="18.140625" bestFit="1" customWidth="1"/>
    <col min="2" max="15" width="14.28515625" bestFit="1" customWidth="1"/>
  </cols>
  <sheetData>
    <row r="2" spans="1:15" s="14" customFormat="1" x14ac:dyDescent="0.25">
      <c r="A2" s="12" t="s">
        <v>20</v>
      </c>
      <c r="B2" s="13">
        <f>DataEntry!B3</f>
        <v>43100</v>
      </c>
      <c r="C2" s="13">
        <f>DataEntry!C3</f>
        <v>43131</v>
      </c>
      <c r="D2" s="13">
        <f>DataEntry!D3</f>
        <v>43159</v>
      </c>
      <c r="E2" s="13">
        <f>DataEntry!E3</f>
        <v>43190</v>
      </c>
      <c r="F2" s="13">
        <f>DataEntry!F3</f>
        <v>43220</v>
      </c>
      <c r="G2" s="13">
        <f>DataEntry!G3</f>
        <v>43251</v>
      </c>
      <c r="H2" s="13">
        <f>DataEntry!H3</f>
        <v>43281</v>
      </c>
      <c r="I2" s="13">
        <f>DataEntry!I3</f>
        <v>43312</v>
      </c>
      <c r="J2" s="13">
        <f>DataEntry!J3</f>
        <v>43343</v>
      </c>
      <c r="K2" s="13">
        <f>DataEntry!K3</f>
        <v>43373</v>
      </c>
      <c r="L2" s="13">
        <f>DataEntry!L3</f>
        <v>43404</v>
      </c>
      <c r="M2" s="13">
        <f>DataEntry!M3</f>
        <v>43434</v>
      </c>
      <c r="N2" s="13">
        <f>DataEntry!N3</f>
        <v>43465</v>
      </c>
      <c r="O2" s="13" t="s">
        <v>25</v>
      </c>
    </row>
    <row r="3" spans="1:15" x14ac:dyDescent="0.25">
      <c r="A3" t="s">
        <v>0</v>
      </c>
    </row>
    <row r="4" spans="1:15" x14ac:dyDescent="0.25">
      <c r="A4" t="s">
        <v>1</v>
      </c>
      <c r="B4" s="2">
        <f>DataEntry!B7</f>
        <v>1668000000</v>
      </c>
      <c r="C4" s="2">
        <f>DataEntry!C7</f>
        <v>1668000000</v>
      </c>
      <c r="D4" s="2">
        <f>DataEntry!D7</f>
        <v>1668000000</v>
      </c>
      <c r="E4" s="2">
        <f>DataEntry!E7</f>
        <v>1668000000</v>
      </c>
      <c r="F4" s="2">
        <f>DataEntry!F7</f>
        <v>1668000000</v>
      </c>
      <c r="G4" s="2">
        <f>DataEntry!G7</f>
        <v>2036000000</v>
      </c>
      <c r="H4" s="2">
        <f>DataEntry!H7</f>
        <v>1770500000</v>
      </c>
      <c r="I4" s="2">
        <f>DataEntry!I7</f>
        <v>1770500000</v>
      </c>
      <c r="J4" s="2">
        <f>DataEntry!J7</f>
        <v>1770500000</v>
      </c>
      <c r="K4" s="2">
        <f>DataEntry!K7</f>
        <v>1770500000</v>
      </c>
      <c r="L4" s="2">
        <f>DataEntry!L7</f>
        <v>1770500000</v>
      </c>
      <c r="M4" s="2">
        <f>DataEntry!M7</f>
        <v>1770500000</v>
      </c>
      <c r="N4" s="2">
        <f>DataEntry!N7</f>
        <v>1770500000</v>
      </c>
      <c r="O4" s="2">
        <f>(((+N4+B4)/2)+(C4+D4+E4+F4+G4+H4+I4+J4+K4+L4+M4))/12</f>
        <v>1754187500</v>
      </c>
    </row>
    <row r="5" spans="1:15" x14ac:dyDescent="0.25">
      <c r="A5" t="s">
        <v>2</v>
      </c>
      <c r="B5" s="2">
        <f>DataEntry!B8</f>
        <v>135152970</v>
      </c>
      <c r="C5" s="2">
        <f>DataEntry!C8</f>
        <v>131233615</v>
      </c>
      <c r="D5" s="2">
        <f>DataEntry!D8</f>
        <v>128585573</v>
      </c>
      <c r="E5" s="2">
        <f>DataEntry!E8</f>
        <v>125742640</v>
      </c>
      <c r="F5" s="2">
        <f>DataEntry!F8</f>
        <v>121599942</v>
      </c>
      <c r="G5" s="2">
        <f>DataEntry!G8</f>
        <v>116887353</v>
      </c>
      <c r="H5" s="2">
        <f>DataEntry!H8</f>
        <v>109492124</v>
      </c>
      <c r="I5" s="2">
        <f>DataEntry!I8</f>
        <v>98803213</v>
      </c>
      <c r="J5" s="2">
        <f>DataEntry!J8</f>
        <v>86983321</v>
      </c>
      <c r="K5" s="2">
        <f>DataEntry!K8</f>
        <v>74382895</v>
      </c>
      <c r="L5" s="2">
        <f>DataEntry!L8</f>
        <v>62195507</v>
      </c>
      <c r="M5" s="2">
        <f>DataEntry!M8</f>
        <v>54965758</v>
      </c>
      <c r="N5" s="2">
        <f>DataEntry!N8</f>
        <v>55831036</v>
      </c>
      <c r="O5" s="2">
        <f>(((+N5+B5)/2)+(C5+D5+E5+F5+G5+H5+I5+J5+K5+L5+M5))/12</f>
        <v>100530328.66666667</v>
      </c>
    </row>
    <row r="6" spans="1:15" ht="15.75" thickBot="1" x14ac:dyDescent="0.3">
      <c r="A6" t="s">
        <v>3</v>
      </c>
      <c r="B6" s="5">
        <f>SUM(B4:B5)</f>
        <v>1803152970</v>
      </c>
      <c r="C6" s="5">
        <f t="shared" ref="C6:O6" si="0">SUM(C4:C5)</f>
        <v>1799233615</v>
      </c>
      <c r="D6" s="5">
        <f t="shared" si="0"/>
        <v>1796585573</v>
      </c>
      <c r="E6" s="5">
        <f t="shared" si="0"/>
        <v>1793742640</v>
      </c>
      <c r="F6" s="5">
        <f t="shared" si="0"/>
        <v>1789599942</v>
      </c>
      <c r="G6" s="5">
        <f t="shared" si="0"/>
        <v>2152887353</v>
      </c>
      <c r="H6" s="5">
        <f t="shared" si="0"/>
        <v>1879992124</v>
      </c>
      <c r="I6" s="5">
        <f t="shared" si="0"/>
        <v>1869303213</v>
      </c>
      <c r="J6" s="5">
        <f t="shared" si="0"/>
        <v>1857483321</v>
      </c>
      <c r="K6" s="5">
        <f t="shared" si="0"/>
        <v>1844882895</v>
      </c>
      <c r="L6" s="5">
        <f t="shared" si="0"/>
        <v>1832695507</v>
      </c>
      <c r="M6" s="5">
        <f t="shared" si="0"/>
        <v>1825465758</v>
      </c>
      <c r="N6" s="5">
        <f t="shared" si="0"/>
        <v>1826331036</v>
      </c>
      <c r="O6" s="5">
        <f t="shared" si="0"/>
        <v>1854717828.6666667</v>
      </c>
    </row>
    <row r="7" spans="1:15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x14ac:dyDescent="0.25">
      <c r="A8" t="s">
        <v>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5">
      <c r="A9" t="s">
        <v>5</v>
      </c>
      <c r="B9" s="2">
        <f>DataEntry!B5</f>
        <v>1645778158</v>
      </c>
      <c r="C9" s="2">
        <f>DataEntry!C5</f>
        <v>1665212290</v>
      </c>
      <c r="D9" s="2">
        <f>DataEntry!D5</f>
        <v>1657821018</v>
      </c>
      <c r="E9" s="2">
        <f>DataEntry!E5</f>
        <v>1672212439</v>
      </c>
      <c r="F9" s="2">
        <f>DataEntry!F5</f>
        <v>1682039784</v>
      </c>
      <c r="G9" s="2">
        <f>DataEntry!G5</f>
        <v>1669335913</v>
      </c>
      <c r="H9" s="2">
        <f>DataEntry!H5</f>
        <v>1674806444</v>
      </c>
      <c r="I9" s="2">
        <f>DataEntry!I5</f>
        <v>1683901718</v>
      </c>
      <c r="J9" s="2">
        <f>DataEntry!J5</f>
        <v>1663921315</v>
      </c>
      <c r="K9" s="2">
        <f>DataEntry!K5</f>
        <v>1660959926</v>
      </c>
      <c r="L9" s="2">
        <f>DataEntry!L5</f>
        <v>1666788020</v>
      </c>
      <c r="M9" s="2">
        <f>DataEntry!M5</f>
        <v>1654731690</v>
      </c>
      <c r="N9" s="2">
        <f>DataEntry!N5</f>
        <v>1690916089</v>
      </c>
      <c r="O9" s="2">
        <f t="shared" ref="O9:O10" si="1">(((+N9+B9)/2)+(C9+D9+E9+F9+G9+H9+I9+J9+K9+L9+M9))/12</f>
        <v>1668339806.7083333</v>
      </c>
    </row>
    <row r="10" spans="1:15" x14ac:dyDescent="0.25">
      <c r="A10" t="s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>
        <f t="shared" si="1"/>
        <v>0</v>
      </c>
    </row>
    <row r="11" spans="1:15" ht="15.75" thickBot="1" x14ac:dyDescent="0.3">
      <c r="A11" t="s">
        <v>7</v>
      </c>
      <c r="B11" s="5">
        <f>SUM(B9:B10)</f>
        <v>1645778158</v>
      </c>
      <c r="C11" s="5">
        <f t="shared" ref="C11:O11" si="2">SUM(C9:C10)</f>
        <v>1665212290</v>
      </c>
      <c r="D11" s="5">
        <f t="shared" si="2"/>
        <v>1657821018</v>
      </c>
      <c r="E11" s="5">
        <f t="shared" si="2"/>
        <v>1672212439</v>
      </c>
      <c r="F11" s="5">
        <f t="shared" si="2"/>
        <v>1682039784</v>
      </c>
      <c r="G11" s="5">
        <f t="shared" si="2"/>
        <v>1669335913</v>
      </c>
      <c r="H11" s="5">
        <f t="shared" si="2"/>
        <v>1674806444</v>
      </c>
      <c r="I11" s="5">
        <f t="shared" si="2"/>
        <v>1683901718</v>
      </c>
      <c r="J11" s="5">
        <f t="shared" si="2"/>
        <v>1663921315</v>
      </c>
      <c r="K11" s="5">
        <f t="shared" si="2"/>
        <v>1660959926</v>
      </c>
      <c r="L11" s="5">
        <f t="shared" si="2"/>
        <v>1666788020</v>
      </c>
      <c r="M11" s="5">
        <f t="shared" si="2"/>
        <v>1654731690</v>
      </c>
      <c r="N11" s="5">
        <f t="shared" si="2"/>
        <v>1690916089</v>
      </c>
      <c r="O11" s="5">
        <f t="shared" si="2"/>
        <v>1668339806.7083333</v>
      </c>
    </row>
    <row r="12" spans="1:15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x14ac:dyDescent="0.25">
      <c r="A13" t="s">
        <v>8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25">
      <c r="A14" t="s">
        <v>9</v>
      </c>
      <c r="B14" s="2">
        <f>DataEntry!B9</f>
        <v>95700370</v>
      </c>
      <c r="C14" s="2">
        <f>DataEntry!C9</f>
        <v>95719759</v>
      </c>
      <c r="D14" s="2">
        <f>DataEntry!D9</f>
        <v>95730769</v>
      </c>
      <c r="E14" s="2">
        <f>DataEntry!E9</f>
        <v>95773505</v>
      </c>
      <c r="F14" s="2">
        <f>DataEntry!F9</f>
        <v>95802859</v>
      </c>
      <c r="G14" s="2">
        <f>DataEntry!G9</f>
        <v>113431087</v>
      </c>
      <c r="H14" s="2">
        <f>DataEntry!H9</f>
        <v>94517833</v>
      </c>
      <c r="I14" s="2">
        <f>DataEntry!I9</f>
        <v>94570207</v>
      </c>
      <c r="J14" s="2">
        <f>DataEntry!J9</f>
        <v>94607811</v>
      </c>
      <c r="K14" s="2">
        <f>DataEntry!K9</f>
        <v>94642520</v>
      </c>
      <c r="L14" s="2">
        <f>DataEntry!L9</f>
        <v>94679258</v>
      </c>
      <c r="M14" s="2">
        <f>DataEntry!M9</f>
        <v>94710057</v>
      </c>
      <c r="N14" s="2">
        <f>DataEntry!N9</f>
        <v>94761048</v>
      </c>
      <c r="O14" s="2">
        <f t="shared" ref="O14:O15" si="3">(((+N14+B14)/2)+(C14+D14+E14+F14+G14+H14+I14+J14+K14+L14+M14))/12</f>
        <v>96618031.166666672</v>
      </c>
    </row>
    <row r="15" spans="1:15" x14ac:dyDescent="0.25">
      <c r="A15" t="s">
        <v>10</v>
      </c>
      <c r="B15" s="2">
        <f>DataEntry!B10</f>
        <v>3619373</v>
      </c>
      <c r="C15" s="2">
        <f>DataEntry!C10</f>
        <v>3597516</v>
      </c>
      <c r="D15" s="2">
        <f>DataEntry!D10</f>
        <v>3559347</v>
      </c>
      <c r="E15" s="2">
        <f>DataEntry!E10</f>
        <v>3550006</v>
      </c>
      <c r="F15" s="2">
        <f>DataEntry!F10</f>
        <v>3493153</v>
      </c>
      <c r="G15" s="2">
        <f>DataEntry!G10</f>
        <v>3414901</v>
      </c>
      <c r="H15" s="2">
        <f>DataEntry!H10</f>
        <v>3296068</v>
      </c>
      <c r="I15" s="2">
        <f>DataEntry!I10</f>
        <v>3120530</v>
      </c>
      <c r="J15" s="2">
        <f>DataEntry!J10</f>
        <v>2913772</v>
      </c>
      <c r="K15" s="2">
        <f>DataEntry!K10</f>
        <v>2704243</v>
      </c>
      <c r="L15" s="2">
        <f>DataEntry!L10</f>
        <v>2581489</v>
      </c>
      <c r="M15" s="2">
        <f>DataEntry!M10</f>
        <v>2555466</v>
      </c>
      <c r="N15" s="2">
        <f>DataEntry!N10</f>
        <v>2789511</v>
      </c>
      <c r="O15" s="2">
        <f t="shared" si="3"/>
        <v>3165911.0833333335</v>
      </c>
    </row>
    <row r="16" spans="1:15" ht="15.75" thickBot="1" x14ac:dyDescent="0.3">
      <c r="A16" t="s">
        <v>11</v>
      </c>
      <c r="B16" s="5">
        <f>SUM(B14:B15)</f>
        <v>99319743</v>
      </c>
      <c r="C16" s="5">
        <f t="shared" ref="C16:O16" si="4">SUM(C14:C15)</f>
        <v>99317275</v>
      </c>
      <c r="D16" s="5">
        <f t="shared" si="4"/>
        <v>99290116</v>
      </c>
      <c r="E16" s="5">
        <f t="shared" si="4"/>
        <v>99323511</v>
      </c>
      <c r="F16" s="5">
        <f t="shared" si="4"/>
        <v>99296012</v>
      </c>
      <c r="G16" s="5">
        <f t="shared" si="4"/>
        <v>116845988</v>
      </c>
      <c r="H16" s="5">
        <f t="shared" si="4"/>
        <v>97813901</v>
      </c>
      <c r="I16" s="5">
        <f t="shared" si="4"/>
        <v>97690737</v>
      </c>
      <c r="J16" s="5">
        <f t="shared" si="4"/>
        <v>97521583</v>
      </c>
      <c r="K16" s="5">
        <f t="shared" si="4"/>
        <v>97346763</v>
      </c>
      <c r="L16" s="5">
        <f t="shared" si="4"/>
        <v>97260747</v>
      </c>
      <c r="M16" s="5">
        <f t="shared" si="4"/>
        <v>97265523</v>
      </c>
      <c r="N16" s="5">
        <f t="shared" si="4"/>
        <v>97550559</v>
      </c>
      <c r="O16" s="5">
        <f t="shared" si="4"/>
        <v>99783942.25</v>
      </c>
    </row>
    <row r="17" spans="1:15" ht="15.75" thickBot="1" x14ac:dyDescent="0.3">
      <c r="A17" t="s">
        <v>12</v>
      </c>
      <c r="B17" s="6">
        <f>ROUND(B16/B6,5)</f>
        <v>5.5079999999999997E-2</v>
      </c>
      <c r="C17" s="6">
        <f t="shared" ref="C17:O17" si="5">ROUND(C16/C6,5)</f>
        <v>5.5199999999999999E-2</v>
      </c>
      <c r="D17" s="6">
        <f t="shared" si="5"/>
        <v>5.527E-2</v>
      </c>
      <c r="E17" s="6">
        <f t="shared" si="5"/>
        <v>5.5370000000000003E-2</v>
      </c>
      <c r="F17" s="6">
        <f t="shared" si="5"/>
        <v>5.5489999999999998E-2</v>
      </c>
      <c r="G17" s="6">
        <f t="shared" si="5"/>
        <v>5.4269999999999999E-2</v>
      </c>
      <c r="H17" s="6">
        <f t="shared" si="5"/>
        <v>5.203E-2</v>
      </c>
      <c r="I17" s="6">
        <f t="shared" si="5"/>
        <v>5.2260000000000001E-2</v>
      </c>
      <c r="J17" s="6">
        <f t="shared" si="5"/>
        <v>5.2499999999999998E-2</v>
      </c>
      <c r="K17" s="6">
        <f t="shared" si="5"/>
        <v>5.2769999999999997E-2</v>
      </c>
      <c r="L17" s="6">
        <f t="shared" si="5"/>
        <v>5.3069999999999999E-2</v>
      </c>
      <c r="M17" s="6">
        <f t="shared" si="5"/>
        <v>5.3280000000000001E-2</v>
      </c>
      <c r="N17" s="6">
        <f>ROUND(N16/N6,5)</f>
        <v>5.3409999999999999E-2</v>
      </c>
      <c r="O17" s="6">
        <f t="shared" si="5"/>
        <v>5.3800000000000001E-2</v>
      </c>
    </row>
    <row r="18" spans="1:15" x14ac:dyDescent="0.25">
      <c r="B18" s="3" t="str">
        <f>IF(B17-DataEntry!B11=0,"ok","check")</f>
        <v>ok</v>
      </c>
      <c r="C18" s="3" t="str">
        <f>IF(C17-DataEntry!C11=0,"ok","check")</f>
        <v>ok</v>
      </c>
      <c r="D18" s="3" t="str">
        <f>IF(D17-DataEntry!D11=0,"ok","check")</f>
        <v>ok</v>
      </c>
      <c r="E18" s="3" t="str">
        <f>IF(E17-DataEntry!E11=0,"ok","check")</f>
        <v>ok</v>
      </c>
      <c r="F18" s="3" t="str">
        <f>IF(F17-DataEntry!F11=0,"ok","check")</f>
        <v>ok</v>
      </c>
      <c r="G18" s="3" t="str">
        <f>IF(G17-DataEntry!G11=0,"ok","check")</f>
        <v>ok</v>
      </c>
      <c r="H18" s="3" t="str">
        <f>IF(H17-DataEntry!H11=0,"ok","check")</f>
        <v>ok</v>
      </c>
      <c r="I18" s="3" t="str">
        <f>IF(I17-DataEntry!I11=0,"ok","check")</f>
        <v>ok</v>
      </c>
      <c r="J18" s="3" t="str">
        <f>IF(J17-DataEntry!J11=0,"ok","check")</f>
        <v>ok</v>
      </c>
      <c r="K18" s="3" t="str">
        <f>IF(K17-DataEntry!K11=0,"ok","check")</f>
        <v>ok</v>
      </c>
      <c r="L18" s="3" t="str">
        <f>IF(L17-DataEntry!L11=0,"ok","check")</f>
        <v>ok</v>
      </c>
      <c r="M18" s="3" t="str">
        <f>IF(M17-DataEntry!M11=0,"ok","check")</f>
        <v>ok</v>
      </c>
      <c r="N18" s="3" t="str">
        <f>IF(N17-DataEntry!N11=0,"ok","check")</f>
        <v>ok</v>
      </c>
      <c r="O18" s="3"/>
    </row>
    <row r="19" spans="1:15" x14ac:dyDescent="0.25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x14ac:dyDescent="0.25">
      <c r="A20" t="s">
        <v>22</v>
      </c>
      <c r="B20" s="4">
        <f>ROUND(B6/(B6+B11),4)</f>
        <v>0.52280000000000004</v>
      </c>
      <c r="C20" s="4">
        <f t="shared" ref="C20:N20" si="6">ROUND(C6/(C6+C11),4)</f>
        <v>0.51929999999999998</v>
      </c>
      <c r="D20" s="4">
        <f t="shared" si="6"/>
        <v>0.52010000000000001</v>
      </c>
      <c r="E20" s="4">
        <f t="shared" si="6"/>
        <v>0.51749999999999996</v>
      </c>
      <c r="F20" s="4">
        <f t="shared" si="6"/>
        <v>0.51549999999999996</v>
      </c>
      <c r="G20" s="4">
        <f t="shared" si="6"/>
        <v>0.56330000000000002</v>
      </c>
      <c r="H20" s="4">
        <f t="shared" si="6"/>
        <v>0.52890000000000004</v>
      </c>
      <c r="I20" s="4">
        <f t="shared" si="6"/>
        <v>0.52610000000000001</v>
      </c>
      <c r="J20" s="4">
        <f t="shared" si="6"/>
        <v>0.52749999999999997</v>
      </c>
      <c r="K20" s="4">
        <f t="shared" si="6"/>
        <v>0.5262</v>
      </c>
      <c r="L20" s="4">
        <f t="shared" si="6"/>
        <v>0.52370000000000005</v>
      </c>
      <c r="M20" s="4">
        <f t="shared" si="6"/>
        <v>0.52449999999999997</v>
      </c>
      <c r="N20" s="4">
        <f t="shared" si="6"/>
        <v>0.51929999999999998</v>
      </c>
      <c r="O20" s="4">
        <f t="shared" ref="O20" si="7">ROUND(O6/(O6+O11),4)</f>
        <v>0.52649999999999997</v>
      </c>
    </row>
    <row r="21" spans="1:15" x14ac:dyDescent="0.25">
      <c r="A21" t="s">
        <v>23</v>
      </c>
      <c r="B21" s="4">
        <f>ROUND(B11/(B11+B6),4)</f>
        <v>0.47720000000000001</v>
      </c>
      <c r="C21" s="4">
        <f t="shared" ref="C21:M21" si="8">ROUND(C11/(C11+C6),4)</f>
        <v>0.48070000000000002</v>
      </c>
      <c r="D21" s="4">
        <f t="shared" si="8"/>
        <v>0.47989999999999999</v>
      </c>
      <c r="E21" s="4">
        <f t="shared" si="8"/>
        <v>0.48249999999999998</v>
      </c>
      <c r="F21" s="4">
        <f t="shared" si="8"/>
        <v>0.48449999999999999</v>
      </c>
      <c r="G21" s="4">
        <f t="shared" si="8"/>
        <v>0.43669999999999998</v>
      </c>
      <c r="H21" s="4">
        <f t="shared" si="8"/>
        <v>0.47110000000000002</v>
      </c>
      <c r="I21" s="4">
        <f t="shared" si="8"/>
        <v>0.47389999999999999</v>
      </c>
      <c r="J21" s="4">
        <f t="shared" si="8"/>
        <v>0.47249999999999998</v>
      </c>
      <c r="K21" s="4">
        <f t="shared" si="8"/>
        <v>0.4738</v>
      </c>
      <c r="L21" s="4">
        <f t="shared" si="8"/>
        <v>0.4763</v>
      </c>
      <c r="M21" s="4">
        <f t="shared" si="8"/>
        <v>0.47549999999999998</v>
      </c>
      <c r="N21" s="4">
        <f>ROUND(N11/(N11+N6),4)</f>
        <v>0.48070000000000002</v>
      </c>
      <c r="O21" s="4">
        <f t="shared" ref="O21" si="9">ROUND(O11/(O11+O6),4)</f>
        <v>0.47349999999999998</v>
      </c>
    </row>
    <row r="22" spans="1:15" ht="15.75" thickBot="1" x14ac:dyDescent="0.3">
      <c r="A22" t="s">
        <v>24</v>
      </c>
      <c r="B22" s="7">
        <f>SUM(B20:B21)</f>
        <v>1</v>
      </c>
      <c r="C22" s="7">
        <f t="shared" ref="C22:O22" si="10">SUM(C20:C21)</f>
        <v>1</v>
      </c>
      <c r="D22" s="7">
        <f t="shared" si="10"/>
        <v>1</v>
      </c>
      <c r="E22" s="7">
        <f t="shared" si="10"/>
        <v>1</v>
      </c>
      <c r="F22" s="7">
        <f t="shared" si="10"/>
        <v>1</v>
      </c>
      <c r="G22" s="7">
        <f t="shared" si="10"/>
        <v>1</v>
      </c>
      <c r="H22" s="7">
        <f t="shared" si="10"/>
        <v>1</v>
      </c>
      <c r="I22" s="7">
        <f t="shared" si="10"/>
        <v>1</v>
      </c>
      <c r="J22" s="7">
        <f t="shared" si="10"/>
        <v>1</v>
      </c>
      <c r="K22" s="7">
        <f t="shared" si="10"/>
        <v>1</v>
      </c>
      <c r="L22" s="7">
        <f t="shared" si="10"/>
        <v>1</v>
      </c>
      <c r="M22" s="7">
        <f t="shared" si="10"/>
        <v>1</v>
      </c>
      <c r="N22" s="7">
        <f t="shared" si="10"/>
        <v>1</v>
      </c>
      <c r="O22" s="7">
        <f t="shared" si="10"/>
        <v>1</v>
      </c>
    </row>
    <row r="23" spans="1:15" x14ac:dyDescent="0.25">
      <c r="B23" s="15" t="str">
        <f>IF((B21-DataEntry!B6)=0,"ok","check")</f>
        <v>ok</v>
      </c>
      <c r="C23" s="15" t="str">
        <f>IF((C21-DataEntry!C6)=0,"ok","check")</f>
        <v>ok</v>
      </c>
      <c r="D23" s="15" t="str">
        <f>IF((D21-DataEntry!D6)=0,"ok","check")</f>
        <v>ok</v>
      </c>
      <c r="E23" s="15" t="str">
        <f>IF((E21-DataEntry!E6)=0,"ok","check")</f>
        <v>ok</v>
      </c>
      <c r="F23" s="15" t="str">
        <f>IF((F21-DataEntry!F6)=0,"ok","check")</f>
        <v>ok</v>
      </c>
      <c r="G23" s="15" t="str">
        <f>IF((G21-DataEntry!G6)=0,"ok","check")</f>
        <v>ok</v>
      </c>
      <c r="H23" s="15" t="str">
        <f>IF((H21-DataEntry!H6)=0,"ok","check")</f>
        <v>ok</v>
      </c>
      <c r="I23" s="15" t="str">
        <f>IF((I21-DataEntry!I6)=0,"ok","check")</f>
        <v>ok</v>
      </c>
      <c r="J23" s="15" t="str">
        <f>IF((J21-DataEntry!J6)=0,"ok","check")</f>
        <v>ok</v>
      </c>
      <c r="K23" s="15" t="str">
        <f>IF((K21-DataEntry!K6)=0,"ok","check")</f>
        <v>ok</v>
      </c>
      <c r="L23" s="15" t="str">
        <f>IF((L21-DataEntry!L6)=0,"ok","check")</f>
        <v>ok</v>
      </c>
      <c r="M23" s="15" t="str">
        <f>IF((M21-DataEntry!M6)=0,"ok","check")</f>
        <v>ok</v>
      </c>
      <c r="N23" s="15" t="str">
        <f>IF((N21-DataEntry!N6)=0,"ok","check")</f>
        <v>ok</v>
      </c>
    </row>
    <row r="24" spans="1:15" x14ac:dyDescent="0.25">
      <c r="A24" s="9" t="s">
        <v>21</v>
      </c>
    </row>
    <row r="25" spans="1:15" x14ac:dyDescent="0.25">
      <c r="A25" t="s">
        <v>0</v>
      </c>
    </row>
    <row r="26" spans="1:15" x14ac:dyDescent="0.25">
      <c r="A26" t="s">
        <v>1</v>
      </c>
      <c r="B26" s="2">
        <f>B4</f>
        <v>1668000000</v>
      </c>
      <c r="C26" s="2">
        <f t="shared" ref="C26:N26" si="11">C4</f>
        <v>1668000000</v>
      </c>
      <c r="D26" s="2">
        <f t="shared" si="11"/>
        <v>1668000000</v>
      </c>
      <c r="E26" s="2">
        <f t="shared" si="11"/>
        <v>1668000000</v>
      </c>
      <c r="F26" s="2">
        <f t="shared" si="11"/>
        <v>1668000000</v>
      </c>
      <c r="G26" s="2">
        <f t="shared" si="11"/>
        <v>2036000000</v>
      </c>
      <c r="H26" s="2">
        <f t="shared" si="11"/>
        <v>1770500000</v>
      </c>
      <c r="I26" s="2">
        <f t="shared" si="11"/>
        <v>1770500000</v>
      </c>
      <c r="J26" s="2">
        <f t="shared" si="11"/>
        <v>1770500000</v>
      </c>
      <c r="K26" s="2">
        <f t="shared" si="11"/>
        <v>1770500000</v>
      </c>
      <c r="L26" s="2">
        <f t="shared" si="11"/>
        <v>1770500000</v>
      </c>
      <c r="M26" s="2">
        <f t="shared" si="11"/>
        <v>1770500000</v>
      </c>
      <c r="N26" s="2">
        <f t="shared" si="11"/>
        <v>1770500000</v>
      </c>
      <c r="O26" s="2">
        <f t="shared" ref="O26:O27" si="12">(((+N26+B26)/2)+(C26+D26+E26+F26+G26+H26+I26+J26+K26+L26+M26))/12</f>
        <v>1754187500</v>
      </c>
    </row>
    <row r="27" spans="1:15" x14ac:dyDescent="0.25">
      <c r="A27" t="s">
        <v>2</v>
      </c>
      <c r="B27" s="2">
        <f>DataEntry!B17</f>
        <v>121483871</v>
      </c>
      <c r="C27" s="2">
        <f>DataEntry!C17</f>
        <v>98193548</v>
      </c>
      <c r="D27" s="2">
        <f>DataEntry!D17</f>
        <v>73392857</v>
      </c>
      <c r="E27" s="2">
        <f>DataEntry!E17</f>
        <v>56451613</v>
      </c>
      <c r="F27" s="2">
        <f>DataEntry!F17</f>
        <v>38833333</v>
      </c>
      <c r="G27" s="2">
        <f>DataEntry!G17</f>
        <v>24000000</v>
      </c>
      <c r="H27" s="2">
        <f>DataEntry!H17</f>
        <v>0</v>
      </c>
      <c r="I27" s="2">
        <f>DataEntry!I17</f>
        <v>1661290</v>
      </c>
      <c r="J27" s="2">
        <f>DataEntry!J17</f>
        <v>10741935</v>
      </c>
      <c r="K27" s="2">
        <f>DataEntry!K17</f>
        <v>26233333</v>
      </c>
      <c r="L27" s="2">
        <f>DataEntry!L17</f>
        <v>64209677</v>
      </c>
      <c r="M27" s="2">
        <f>DataEntry!M17</f>
        <v>120650000</v>
      </c>
      <c r="N27" s="2">
        <f>DataEntry!N17</f>
        <v>184354839</v>
      </c>
      <c r="O27" s="2">
        <f t="shared" si="12"/>
        <v>55607245.083333336</v>
      </c>
    </row>
    <row r="28" spans="1:15" ht="15.75" thickBot="1" x14ac:dyDescent="0.3">
      <c r="A28" t="s">
        <v>3</v>
      </c>
      <c r="B28" s="5">
        <f>SUM(B26:B27)</f>
        <v>1789483871</v>
      </c>
      <c r="C28" s="5">
        <f t="shared" ref="C28:O28" si="13">SUM(C26:C27)</f>
        <v>1766193548</v>
      </c>
      <c r="D28" s="5">
        <f t="shared" si="13"/>
        <v>1741392857</v>
      </c>
      <c r="E28" s="5">
        <f t="shared" si="13"/>
        <v>1724451613</v>
      </c>
      <c r="F28" s="5">
        <f t="shared" si="13"/>
        <v>1706833333</v>
      </c>
      <c r="G28" s="5">
        <f t="shared" si="13"/>
        <v>2060000000</v>
      </c>
      <c r="H28" s="5">
        <f t="shared" si="13"/>
        <v>1770500000</v>
      </c>
      <c r="I28" s="5">
        <f t="shared" si="13"/>
        <v>1772161290</v>
      </c>
      <c r="J28" s="5">
        <f t="shared" si="13"/>
        <v>1781241935</v>
      </c>
      <c r="K28" s="5">
        <f t="shared" si="13"/>
        <v>1796733333</v>
      </c>
      <c r="L28" s="5">
        <f t="shared" si="13"/>
        <v>1834709677</v>
      </c>
      <c r="M28" s="5">
        <f t="shared" si="13"/>
        <v>1891150000</v>
      </c>
      <c r="N28" s="5">
        <f t="shared" si="13"/>
        <v>1954854839</v>
      </c>
      <c r="O28" s="5">
        <f t="shared" si="13"/>
        <v>1809794745.0833333</v>
      </c>
    </row>
    <row r="29" spans="1:15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25">
      <c r="A30" t="s">
        <v>4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25">
      <c r="A31" t="s">
        <v>5</v>
      </c>
      <c r="B31" s="2">
        <f>B9</f>
        <v>1645778158</v>
      </c>
      <c r="C31" s="2">
        <f t="shared" ref="C31:N31" si="14">C9</f>
        <v>1665212290</v>
      </c>
      <c r="D31" s="2">
        <f t="shared" si="14"/>
        <v>1657821018</v>
      </c>
      <c r="E31" s="2">
        <f t="shared" si="14"/>
        <v>1672212439</v>
      </c>
      <c r="F31" s="2">
        <f t="shared" si="14"/>
        <v>1682039784</v>
      </c>
      <c r="G31" s="2">
        <f t="shared" si="14"/>
        <v>1669335913</v>
      </c>
      <c r="H31" s="2">
        <f t="shared" si="14"/>
        <v>1674806444</v>
      </c>
      <c r="I31" s="2">
        <f t="shared" si="14"/>
        <v>1683901718</v>
      </c>
      <c r="J31" s="2">
        <f t="shared" si="14"/>
        <v>1663921315</v>
      </c>
      <c r="K31" s="2">
        <f t="shared" si="14"/>
        <v>1660959926</v>
      </c>
      <c r="L31" s="2">
        <f t="shared" si="14"/>
        <v>1666788020</v>
      </c>
      <c r="M31" s="2">
        <f t="shared" si="14"/>
        <v>1654731690</v>
      </c>
      <c r="N31" s="2">
        <f t="shared" si="14"/>
        <v>1690916089</v>
      </c>
      <c r="O31" s="2">
        <f t="shared" ref="O31:O33" si="15">(((+N31+B31)/2)+(C31+D31+E31+F31+G31+H31+I31+J31+K31+L31+M31))/12</f>
        <v>1668339806.7083333</v>
      </c>
    </row>
    <row r="32" spans="1:15" x14ac:dyDescent="0.25">
      <c r="A32" t="s">
        <v>30</v>
      </c>
      <c r="B32" s="2">
        <f>DataEntry!B16</f>
        <v>108581014.01000001</v>
      </c>
      <c r="C32" s="2">
        <f>DataEntry!C16</f>
        <v>109865540.81</v>
      </c>
      <c r="D32" s="2">
        <f>DataEntry!D16</f>
        <v>110992803.71000001</v>
      </c>
      <c r="E32" s="2">
        <f>DataEntry!E16</f>
        <v>112247285.56</v>
      </c>
      <c r="F32" s="2">
        <f>DataEntry!F16</f>
        <v>113001324.49000001</v>
      </c>
      <c r="G32" s="2">
        <f>DataEntry!G16</f>
        <v>113392749.48</v>
      </c>
      <c r="H32" s="2">
        <f>DataEntry!H16</f>
        <v>113517830.7</v>
      </c>
      <c r="I32" s="2">
        <f>DataEntry!I16</f>
        <v>113692457.76000001</v>
      </c>
      <c r="J32" s="2">
        <f>DataEntry!J16</f>
        <v>113889789.5</v>
      </c>
      <c r="K32" s="2">
        <f>DataEntry!K16</f>
        <v>114257774.7</v>
      </c>
      <c r="L32" s="2">
        <f>DataEntry!L16</f>
        <v>114820867.42</v>
      </c>
      <c r="M32" s="2">
        <f>DataEntry!M16</f>
        <v>115776394.87</v>
      </c>
      <c r="N32" s="2">
        <f>DataEntry!N16</f>
        <v>106633209.98</v>
      </c>
      <c r="O32" s="2">
        <f t="shared" si="15"/>
        <v>112755160.91624999</v>
      </c>
    </row>
    <row r="33" spans="1:15" x14ac:dyDescent="0.25">
      <c r="A33" t="s">
        <v>6</v>
      </c>
      <c r="B33" s="2">
        <f>-DataEntry!B20</f>
        <v>-161131681.88</v>
      </c>
      <c r="C33" s="2">
        <f>-DataEntry!C20</f>
        <v>-162208788</v>
      </c>
      <c r="D33" s="2">
        <f>-DataEntry!D20</f>
        <v>-163164022.94999999</v>
      </c>
      <c r="E33" s="2">
        <f>-DataEntry!E20</f>
        <v>-160658631.03999999</v>
      </c>
      <c r="F33" s="2">
        <f>-DataEntry!F20</f>
        <v>-161696454.91</v>
      </c>
      <c r="G33" s="2">
        <f>-DataEntry!G20</f>
        <v>-162109387.89999998</v>
      </c>
      <c r="H33" s="2">
        <f>-DataEntry!H20</f>
        <v>-162148841.21999997</v>
      </c>
      <c r="I33" s="2">
        <f>-DataEntry!I20</f>
        <v>-162018841.30000001</v>
      </c>
      <c r="J33" s="2">
        <f>-DataEntry!J20</f>
        <v>-162178071.16999999</v>
      </c>
      <c r="K33" s="2">
        <f>-DataEntry!K20</f>
        <v>-160527658</v>
      </c>
      <c r="L33" s="2">
        <f>-DataEntry!L20</f>
        <v>-160820725.74000001</v>
      </c>
      <c r="M33" s="2">
        <f>-DataEntry!M20</f>
        <v>-161568582.34999999</v>
      </c>
      <c r="N33" s="2">
        <f>-DataEntry!N20</f>
        <v>-153523685.81999999</v>
      </c>
      <c r="O33" s="2">
        <f t="shared" si="15"/>
        <v>-161368974.03583333</v>
      </c>
    </row>
    <row r="34" spans="1:15" ht="15.75" thickBot="1" x14ac:dyDescent="0.3">
      <c r="A34" t="s">
        <v>7</v>
      </c>
      <c r="B34" s="5">
        <f>SUM(B31:B33)</f>
        <v>1593227490.1300001</v>
      </c>
      <c r="C34" s="5">
        <f t="shared" ref="C34:O34" si="16">SUM(C31:C33)</f>
        <v>1612869042.8099999</v>
      </c>
      <c r="D34" s="5">
        <f t="shared" si="16"/>
        <v>1605649798.76</v>
      </c>
      <c r="E34" s="5">
        <f t="shared" si="16"/>
        <v>1623801093.52</v>
      </c>
      <c r="F34" s="5">
        <f t="shared" si="16"/>
        <v>1633344653.5799999</v>
      </c>
      <c r="G34" s="5">
        <f t="shared" si="16"/>
        <v>1620619274.5799999</v>
      </c>
      <c r="H34" s="5">
        <f t="shared" si="16"/>
        <v>1626175433.48</v>
      </c>
      <c r="I34" s="5">
        <f t="shared" si="16"/>
        <v>1635575334.46</v>
      </c>
      <c r="J34" s="5">
        <f t="shared" si="16"/>
        <v>1615633033.3299999</v>
      </c>
      <c r="K34" s="5">
        <f t="shared" si="16"/>
        <v>1614690042.7</v>
      </c>
      <c r="L34" s="5">
        <f t="shared" si="16"/>
        <v>1620788161.6800001</v>
      </c>
      <c r="M34" s="5">
        <f t="shared" si="16"/>
        <v>1608939502.52</v>
      </c>
      <c r="N34" s="5">
        <f t="shared" si="16"/>
        <v>1644025613.1600001</v>
      </c>
      <c r="O34" s="5">
        <f t="shared" si="16"/>
        <v>1619725993.5887499</v>
      </c>
    </row>
    <row r="35" spans="1:15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25">
      <c r="A36" t="s">
        <v>8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25">
      <c r="A37" t="s">
        <v>9</v>
      </c>
      <c r="B37" s="2">
        <f>B14</f>
        <v>95700370</v>
      </c>
      <c r="C37" s="2">
        <f t="shared" ref="C37:N37" si="17">C14</f>
        <v>95719759</v>
      </c>
      <c r="D37" s="2">
        <f t="shared" si="17"/>
        <v>95730769</v>
      </c>
      <c r="E37" s="2">
        <f t="shared" si="17"/>
        <v>95773505</v>
      </c>
      <c r="F37" s="2">
        <f t="shared" si="17"/>
        <v>95802859</v>
      </c>
      <c r="G37" s="2">
        <f t="shared" si="17"/>
        <v>113431087</v>
      </c>
      <c r="H37" s="2">
        <f t="shared" si="17"/>
        <v>94517833</v>
      </c>
      <c r="I37" s="2">
        <f t="shared" si="17"/>
        <v>94570207</v>
      </c>
      <c r="J37" s="2">
        <f t="shared" si="17"/>
        <v>94607811</v>
      </c>
      <c r="K37" s="2">
        <f t="shared" si="17"/>
        <v>94642520</v>
      </c>
      <c r="L37" s="2">
        <f t="shared" si="17"/>
        <v>94679258</v>
      </c>
      <c r="M37" s="2">
        <f t="shared" si="17"/>
        <v>94710057</v>
      </c>
      <c r="N37" s="2">
        <f t="shared" si="17"/>
        <v>94761048</v>
      </c>
      <c r="O37" s="2">
        <f t="shared" ref="O37:O38" si="18">(((+N37+B37)/2)+(C37+D37+E37+F37+G37+H37+I37+J37+K37+L37+M37))/12</f>
        <v>96618031.166666672</v>
      </c>
    </row>
    <row r="38" spans="1:15" x14ac:dyDescent="0.25">
      <c r="A38" t="s">
        <v>10</v>
      </c>
      <c r="B38" s="2">
        <f>DataEntry!B10</f>
        <v>3619373</v>
      </c>
      <c r="C38" s="2">
        <f>DataEntry!C10</f>
        <v>3597516</v>
      </c>
      <c r="D38" s="2">
        <f>DataEntry!D10</f>
        <v>3559347</v>
      </c>
      <c r="E38" s="2">
        <f>DataEntry!E10</f>
        <v>3550006</v>
      </c>
      <c r="F38" s="2">
        <f>DataEntry!F10</f>
        <v>3493153</v>
      </c>
      <c r="G38" s="2">
        <f>DataEntry!G10</f>
        <v>3414901</v>
      </c>
      <c r="H38" s="2">
        <f>DataEntry!H10</f>
        <v>3296068</v>
      </c>
      <c r="I38" s="2">
        <f>DataEntry!I10</f>
        <v>3120530</v>
      </c>
      <c r="J38" s="2">
        <f>DataEntry!J10</f>
        <v>2913772</v>
      </c>
      <c r="K38" s="2">
        <f>DataEntry!K10</f>
        <v>2704243</v>
      </c>
      <c r="L38" s="2">
        <f>DataEntry!L10</f>
        <v>2581489</v>
      </c>
      <c r="M38" s="2">
        <f>DataEntry!M10</f>
        <v>2555466</v>
      </c>
      <c r="N38" s="2">
        <f>DataEntry!N10</f>
        <v>2789511</v>
      </c>
      <c r="O38" s="2">
        <f t="shared" si="18"/>
        <v>3165911.0833333335</v>
      </c>
    </row>
    <row r="39" spans="1:15" ht="15.75" thickBot="1" x14ac:dyDescent="0.3">
      <c r="A39" t="s">
        <v>11</v>
      </c>
      <c r="B39" s="5">
        <f>SUM(B37:B38)</f>
        <v>99319743</v>
      </c>
      <c r="C39" s="5">
        <f t="shared" ref="C39:O39" si="19">SUM(C37:C38)</f>
        <v>99317275</v>
      </c>
      <c r="D39" s="5">
        <f t="shared" si="19"/>
        <v>99290116</v>
      </c>
      <c r="E39" s="5">
        <f t="shared" si="19"/>
        <v>99323511</v>
      </c>
      <c r="F39" s="5">
        <f t="shared" si="19"/>
        <v>99296012</v>
      </c>
      <c r="G39" s="5">
        <f t="shared" si="19"/>
        <v>116845988</v>
      </c>
      <c r="H39" s="5">
        <f t="shared" si="19"/>
        <v>97813901</v>
      </c>
      <c r="I39" s="5">
        <f t="shared" si="19"/>
        <v>97690737</v>
      </c>
      <c r="J39" s="5">
        <f t="shared" si="19"/>
        <v>97521583</v>
      </c>
      <c r="K39" s="5">
        <f t="shared" si="19"/>
        <v>97346763</v>
      </c>
      <c r="L39" s="5">
        <f t="shared" si="19"/>
        <v>97260747</v>
      </c>
      <c r="M39" s="5">
        <f t="shared" si="19"/>
        <v>97265523</v>
      </c>
      <c r="N39" s="5">
        <f t="shared" si="19"/>
        <v>97550559</v>
      </c>
      <c r="O39" s="5">
        <f t="shared" si="19"/>
        <v>99783942.25</v>
      </c>
    </row>
    <row r="40" spans="1:15" ht="15.75" thickBot="1" x14ac:dyDescent="0.3">
      <c r="A40" t="s">
        <v>12</v>
      </c>
      <c r="B40" s="10">
        <f>ROUND(B39/B28,5)</f>
        <v>5.5500000000000001E-2</v>
      </c>
      <c r="C40" s="10">
        <f t="shared" ref="C40:O40" si="20">ROUND(C39/C28,5)</f>
        <v>5.6230000000000002E-2</v>
      </c>
      <c r="D40" s="10">
        <f t="shared" si="20"/>
        <v>5.7020000000000001E-2</v>
      </c>
      <c r="E40" s="10">
        <f t="shared" si="20"/>
        <v>5.7599999999999998E-2</v>
      </c>
      <c r="F40" s="10">
        <f t="shared" si="20"/>
        <v>5.8180000000000003E-2</v>
      </c>
      <c r="G40" s="10">
        <f t="shared" si="20"/>
        <v>5.672E-2</v>
      </c>
      <c r="H40" s="10">
        <f t="shared" si="20"/>
        <v>5.525E-2</v>
      </c>
      <c r="I40" s="10">
        <f t="shared" si="20"/>
        <v>5.5129999999999998E-2</v>
      </c>
      <c r="J40" s="10">
        <f t="shared" si="20"/>
        <v>5.475E-2</v>
      </c>
      <c r="K40" s="10">
        <f t="shared" si="20"/>
        <v>5.4179999999999999E-2</v>
      </c>
      <c r="L40" s="10">
        <f t="shared" si="20"/>
        <v>5.3010000000000002E-2</v>
      </c>
      <c r="M40" s="10">
        <f t="shared" si="20"/>
        <v>5.1429999999999997E-2</v>
      </c>
      <c r="N40" s="10">
        <f t="shared" si="20"/>
        <v>4.99E-2</v>
      </c>
      <c r="O40" s="10">
        <f t="shared" si="20"/>
        <v>5.5140000000000002E-2</v>
      </c>
    </row>
    <row r="43" spans="1:15" x14ac:dyDescent="0.25">
      <c r="A43" t="s">
        <v>22</v>
      </c>
      <c r="B43" s="11">
        <f>ROUND(B28/(B28+B34),4)</f>
        <v>0.52900000000000003</v>
      </c>
      <c r="C43" s="11">
        <f t="shared" ref="C43:N43" si="21">ROUND(C28/(C28+C34),4)</f>
        <v>0.52270000000000005</v>
      </c>
      <c r="D43" s="11">
        <f t="shared" si="21"/>
        <v>0.52029999999999998</v>
      </c>
      <c r="E43" s="11">
        <f t="shared" si="21"/>
        <v>0.51500000000000001</v>
      </c>
      <c r="F43" s="11">
        <f t="shared" si="21"/>
        <v>0.51100000000000001</v>
      </c>
      <c r="G43" s="11">
        <f t="shared" si="21"/>
        <v>0.55969999999999998</v>
      </c>
      <c r="H43" s="11">
        <f t="shared" si="21"/>
        <v>0.5212</v>
      </c>
      <c r="I43" s="11">
        <f t="shared" si="21"/>
        <v>0.52</v>
      </c>
      <c r="J43" s="11">
        <f t="shared" si="21"/>
        <v>0.52439999999999998</v>
      </c>
      <c r="K43" s="11">
        <f t="shared" si="21"/>
        <v>0.52669999999999995</v>
      </c>
      <c r="L43" s="11">
        <f t="shared" si="21"/>
        <v>0.53100000000000003</v>
      </c>
      <c r="M43" s="11">
        <f t="shared" si="21"/>
        <v>0.5403</v>
      </c>
      <c r="N43" s="11">
        <f t="shared" si="21"/>
        <v>0.54320000000000002</v>
      </c>
      <c r="O43" s="11">
        <f t="shared" ref="O43" si="22">ROUND(O28/(O28+O34),4)</f>
        <v>0.52769999999999995</v>
      </c>
    </row>
    <row r="44" spans="1:15" x14ac:dyDescent="0.25">
      <c r="A44" t="s">
        <v>23</v>
      </c>
      <c r="B44" s="4">
        <f>ROUND(B34/(B34+B28),4)</f>
        <v>0.47099999999999997</v>
      </c>
      <c r="C44" s="4">
        <f t="shared" ref="C44:N44" si="23">ROUND(C34/(C34+C28),4)</f>
        <v>0.4773</v>
      </c>
      <c r="D44" s="4">
        <f t="shared" si="23"/>
        <v>0.47970000000000002</v>
      </c>
      <c r="E44" s="4">
        <f t="shared" si="23"/>
        <v>0.48499999999999999</v>
      </c>
      <c r="F44" s="4">
        <f t="shared" si="23"/>
        <v>0.48899999999999999</v>
      </c>
      <c r="G44" s="4">
        <f t="shared" si="23"/>
        <v>0.44030000000000002</v>
      </c>
      <c r="H44" s="4">
        <f t="shared" si="23"/>
        <v>0.4788</v>
      </c>
      <c r="I44" s="4">
        <f t="shared" si="23"/>
        <v>0.48</v>
      </c>
      <c r="J44" s="4">
        <f t="shared" si="23"/>
        <v>0.47560000000000002</v>
      </c>
      <c r="K44" s="4">
        <f t="shared" si="23"/>
        <v>0.4733</v>
      </c>
      <c r="L44" s="4">
        <f t="shared" si="23"/>
        <v>0.46899999999999997</v>
      </c>
      <c r="M44" s="4">
        <f t="shared" si="23"/>
        <v>0.4597</v>
      </c>
      <c r="N44" s="4">
        <f t="shared" si="23"/>
        <v>0.45679999999999998</v>
      </c>
      <c r="O44" s="4">
        <f t="shared" ref="O44" si="24">ROUND(O34/(O34+O28),4)</f>
        <v>0.4723</v>
      </c>
    </row>
    <row r="45" spans="1:15" ht="15.75" thickBot="1" x14ac:dyDescent="0.3">
      <c r="A45" t="s">
        <v>24</v>
      </c>
      <c r="B45" s="7">
        <f>SUM(B43:B44)</f>
        <v>1</v>
      </c>
      <c r="C45" s="7">
        <f t="shared" ref="C45:O45" si="25">SUM(C43:C44)</f>
        <v>1</v>
      </c>
      <c r="D45" s="7">
        <f t="shared" si="25"/>
        <v>1</v>
      </c>
      <c r="E45" s="7">
        <f t="shared" si="25"/>
        <v>1</v>
      </c>
      <c r="F45" s="7">
        <f t="shared" si="25"/>
        <v>1</v>
      </c>
      <c r="G45" s="7">
        <f t="shared" si="25"/>
        <v>1</v>
      </c>
      <c r="H45" s="7">
        <f t="shared" si="25"/>
        <v>1</v>
      </c>
      <c r="I45" s="7">
        <f t="shared" si="25"/>
        <v>1</v>
      </c>
      <c r="J45" s="7">
        <f t="shared" si="25"/>
        <v>1</v>
      </c>
      <c r="K45" s="7">
        <f t="shared" si="25"/>
        <v>1</v>
      </c>
      <c r="L45" s="7">
        <f t="shared" si="25"/>
        <v>1</v>
      </c>
      <c r="M45" s="7">
        <f t="shared" si="25"/>
        <v>1</v>
      </c>
      <c r="N45" s="7">
        <f t="shared" si="25"/>
        <v>1</v>
      </c>
      <c r="O45" s="7">
        <f t="shared" si="25"/>
        <v>1</v>
      </c>
    </row>
  </sheetData>
  <pageMargins left="0.7" right="0.7" top="0.75" bottom="0.75" header="0.3" footer="0.3"/>
  <pageSetup paperSize="5" scale="73" orientation="landscape" r:id="rId1"/>
  <headerFooter>
    <oddFooter>&amp;L&amp;Z&amp;F&amp;R&amp;16&amp;A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5"/>
  <sheetViews>
    <sheetView workbookViewId="0">
      <pane xSplit="1" ySplit="2" topLeftCell="F3" activePane="bottomRight" state="frozen"/>
      <selection pane="topRight" activeCell="B1" sqref="B1"/>
      <selection pane="bottomLeft" activeCell="A3" sqref="A3"/>
      <selection pane="bottomRight" activeCell="N18" sqref="N18"/>
    </sheetView>
  </sheetViews>
  <sheetFormatPr defaultRowHeight="15" x14ac:dyDescent="0.25"/>
  <cols>
    <col min="1" max="1" width="18.140625" bestFit="1" customWidth="1"/>
    <col min="2" max="15" width="14.28515625" bestFit="1" customWidth="1"/>
  </cols>
  <sheetData>
    <row r="2" spans="1:15" s="14" customFormat="1" x14ac:dyDescent="0.25">
      <c r="A2" s="12" t="s">
        <v>20</v>
      </c>
      <c r="B2" s="13">
        <f>DataEntry!B3</f>
        <v>43100</v>
      </c>
      <c r="C2" s="13">
        <f>DataEntry!C3</f>
        <v>43131</v>
      </c>
      <c r="D2" s="13">
        <f>DataEntry!D3</f>
        <v>43159</v>
      </c>
      <c r="E2" s="13">
        <f>DataEntry!E3</f>
        <v>43190</v>
      </c>
      <c r="F2" s="13">
        <f>DataEntry!F3</f>
        <v>43220</v>
      </c>
      <c r="G2" s="13">
        <f>DataEntry!G3</f>
        <v>43251</v>
      </c>
      <c r="H2" s="13">
        <f>DataEntry!H3</f>
        <v>43281</v>
      </c>
      <c r="I2" s="13">
        <f>DataEntry!I3</f>
        <v>43312</v>
      </c>
      <c r="J2" s="13">
        <f>DataEntry!J3</f>
        <v>43343</v>
      </c>
      <c r="K2" s="13">
        <f>DataEntry!K3</f>
        <v>43373</v>
      </c>
      <c r="L2" s="13">
        <f>DataEntry!L3</f>
        <v>43404</v>
      </c>
      <c r="M2" s="13">
        <f>DataEntry!M3</f>
        <v>43434</v>
      </c>
      <c r="N2" s="13">
        <f>DataEntry!N3</f>
        <v>43465</v>
      </c>
      <c r="O2" s="13" t="s">
        <v>25</v>
      </c>
    </row>
    <row r="3" spans="1:15" x14ac:dyDescent="0.25">
      <c r="A3" t="s">
        <v>0</v>
      </c>
    </row>
    <row r="4" spans="1:15" x14ac:dyDescent="0.25">
      <c r="A4" t="s">
        <v>1</v>
      </c>
      <c r="B4" s="2">
        <f>DataEntry!B7</f>
        <v>1668000000</v>
      </c>
      <c r="C4" s="2">
        <f>DataEntry!C7</f>
        <v>1668000000</v>
      </c>
      <c r="D4" s="2">
        <f>DataEntry!D7</f>
        <v>1668000000</v>
      </c>
      <c r="E4" s="2">
        <f>DataEntry!E7</f>
        <v>1668000000</v>
      </c>
      <c r="F4" s="2">
        <f>DataEntry!F7</f>
        <v>1668000000</v>
      </c>
      <c r="G4" s="2">
        <f>DataEntry!G7</f>
        <v>2036000000</v>
      </c>
      <c r="H4" s="2">
        <f>DataEntry!H7</f>
        <v>1770500000</v>
      </c>
      <c r="I4" s="2">
        <f>DataEntry!I7</f>
        <v>1770500000</v>
      </c>
      <c r="J4" s="2">
        <f>DataEntry!J7</f>
        <v>1770500000</v>
      </c>
      <c r="K4" s="2">
        <f>DataEntry!K7</f>
        <v>1770500000</v>
      </c>
      <c r="L4" s="2">
        <f>DataEntry!L7</f>
        <v>1770500000</v>
      </c>
      <c r="M4" s="2">
        <f>DataEntry!M7</f>
        <v>1770500000</v>
      </c>
      <c r="N4" s="2">
        <f>DataEntry!N7</f>
        <v>1770500000</v>
      </c>
      <c r="O4" s="2">
        <f>(((+N4+B4)/2)+(C4+D4+E4+F4+G4+H4+I4+J4+K4+L4+M4))/12</f>
        <v>1754187500</v>
      </c>
    </row>
    <row r="5" spans="1:15" x14ac:dyDescent="0.25">
      <c r="A5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15.75" thickBot="1" x14ac:dyDescent="0.3">
      <c r="A6" t="s">
        <v>3</v>
      </c>
      <c r="B6" s="5">
        <f>SUM(B4:B5)</f>
        <v>1668000000</v>
      </c>
      <c r="C6" s="5">
        <f t="shared" ref="C6:O6" si="0">SUM(C4:C5)</f>
        <v>1668000000</v>
      </c>
      <c r="D6" s="5">
        <f t="shared" si="0"/>
        <v>1668000000</v>
      </c>
      <c r="E6" s="5">
        <f t="shared" si="0"/>
        <v>1668000000</v>
      </c>
      <c r="F6" s="5">
        <f t="shared" si="0"/>
        <v>1668000000</v>
      </c>
      <c r="G6" s="5">
        <f t="shared" si="0"/>
        <v>2036000000</v>
      </c>
      <c r="H6" s="5">
        <f t="shared" si="0"/>
        <v>1770500000</v>
      </c>
      <c r="I6" s="5">
        <f t="shared" si="0"/>
        <v>1770500000</v>
      </c>
      <c r="J6" s="5">
        <f t="shared" si="0"/>
        <v>1770500000</v>
      </c>
      <c r="K6" s="5">
        <f t="shared" si="0"/>
        <v>1770500000</v>
      </c>
      <c r="L6" s="5">
        <f t="shared" si="0"/>
        <v>1770500000</v>
      </c>
      <c r="M6" s="5">
        <f t="shared" si="0"/>
        <v>1770500000</v>
      </c>
      <c r="N6" s="5">
        <f t="shared" si="0"/>
        <v>1770500000</v>
      </c>
      <c r="O6" s="5">
        <f t="shared" si="0"/>
        <v>1754187500</v>
      </c>
    </row>
    <row r="7" spans="1:15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x14ac:dyDescent="0.25">
      <c r="A8" t="s">
        <v>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5">
      <c r="A9" t="s">
        <v>5</v>
      </c>
      <c r="B9" s="2">
        <f>DataEntry!B5</f>
        <v>1645778158</v>
      </c>
      <c r="C9" s="2">
        <f>DataEntry!C5</f>
        <v>1665212290</v>
      </c>
      <c r="D9" s="2">
        <f>DataEntry!D5</f>
        <v>1657821018</v>
      </c>
      <c r="E9" s="2">
        <f>DataEntry!E5</f>
        <v>1672212439</v>
      </c>
      <c r="F9" s="2">
        <f>DataEntry!F5</f>
        <v>1682039784</v>
      </c>
      <c r="G9" s="2">
        <f>DataEntry!G5</f>
        <v>1669335913</v>
      </c>
      <c r="H9" s="2">
        <f>DataEntry!H5</f>
        <v>1674806444</v>
      </c>
      <c r="I9" s="2">
        <f>DataEntry!I5</f>
        <v>1683901718</v>
      </c>
      <c r="J9" s="2">
        <f>DataEntry!J5</f>
        <v>1663921315</v>
      </c>
      <c r="K9" s="2">
        <f>DataEntry!K5</f>
        <v>1660959926</v>
      </c>
      <c r="L9" s="2">
        <f>DataEntry!L5</f>
        <v>1666788020</v>
      </c>
      <c r="M9" s="2">
        <f>DataEntry!M5</f>
        <v>1654731690</v>
      </c>
      <c r="N9" s="2">
        <f>DataEntry!N5</f>
        <v>1690916089</v>
      </c>
      <c r="O9" s="2">
        <f t="shared" ref="O9:O10" si="1">(((+N9+B9)/2)+(C9+D9+E9+F9+G9+H9+I9+J9+K9+L9+M9))/12</f>
        <v>1668339806.7083333</v>
      </c>
    </row>
    <row r="10" spans="1:15" x14ac:dyDescent="0.25">
      <c r="A10" t="s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>
        <f t="shared" si="1"/>
        <v>0</v>
      </c>
    </row>
    <row r="11" spans="1:15" ht="15.75" thickBot="1" x14ac:dyDescent="0.3">
      <c r="A11" t="s">
        <v>7</v>
      </c>
      <c r="B11" s="5">
        <f>SUM(B9:B10)</f>
        <v>1645778158</v>
      </c>
      <c r="C11" s="5">
        <f t="shared" ref="C11:O11" si="2">SUM(C9:C10)</f>
        <v>1665212290</v>
      </c>
      <c r="D11" s="5">
        <f t="shared" si="2"/>
        <v>1657821018</v>
      </c>
      <c r="E11" s="5">
        <f t="shared" si="2"/>
        <v>1672212439</v>
      </c>
      <c r="F11" s="5">
        <f t="shared" si="2"/>
        <v>1682039784</v>
      </c>
      <c r="G11" s="5">
        <f t="shared" si="2"/>
        <v>1669335913</v>
      </c>
      <c r="H11" s="5">
        <f t="shared" si="2"/>
        <v>1674806444</v>
      </c>
      <c r="I11" s="5">
        <f t="shared" si="2"/>
        <v>1683901718</v>
      </c>
      <c r="J11" s="5">
        <f t="shared" si="2"/>
        <v>1663921315</v>
      </c>
      <c r="K11" s="5">
        <f t="shared" si="2"/>
        <v>1660959926</v>
      </c>
      <c r="L11" s="5">
        <f t="shared" si="2"/>
        <v>1666788020</v>
      </c>
      <c r="M11" s="5">
        <f t="shared" si="2"/>
        <v>1654731690</v>
      </c>
      <c r="N11" s="5">
        <f t="shared" si="2"/>
        <v>1690916089</v>
      </c>
      <c r="O11" s="5">
        <f t="shared" si="2"/>
        <v>1668339806.7083333</v>
      </c>
    </row>
    <row r="12" spans="1:15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x14ac:dyDescent="0.25">
      <c r="A13" t="s">
        <v>8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25">
      <c r="A14" t="s">
        <v>9</v>
      </c>
      <c r="B14" s="2">
        <f>DataEntry!B12</f>
        <v>95099199</v>
      </c>
      <c r="C14" s="2">
        <f>DataEntry!C12</f>
        <v>95118586</v>
      </c>
      <c r="D14" s="2">
        <f>DataEntry!D12</f>
        <v>95129596</v>
      </c>
      <c r="E14" s="2">
        <f>DataEntry!E12</f>
        <v>95172332</v>
      </c>
      <c r="F14" s="2">
        <f>DataEntry!F12</f>
        <v>95201686</v>
      </c>
      <c r="G14" s="2">
        <f>DataEntry!G12</f>
        <v>112829914</v>
      </c>
      <c r="H14" s="2">
        <f>DataEntry!H12</f>
        <v>93916660</v>
      </c>
      <c r="I14" s="2">
        <f>DataEntry!I12</f>
        <v>93969034</v>
      </c>
      <c r="J14" s="2">
        <f>DataEntry!J12</f>
        <v>94006638</v>
      </c>
      <c r="K14" s="2">
        <f>DataEntry!K12</f>
        <v>94041347</v>
      </c>
      <c r="L14" s="2">
        <f>DataEntry!L12</f>
        <v>94078085</v>
      </c>
      <c r="M14" s="2">
        <f>DataEntry!M12</f>
        <v>94108884</v>
      </c>
      <c r="N14" s="2">
        <f>DataEntry!N12</f>
        <v>94159876</v>
      </c>
      <c r="O14" s="2">
        <f t="shared" ref="O14:O15" si="3">(((+N14+B14)/2)+(C14+D14+E14+F14+G14+H14+I14+J14+K14+L14+M14))/12</f>
        <v>96016858.291666672</v>
      </c>
    </row>
    <row r="15" spans="1:15" x14ac:dyDescent="0.25">
      <c r="A15" t="s">
        <v>10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>
        <f t="shared" si="3"/>
        <v>0</v>
      </c>
    </row>
    <row r="16" spans="1:15" ht="15.75" thickBot="1" x14ac:dyDescent="0.3">
      <c r="A16" t="s">
        <v>11</v>
      </c>
      <c r="B16" s="5">
        <f>SUM(B14:B15)</f>
        <v>95099199</v>
      </c>
      <c r="C16" s="5">
        <f t="shared" ref="C16:O16" si="4">SUM(C14:C15)</f>
        <v>95118586</v>
      </c>
      <c r="D16" s="5">
        <f t="shared" si="4"/>
        <v>95129596</v>
      </c>
      <c r="E16" s="5">
        <f t="shared" si="4"/>
        <v>95172332</v>
      </c>
      <c r="F16" s="5">
        <f t="shared" si="4"/>
        <v>95201686</v>
      </c>
      <c r="G16" s="5">
        <f t="shared" si="4"/>
        <v>112829914</v>
      </c>
      <c r="H16" s="5">
        <f t="shared" si="4"/>
        <v>93916660</v>
      </c>
      <c r="I16" s="5">
        <f t="shared" si="4"/>
        <v>93969034</v>
      </c>
      <c r="J16" s="5">
        <f t="shared" si="4"/>
        <v>94006638</v>
      </c>
      <c r="K16" s="5">
        <f t="shared" si="4"/>
        <v>94041347</v>
      </c>
      <c r="L16" s="5">
        <f t="shared" si="4"/>
        <v>94078085</v>
      </c>
      <c r="M16" s="5">
        <f t="shared" si="4"/>
        <v>94108884</v>
      </c>
      <c r="N16" s="5">
        <f t="shared" si="4"/>
        <v>94159876</v>
      </c>
      <c r="O16" s="5">
        <f t="shared" si="4"/>
        <v>96016858.291666672</v>
      </c>
    </row>
    <row r="17" spans="1:15" ht="15.75" thickBot="1" x14ac:dyDescent="0.3">
      <c r="A17" t="s">
        <v>12</v>
      </c>
      <c r="B17" s="6">
        <f>ROUND(B16/B6,5)</f>
        <v>5.7009999999999998E-2</v>
      </c>
      <c r="C17" s="6">
        <f t="shared" ref="C17:O17" si="5">ROUND(C16/C6,5)</f>
        <v>5.7029999999999997E-2</v>
      </c>
      <c r="D17" s="6">
        <f t="shared" si="5"/>
        <v>5.7029999999999997E-2</v>
      </c>
      <c r="E17" s="6">
        <f t="shared" si="5"/>
        <v>5.706E-2</v>
      </c>
      <c r="F17" s="6">
        <f t="shared" si="5"/>
        <v>5.7079999999999999E-2</v>
      </c>
      <c r="G17" s="6">
        <f t="shared" si="5"/>
        <v>5.5419999999999997E-2</v>
      </c>
      <c r="H17" s="6">
        <f t="shared" si="5"/>
        <v>5.305E-2</v>
      </c>
      <c r="I17" s="6">
        <f t="shared" si="5"/>
        <v>5.3069999999999999E-2</v>
      </c>
      <c r="J17" s="6">
        <f t="shared" si="5"/>
        <v>5.3100000000000001E-2</v>
      </c>
      <c r="K17" s="6">
        <f t="shared" si="5"/>
        <v>5.3120000000000001E-2</v>
      </c>
      <c r="L17" s="6">
        <f t="shared" si="5"/>
        <v>5.314E-2</v>
      </c>
      <c r="M17" s="6">
        <f t="shared" si="5"/>
        <v>5.3150000000000003E-2</v>
      </c>
      <c r="N17" s="6">
        <f t="shared" si="5"/>
        <v>5.3179999999999998E-2</v>
      </c>
      <c r="O17" s="6">
        <f t="shared" si="5"/>
        <v>5.4739999999999997E-2</v>
      </c>
    </row>
    <row r="18" spans="1:15" x14ac:dyDescent="0.25">
      <c r="B18" s="3" t="str">
        <f>IF(B17-DataEntry!B13=0,"ok","check")</f>
        <v>ok</v>
      </c>
      <c r="C18" s="3" t="str">
        <f>IF(C17-DataEntry!C13=0,"ok","check")</f>
        <v>ok</v>
      </c>
      <c r="D18" s="3" t="str">
        <f>IF(D17-DataEntry!D13=0,"ok","check")</f>
        <v>ok</v>
      </c>
      <c r="E18" s="3" t="str">
        <f>IF(E17-DataEntry!E13=0,"ok","check")</f>
        <v>ok</v>
      </c>
      <c r="F18" s="3" t="str">
        <f>IF(F17-DataEntry!F13=0,"ok","check")</f>
        <v>ok</v>
      </c>
      <c r="G18" s="3" t="str">
        <f>IF(G17-DataEntry!G13=0,"ok","check")</f>
        <v>ok</v>
      </c>
      <c r="H18" s="3" t="str">
        <f>IF(H17-DataEntry!H13=0,"ok","check")</f>
        <v>ok</v>
      </c>
      <c r="I18" s="3" t="str">
        <f>IF(I17-DataEntry!I13=0,"ok","check")</f>
        <v>ok</v>
      </c>
      <c r="J18" s="3" t="str">
        <f>IF(J17-DataEntry!J13=0,"ok","check")</f>
        <v>ok</v>
      </c>
      <c r="K18" s="3" t="str">
        <f>IF(K17-DataEntry!K13=0,"ok","check")</f>
        <v>ok</v>
      </c>
      <c r="L18" s="3" t="str">
        <f>IF(L17-DataEntry!L13=0,"ok","check")</f>
        <v>ok</v>
      </c>
      <c r="M18" s="3" t="str">
        <f>IF(M17-DataEntry!M13=0,"ok","check")</f>
        <v>ok</v>
      </c>
      <c r="N18" s="3" t="str">
        <f>IF(N17-DataEntry!N13=0,"ok","check")</f>
        <v>ok</v>
      </c>
      <c r="O18" s="3"/>
    </row>
    <row r="19" spans="1:15" x14ac:dyDescent="0.25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x14ac:dyDescent="0.25">
      <c r="A20" t="s">
        <v>22</v>
      </c>
      <c r="B20" s="4">
        <f>ROUND(B6/(B6+B11),4)</f>
        <v>0.50339999999999996</v>
      </c>
      <c r="C20" s="4">
        <f t="shared" ref="C20:O20" si="6">ROUND(C6/(C6+C11),4)</f>
        <v>0.50039999999999996</v>
      </c>
      <c r="D20" s="4">
        <f t="shared" si="6"/>
        <v>0.50149999999999995</v>
      </c>
      <c r="E20" s="4">
        <f t="shared" si="6"/>
        <v>0.49940000000000001</v>
      </c>
      <c r="F20" s="4">
        <f t="shared" si="6"/>
        <v>0.49790000000000001</v>
      </c>
      <c r="G20" s="4">
        <f t="shared" si="6"/>
        <v>0.54949999999999999</v>
      </c>
      <c r="H20" s="4">
        <f t="shared" si="6"/>
        <v>0.51390000000000002</v>
      </c>
      <c r="I20" s="4">
        <f t="shared" si="6"/>
        <v>0.51249999999999996</v>
      </c>
      <c r="J20" s="4">
        <f t="shared" si="6"/>
        <v>0.51549999999999996</v>
      </c>
      <c r="K20" s="4">
        <f t="shared" si="6"/>
        <v>0.51600000000000001</v>
      </c>
      <c r="L20" s="4">
        <f t="shared" si="6"/>
        <v>0.5151</v>
      </c>
      <c r="M20" s="4">
        <f t="shared" si="6"/>
        <v>0.51690000000000003</v>
      </c>
      <c r="N20" s="4">
        <f t="shared" si="6"/>
        <v>0.51149999999999995</v>
      </c>
      <c r="O20" s="4">
        <f t="shared" si="6"/>
        <v>0.51249999999999996</v>
      </c>
    </row>
    <row r="21" spans="1:15" x14ac:dyDescent="0.25">
      <c r="A21" t="s">
        <v>23</v>
      </c>
      <c r="B21" s="4">
        <f>ROUND(B11/(B11+B6),4)</f>
        <v>0.49659999999999999</v>
      </c>
      <c r="C21" s="4">
        <f t="shared" ref="C21:O21" si="7">ROUND(C11/(C11+C6),4)</f>
        <v>0.49959999999999999</v>
      </c>
      <c r="D21" s="4">
        <f t="shared" si="7"/>
        <v>0.4985</v>
      </c>
      <c r="E21" s="4">
        <f t="shared" si="7"/>
        <v>0.50060000000000004</v>
      </c>
      <c r="F21" s="4">
        <f t="shared" si="7"/>
        <v>0.50209999999999999</v>
      </c>
      <c r="G21" s="4">
        <f t="shared" si="7"/>
        <v>0.45050000000000001</v>
      </c>
      <c r="H21" s="4">
        <f t="shared" si="7"/>
        <v>0.48609999999999998</v>
      </c>
      <c r="I21" s="4">
        <f t="shared" si="7"/>
        <v>0.48749999999999999</v>
      </c>
      <c r="J21" s="4">
        <f t="shared" si="7"/>
        <v>0.48449999999999999</v>
      </c>
      <c r="K21" s="4">
        <f t="shared" si="7"/>
        <v>0.48399999999999999</v>
      </c>
      <c r="L21" s="4">
        <f t="shared" si="7"/>
        <v>0.4849</v>
      </c>
      <c r="M21" s="4">
        <f t="shared" si="7"/>
        <v>0.48309999999999997</v>
      </c>
      <c r="N21" s="4">
        <f t="shared" si="7"/>
        <v>0.48849999999999999</v>
      </c>
      <c r="O21" s="4">
        <f t="shared" si="7"/>
        <v>0.48749999999999999</v>
      </c>
    </row>
    <row r="22" spans="1:15" ht="15.75" thickBot="1" x14ac:dyDescent="0.3">
      <c r="A22" t="s">
        <v>24</v>
      </c>
      <c r="B22" s="7">
        <f>SUM(B20:B21)</f>
        <v>1</v>
      </c>
      <c r="C22" s="7">
        <f t="shared" ref="C22:O22" si="8">SUM(C20:C21)</f>
        <v>1</v>
      </c>
      <c r="D22" s="7">
        <f t="shared" si="8"/>
        <v>1</v>
      </c>
      <c r="E22" s="7">
        <f t="shared" si="8"/>
        <v>1</v>
      </c>
      <c r="F22" s="7">
        <f t="shared" si="8"/>
        <v>1</v>
      </c>
      <c r="G22" s="7">
        <f t="shared" si="8"/>
        <v>1</v>
      </c>
      <c r="H22" s="7">
        <f t="shared" si="8"/>
        <v>1</v>
      </c>
      <c r="I22" s="7">
        <f t="shared" si="8"/>
        <v>1</v>
      </c>
      <c r="J22" s="7">
        <f t="shared" si="8"/>
        <v>1</v>
      </c>
      <c r="K22" s="7">
        <f t="shared" si="8"/>
        <v>1</v>
      </c>
      <c r="L22" s="7">
        <f t="shared" si="8"/>
        <v>1</v>
      </c>
      <c r="M22" s="7">
        <f t="shared" si="8"/>
        <v>1</v>
      </c>
      <c r="N22" s="7">
        <f t="shared" si="8"/>
        <v>1</v>
      </c>
      <c r="O22" s="7">
        <f t="shared" si="8"/>
        <v>1</v>
      </c>
    </row>
    <row r="24" spans="1:15" x14ac:dyDescent="0.25">
      <c r="A24" s="9" t="s">
        <v>21</v>
      </c>
    </row>
    <row r="25" spans="1:15" x14ac:dyDescent="0.25">
      <c r="A25" t="s">
        <v>0</v>
      </c>
    </row>
    <row r="26" spans="1:15" x14ac:dyDescent="0.25">
      <c r="A26" t="s">
        <v>1</v>
      </c>
      <c r="B26" s="2">
        <f>B4</f>
        <v>1668000000</v>
      </c>
      <c r="C26" s="2">
        <f t="shared" ref="C26:N26" si="9">C4</f>
        <v>1668000000</v>
      </c>
      <c r="D26" s="2">
        <f t="shared" si="9"/>
        <v>1668000000</v>
      </c>
      <c r="E26" s="2">
        <f t="shared" si="9"/>
        <v>1668000000</v>
      </c>
      <c r="F26" s="2">
        <f t="shared" si="9"/>
        <v>1668000000</v>
      </c>
      <c r="G26" s="2">
        <f t="shared" si="9"/>
        <v>2036000000</v>
      </c>
      <c r="H26" s="2">
        <f t="shared" si="9"/>
        <v>1770500000</v>
      </c>
      <c r="I26" s="2">
        <f t="shared" si="9"/>
        <v>1770500000</v>
      </c>
      <c r="J26" s="2">
        <f t="shared" si="9"/>
        <v>1770500000</v>
      </c>
      <c r="K26" s="2">
        <f t="shared" si="9"/>
        <v>1770500000</v>
      </c>
      <c r="L26" s="2">
        <f t="shared" si="9"/>
        <v>1770500000</v>
      </c>
      <c r="M26" s="2">
        <f t="shared" si="9"/>
        <v>1770500000</v>
      </c>
      <c r="N26" s="2">
        <f t="shared" si="9"/>
        <v>1770500000</v>
      </c>
      <c r="O26" s="2">
        <f t="shared" ref="O26:O27" si="10">(((+N26+B26)/2)+(C26+D26+E26+F26+G26+H26+I26+J26+K26+L26+M26))/12</f>
        <v>1754187500</v>
      </c>
    </row>
    <row r="27" spans="1:15" x14ac:dyDescent="0.25">
      <c r="A27" t="s">
        <v>2</v>
      </c>
      <c r="B27" s="2">
        <f>DataEntry!B17</f>
        <v>121483871</v>
      </c>
      <c r="C27" s="2">
        <f>DataEntry!C17</f>
        <v>98193548</v>
      </c>
      <c r="D27" s="2">
        <f>DataEntry!D17</f>
        <v>73392857</v>
      </c>
      <c r="E27" s="2">
        <f>DataEntry!E17</f>
        <v>56451613</v>
      </c>
      <c r="F27" s="2">
        <f>DataEntry!F17</f>
        <v>38833333</v>
      </c>
      <c r="G27" s="2">
        <f>DataEntry!G17</f>
        <v>24000000</v>
      </c>
      <c r="H27" s="2">
        <f>DataEntry!H17</f>
        <v>0</v>
      </c>
      <c r="I27" s="2">
        <f>DataEntry!I17</f>
        <v>1661290</v>
      </c>
      <c r="J27" s="2">
        <f>DataEntry!J17</f>
        <v>10741935</v>
      </c>
      <c r="K27" s="2">
        <f>DataEntry!K17</f>
        <v>26233333</v>
      </c>
      <c r="L27" s="2">
        <f>DataEntry!L17</f>
        <v>64209677</v>
      </c>
      <c r="M27" s="2">
        <f>DataEntry!M17</f>
        <v>120650000</v>
      </c>
      <c r="N27" s="2">
        <f>DataEntry!N17</f>
        <v>184354839</v>
      </c>
      <c r="O27" s="2">
        <f t="shared" si="10"/>
        <v>55607245.083333336</v>
      </c>
    </row>
    <row r="28" spans="1:15" ht="15.75" thickBot="1" x14ac:dyDescent="0.3">
      <c r="A28" t="s">
        <v>3</v>
      </c>
      <c r="B28" s="5">
        <f>SUM(B26:B27)</f>
        <v>1789483871</v>
      </c>
      <c r="C28" s="5">
        <f t="shared" ref="C28:O28" si="11">SUM(C26:C27)</f>
        <v>1766193548</v>
      </c>
      <c r="D28" s="5">
        <f t="shared" si="11"/>
        <v>1741392857</v>
      </c>
      <c r="E28" s="5">
        <f t="shared" si="11"/>
        <v>1724451613</v>
      </c>
      <c r="F28" s="5">
        <f t="shared" si="11"/>
        <v>1706833333</v>
      </c>
      <c r="G28" s="5">
        <f t="shared" si="11"/>
        <v>2060000000</v>
      </c>
      <c r="H28" s="5">
        <f t="shared" si="11"/>
        <v>1770500000</v>
      </c>
      <c r="I28" s="5">
        <f t="shared" si="11"/>
        <v>1772161290</v>
      </c>
      <c r="J28" s="5">
        <f t="shared" si="11"/>
        <v>1781241935</v>
      </c>
      <c r="K28" s="5">
        <f t="shared" si="11"/>
        <v>1796733333</v>
      </c>
      <c r="L28" s="5">
        <f t="shared" si="11"/>
        <v>1834709677</v>
      </c>
      <c r="M28" s="5">
        <f t="shared" si="11"/>
        <v>1891150000</v>
      </c>
      <c r="N28" s="5">
        <f t="shared" si="11"/>
        <v>1954854839</v>
      </c>
      <c r="O28" s="5">
        <f t="shared" si="11"/>
        <v>1809794745.0833333</v>
      </c>
    </row>
    <row r="29" spans="1:15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25">
      <c r="A30" t="s">
        <v>4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25">
      <c r="A31" t="s">
        <v>5</v>
      </c>
      <c r="B31" s="2">
        <f>B9</f>
        <v>1645778158</v>
      </c>
      <c r="C31" s="2">
        <f t="shared" ref="C31:N31" si="12">C9</f>
        <v>1665212290</v>
      </c>
      <c r="D31" s="2">
        <f t="shared" si="12"/>
        <v>1657821018</v>
      </c>
      <c r="E31" s="2">
        <f t="shared" si="12"/>
        <v>1672212439</v>
      </c>
      <c r="F31" s="2">
        <f t="shared" si="12"/>
        <v>1682039784</v>
      </c>
      <c r="G31" s="2">
        <f t="shared" si="12"/>
        <v>1669335913</v>
      </c>
      <c r="H31" s="2">
        <f t="shared" si="12"/>
        <v>1674806444</v>
      </c>
      <c r="I31" s="2">
        <f t="shared" si="12"/>
        <v>1683901718</v>
      </c>
      <c r="J31" s="2">
        <f t="shared" si="12"/>
        <v>1663921315</v>
      </c>
      <c r="K31" s="2">
        <f t="shared" si="12"/>
        <v>1660959926</v>
      </c>
      <c r="L31" s="2">
        <f t="shared" si="12"/>
        <v>1666788020</v>
      </c>
      <c r="M31" s="2">
        <f t="shared" si="12"/>
        <v>1654731690</v>
      </c>
      <c r="N31" s="2">
        <f t="shared" si="12"/>
        <v>1690916089</v>
      </c>
      <c r="O31" s="2">
        <f t="shared" ref="O31:O33" si="13">(((+N31+B31)/2)+(C31+D31+E31+F31+G31+H31+I31+J31+K31+L31+M31))/12</f>
        <v>1668339806.7083333</v>
      </c>
    </row>
    <row r="32" spans="1:15" x14ac:dyDescent="0.25">
      <c r="A32" t="s">
        <v>30</v>
      </c>
      <c r="B32" s="2">
        <f>DataEntry!B16</f>
        <v>108581014.01000001</v>
      </c>
      <c r="C32" s="2">
        <f>DataEntry!C16</f>
        <v>109865540.81</v>
      </c>
      <c r="D32" s="2">
        <f>DataEntry!D16</f>
        <v>110992803.71000001</v>
      </c>
      <c r="E32" s="2">
        <f>DataEntry!E16</f>
        <v>112247285.56</v>
      </c>
      <c r="F32" s="2">
        <f>DataEntry!F16</f>
        <v>113001324.49000001</v>
      </c>
      <c r="G32" s="2">
        <f>DataEntry!G16</f>
        <v>113392749.48</v>
      </c>
      <c r="H32" s="2">
        <f>DataEntry!H16</f>
        <v>113517830.7</v>
      </c>
      <c r="I32" s="2">
        <f>DataEntry!I16</f>
        <v>113692457.76000001</v>
      </c>
      <c r="J32" s="2">
        <f>DataEntry!J16</f>
        <v>113889789.5</v>
      </c>
      <c r="K32" s="2">
        <f>DataEntry!K16</f>
        <v>114257774.7</v>
      </c>
      <c r="L32" s="2">
        <f>DataEntry!L16</f>
        <v>114820867.42</v>
      </c>
      <c r="M32" s="2">
        <f>DataEntry!M16</f>
        <v>115776394.87</v>
      </c>
      <c r="N32" s="2">
        <f>DataEntry!N16</f>
        <v>106633209.98</v>
      </c>
      <c r="O32" s="2">
        <f t="shared" si="13"/>
        <v>112755160.91624999</v>
      </c>
    </row>
    <row r="33" spans="1:15" x14ac:dyDescent="0.25">
      <c r="A33" t="s">
        <v>6</v>
      </c>
      <c r="B33" s="2">
        <f>-DataEntry!B20</f>
        <v>-161131681.88</v>
      </c>
      <c r="C33" s="2">
        <f>-DataEntry!C20</f>
        <v>-162208788</v>
      </c>
      <c r="D33" s="2">
        <f>-DataEntry!D20</f>
        <v>-163164022.94999999</v>
      </c>
      <c r="E33" s="2">
        <f>-DataEntry!E20</f>
        <v>-160658631.03999999</v>
      </c>
      <c r="F33" s="2">
        <f>-DataEntry!F20</f>
        <v>-161696454.91</v>
      </c>
      <c r="G33" s="2">
        <f>-DataEntry!G20</f>
        <v>-162109387.89999998</v>
      </c>
      <c r="H33" s="2">
        <f>-DataEntry!H20</f>
        <v>-162148841.21999997</v>
      </c>
      <c r="I33" s="2">
        <f>-DataEntry!I20</f>
        <v>-162018841.30000001</v>
      </c>
      <c r="J33" s="2">
        <f>-DataEntry!J20</f>
        <v>-162178071.16999999</v>
      </c>
      <c r="K33" s="2">
        <f>-DataEntry!K20</f>
        <v>-160527658</v>
      </c>
      <c r="L33" s="2">
        <f>-DataEntry!L20</f>
        <v>-160820725.74000001</v>
      </c>
      <c r="M33" s="2">
        <f>-DataEntry!M20</f>
        <v>-161568582.34999999</v>
      </c>
      <c r="N33" s="2">
        <f>-DataEntry!N20</f>
        <v>-153523685.81999999</v>
      </c>
      <c r="O33" s="2">
        <f t="shared" si="13"/>
        <v>-161368974.03583333</v>
      </c>
    </row>
    <row r="34" spans="1:15" ht="15.75" thickBot="1" x14ac:dyDescent="0.3">
      <c r="A34" t="s">
        <v>7</v>
      </c>
      <c r="B34" s="5">
        <f>SUM(B31:B33)</f>
        <v>1593227490.1300001</v>
      </c>
      <c r="C34" s="5">
        <f t="shared" ref="C34:O34" si="14">SUM(C31:C33)</f>
        <v>1612869042.8099999</v>
      </c>
      <c r="D34" s="5">
        <f t="shared" si="14"/>
        <v>1605649798.76</v>
      </c>
      <c r="E34" s="5">
        <f t="shared" si="14"/>
        <v>1623801093.52</v>
      </c>
      <c r="F34" s="5">
        <f t="shared" si="14"/>
        <v>1633344653.5799999</v>
      </c>
      <c r="G34" s="5">
        <f t="shared" si="14"/>
        <v>1620619274.5799999</v>
      </c>
      <c r="H34" s="5">
        <f t="shared" si="14"/>
        <v>1626175433.48</v>
      </c>
      <c r="I34" s="5">
        <f t="shared" si="14"/>
        <v>1635575334.46</v>
      </c>
      <c r="J34" s="5">
        <f t="shared" si="14"/>
        <v>1615633033.3299999</v>
      </c>
      <c r="K34" s="5">
        <f t="shared" si="14"/>
        <v>1614690042.7</v>
      </c>
      <c r="L34" s="5">
        <f t="shared" si="14"/>
        <v>1620788161.6800001</v>
      </c>
      <c r="M34" s="5">
        <f t="shared" si="14"/>
        <v>1608939502.52</v>
      </c>
      <c r="N34" s="5">
        <f t="shared" si="14"/>
        <v>1644025613.1600001</v>
      </c>
      <c r="O34" s="5">
        <f t="shared" si="14"/>
        <v>1619725993.5887499</v>
      </c>
    </row>
    <row r="35" spans="1:15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25">
      <c r="A36" t="s">
        <v>8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25">
      <c r="A37" t="s">
        <v>9</v>
      </c>
      <c r="B37" s="2">
        <f>B14</f>
        <v>95099199</v>
      </c>
      <c r="C37" s="2">
        <f t="shared" ref="C37:N37" si="15">C14</f>
        <v>95118586</v>
      </c>
      <c r="D37" s="2">
        <f t="shared" si="15"/>
        <v>95129596</v>
      </c>
      <c r="E37" s="2">
        <f t="shared" si="15"/>
        <v>95172332</v>
      </c>
      <c r="F37" s="2">
        <f t="shared" si="15"/>
        <v>95201686</v>
      </c>
      <c r="G37" s="2">
        <f t="shared" si="15"/>
        <v>112829914</v>
      </c>
      <c r="H37" s="2">
        <f t="shared" si="15"/>
        <v>93916660</v>
      </c>
      <c r="I37" s="2">
        <f t="shared" si="15"/>
        <v>93969034</v>
      </c>
      <c r="J37" s="2">
        <f t="shared" si="15"/>
        <v>94006638</v>
      </c>
      <c r="K37" s="2">
        <f t="shared" si="15"/>
        <v>94041347</v>
      </c>
      <c r="L37" s="2">
        <f t="shared" si="15"/>
        <v>94078085</v>
      </c>
      <c r="M37" s="2">
        <f t="shared" si="15"/>
        <v>94108884</v>
      </c>
      <c r="N37" s="2">
        <f t="shared" si="15"/>
        <v>94159876</v>
      </c>
      <c r="O37" s="2">
        <f t="shared" ref="O37:O38" si="16">(((+N37+B37)/2)+(C37+D37+E37+F37+G37+H37+I37+J37+K37+L37+M37))/12</f>
        <v>96016858.291666672</v>
      </c>
    </row>
    <row r="38" spans="1:15" x14ac:dyDescent="0.25">
      <c r="A38" t="s">
        <v>10</v>
      </c>
      <c r="B38" s="2">
        <f>DataEntry!B10</f>
        <v>3619373</v>
      </c>
      <c r="C38" s="2">
        <f>DataEntry!C10</f>
        <v>3597516</v>
      </c>
      <c r="D38" s="2">
        <f>DataEntry!D10</f>
        <v>3559347</v>
      </c>
      <c r="E38" s="2">
        <f>DataEntry!E10</f>
        <v>3550006</v>
      </c>
      <c r="F38" s="2">
        <f>DataEntry!F10</f>
        <v>3493153</v>
      </c>
      <c r="G38" s="2">
        <f>DataEntry!G10</f>
        <v>3414901</v>
      </c>
      <c r="H38" s="2">
        <f>DataEntry!H10</f>
        <v>3296068</v>
      </c>
      <c r="I38" s="2">
        <f>DataEntry!I10</f>
        <v>3120530</v>
      </c>
      <c r="J38" s="2">
        <f>DataEntry!J10</f>
        <v>2913772</v>
      </c>
      <c r="K38" s="2">
        <f>DataEntry!K10</f>
        <v>2704243</v>
      </c>
      <c r="L38" s="2">
        <f>DataEntry!L10</f>
        <v>2581489</v>
      </c>
      <c r="M38" s="2">
        <f>DataEntry!M10</f>
        <v>2555466</v>
      </c>
      <c r="N38" s="2">
        <f>DataEntry!N10</f>
        <v>2789511</v>
      </c>
      <c r="O38" s="2">
        <f t="shared" si="16"/>
        <v>3165911.0833333335</v>
      </c>
    </row>
    <row r="39" spans="1:15" ht="15.75" thickBot="1" x14ac:dyDescent="0.3">
      <c r="A39" t="s">
        <v>11</v>
      </c>
      <c r="B39" s="5">
        <f>SUM(B37:B38)</f>
        <v>98718572</v>
      </c>
      <c r="C39" s="5">
        <f t="shared" ref="C39:O39" si="17">SUM(C37:C38)</f>
        <v>98716102</v>
      </c>
      <c r="D39" s="5">
        <f t="shared" si="17"/>
        <v>98688943</v>
      </c>
      <c r="E39" s="5">
        <f t="shared" si="17"/>
        <v>98722338</v>
      </c>
      <c r="F39" s="5">
        <f t="shared" si="17"/>
        <v>98694839</v>
      </c>
      <c r="G39" s="5">
        <f t="shared" si="17"/>
        <v>116244815</v>
      </c>
      <c r="H39" s="5">
        <f t="shared" si="17"/>
        <v>97212728</v>
      </c>
      <c r="I39" s="5">
        <f t="shared" si="17"/>
        <v>97089564</v>
      </c>
      <c r="J39" s="5">
        <f t="shared" si="17"/>
        <v>96920410</v>
      </c>
      <c r="K39" s="5">
        <f t="shared" si="17"/>
        <v>96745590</v>
      </c>
      <c r="L39" s="5">
        <f t="shared" si="17"/>
        <v>96659574</v>
      </c>
      <c r="M39" s="5">
        <f t="shared" si="17"/>
        <v>96664350</v>
      </c>
      <c r="N39" s="5">
        <f t="shared" si="17"/>
        <v>96949387</v>
      </c>
      <c r="O39" s="5">
        <f t="shared" si="17"/>
        <v>99182769.375</v>
      </c>
    </row>
    <row r="40" spans="1:15" ht="15.75" thickBot="1" x14ac:dyDescent="0.3">
      <c r="A40" t="s">
        <v>12</v>
      </c>
      <c r="B40" s="10">
        <f>ROUND(B39/B28,5)</f>
        <v>5.5169999999999997E-2</v>
      </c>
      <c r="C40" s="10">
        <f t="shared" ref="C40:O40" si="18">ROUND(C39/C28,5)</f>
        <v>5.5890000000000002E-2</v>
      </c>
      <c r="D40" s="10">
        <f t="shared" si="18"/>
        <v>5.6669999999999998E-2</v>
      </c>
      <c r="E40" s="10">
        <f t="shared" si="18"/>
        <v>5.7250000000000002E-2</v>
      </c>
      <c r="F40" s="10">
        <f t="shared" si="18"/>
        <v>5.7820000000000003E-2</v>
      </c>
      <c r="G40" s="10">
        <f t="shared" si="18"/>
        <v>5.6430000000000001E-2</v>
      </c>
      <c r="H40" s="10">
        <f t="shared" si="18"/>
        <v>5.491E-2</v>
      </c>
      <c r="I40" s="10">
        <f t="shared" si="18"/>
        <v>5.4789999999999998E-2</v>
      </c>
      <c r="J40" s="10">
        <f t="shared" si="18"/>
        <v>5.441E-2</v>
      </c>
      <c r="K40" s="10">
        <f t="shared" si="18"/>
        <v>5.3850000000000002E-2</v>
      </c>
      <c r="L40" s="10">
        <f t="shared" si="18"/>
        <v>5.2679999999999998E-2</v>
      </c>
      <c r="M40" s="10">
        <f t="shared" si="18"/>
        <v>5.1110000000000003E-2</v>
      </c>
      <c r="N40" s="10">
        <f t="shared" si="18"/>
        <v>4.9590000000000002E-2</v>
      </c>
      <c r="O40" s="10">
        <f t="shared" si="18"/>
        <v>5.4800000000000001E-2</v>
      </c>
    </row>
    <row r="43" spans="1:15" x14ac:dyDescent="0.25">
      <c r="A43" t="s">
        <v>22</v>
      </c>
      <c r="B43" s="11">
        <f>ROUND(B28/(B28+B34),4)</f>
        <v>0.52900000000000003</v>
      </c>
      <c r="C43" s="11">
        <f t="shared" ref="C43:O43" si="19">ROUND(C28/(C28+C34),4)</f>
        <v>0.52270000000000005</v>
      </c>
      <c r="D43" s="11">
        <f t="shared" si="19"/>
        <v>0.52029999999999998</v>
      </c>
      <c r="E43" s="11">
        <f t="shared" si="19"/>
        <v>0.51500000000000001</v>
      </c>
      <c r="F43" s="11">
        <f t="shared" si="19"/>
        <v>0.51100000000000001</v>
      </c>
      <c r="G43" s="11">
        <f t="shared" si="19"/>
        <v>0.55969999999999998</v>
      </c>
      <c r="H43" s="11">
        <f t="shared" si="19"/>
        <v>0.5212</v>
      </c>
      <c r="I43" s="11">
        <f t="shared" si="19"/>
        <v>0.52</v>
      </c>
      <c r="J43" s="11">
        <f t="shared" si="19"/>
        <v>0.52439999999999998</v>
      </c>
      <c r="K43" s="11">
        <f t="shared" si="19"/>
        <v>0.52669999999999995</v>
      </c>
      <c r="L43" s="11">
        <f t="shared" si="19"/>
        <v>0.53100000000000003</v>
      </c>
      <c r="M43" s="11">
        <f t="shared" si="19"/>
        <v>0.5403</v>
      </c>
      <c r="N43" s="11">
        <f t="shared" si="19"/>
        <v>0.54320000000000002</v>
      </c>
      <c r="O43" s="11">
        <f t="shared" si="19"/>
        <v>0.52769999999999995</v>
      </c>
    </row>
    <row r="44" spans="1:15" x14ac:dyDescent="0.25">
      <c r="A44" t="s">
        <v>23</v>
      </c>
      <c r="B44" s="4">
        <f>ROUND(B34/(B34+B28),4)</f>
        <v>0.47099999999999997</v>
      </c>
      <c r="C44" s="4">
        <f t="shared" ref="C44:O44" si="20">ROUND(C34/(C34+C28),4)</f>
        <v>0.4773</v>
      </c>
      <c r="D44" s="4">
        <f t="shared" si="20"/>
        <v>0.47970000000000002</v>
      </c>
      <c r="E44" s="4">
        <f t="shared" si="20"/>
        <v>0.48499999999999999</v>
      </c>
      <c r="F44" s="4">
        <f t="shared" si="20"/>
        <v>0.48899999999999999</v>
      </c>
      <c r="G44" s="4">
        <f t="shared" si="20"/>
        <v>0.44030000000000002</v>
      </c>
      <c r="H44" s="4">
        <f t="shared" si="20"/>
        <v>0.4788</v>
      </c>
      <c r="I44" s="4">
        <f t="shared" si="20"/>
        <v>0.48</v>
      </c>
      <c r="J44" s="4">
        <f t="shared" si="20"/>
        <v>0.47560000000000002</v>
      </c>
      <c r="K44" s="4">
        <f t="shared" si="20"/>
        <v>0.4733</v>
      </c>
      <c r="L44" s="4">
        <f t="shared" si="20"/>
        <v>0.46899999999999997</v>
      </c>
      <c r="M44" s="4">
        <f t="shared" si="20"/>
        <v>0.4597</v>
      </c>
      <c r="N44" s="4">
        <f t="shared" si="20"/>
        <v>0.45679999999999998</v>
      </c>
      <c r="O44" s="4">
        <f t="shared" si="20"/>
        <v>0.4723</v>
      </c>
    </row>
    <row r="45" spans="1:15" ht="15.75" thickBot="1" x14ac:dyDescent="0.3">
      <c r="A45" t="s">
        <v>24</v>
      </c>
      <c r="B45" s="7">
        <f>SUM(B43:B44)</f>
        <v>1</v>
      </c>
      <c r="C45" s="7">
        <f t="shared" ref="C45:O45" si="21">SUM(C43:C44)</f>
        <v>1</v>
      </c>
      <c r="D45" s="7">
        <f t="shared" si="21"/>
        <v>1</v>
      </c>
      <c r="E45" s="7">
        <f t="shared" si="21"/>
        <v>1</v>
      </c>
      <c r="F45" s="7">
        <f t="shared" si="21"/>
        <v>1</v>
      </c>
      <c r="G45" s="7">
        <f t="shared" si="21"/>
        <v>1</v>
      </c>
      <c r="H45" s="7">
        <f t="shared" si="21"/>
        <v>1</v>
      </c>
      <c r="I45" s="7">
        <f t="shared" si="21"/>
        <v>1</v>
      </c>
      <c r="J45" s="7">
        <f t="shared" si="21"/>
        <v>1</v>
      </c>
      <c r="K45" s="7">
        <f t="shared" si="21"/>
        <v>1</v>
      </c>
      <c r="L45" s="7">
        <f t="shared" si="21"/>
        <v>1</v>
      </c>
      <c r="M45" s="7">
        <f t="shared" si="21"/>
        <v>1</v>
      </c>
      <c r="N45" s="7">
        <f t="shared" si="21"/>
        <v>1</v>
      </c>
      <c r="O45" s="7">
        <f t="shared" si="21"/>
        <v>1</v>
      </c>
    </row>
  </sheetData>
  <pageMargins left="0.7" right="0.7" top="0.75" bottom="0.75" header="0.3" footer="0.3"/>
  <pageSetup paperSize="5" scale="73" orientation="landscape" r:id="rId1"/>
  <headerFooter>
    <oddFooter>&amp;L&amp;Z&amp;F&amp;R&amp;16&amp;A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5"/>
  <sheetViews>
    <sheetView workbookViewId="0">
      <pane xSplit="1" ySplit="2" topLeftCell="F9" activePane="bottomRight" state="frozen"/>
      <selection pane="topRight" activeCell="B1" sqref="B1"/>
      <selection pane="bottomLeft" activeCell="A3" sqref="A3"/>
      <selection pane="bottomRight" activeCell="N18" sqref="N18"/>
    </sheetView>
  </sheetViews>
  <sheetFormatPr defaultRowHeight="15" x14ac:dyDescent="0.25"/>
  <cols>
    <col min="1" max="1" width="18.140625" bestFit="1" customWidth="1"/>
    <col min="2" max="15" width="14.28515625" bestFit="1" customWidth="1"/>
  </cols>
  <sheetData>
    <row r="2" spans="1:15" s="14" customFormat="1" x14ac:dyDescent="0.25">
      <c r="A2" s="12" t="s">
        <v>20</v>
      </c>
      <c r="B2" s="13">
        <f>DataEntry!B3</f>
        <v>43100</v>
      </c>
      <c r="C2" s="13">
        <f>DataEntry!C3</f>
        <v>43131</v>
      </c>
      <c r="D2" s="13">
        <f>DataEntry!D3</f>
        <v>43159</v>
      </c>
      <c r="E2" s="13">
        <f>DataEntry!E3</f>
        <v>43190</v>
      </c>
      <c r="F2" s="13">
        <f>DataEntry!F3</f>
        <v>43220</v>
      </c>
      <c r="G2" s="13">
        <f>DataEntry!G3</f>
        <v>43251</v>
      </c>
      <c r="H2" s="13">
        <f>DataEntry!H3</f>
        <v>43281</v>
      </c>
      <c r="I2" s="13">
        <f>DataEntry!I3</f>
        <v>43312</v>
      </c>
      <c r="J2" s="13">
        <f>DataEntry!J3</f>
        <v>43343</v>
      </c>
      <c r="K2" s="13">
        <f>DataEntry!K3</f>
        <v>43373</v>
      </c>
      <c r="L2" s="13">
        <f>DataEntry!L3</f>
        <v>43404</v>
      </c>
      <c r="M2" s="13">
        <f>DataEntry!M3</f>
        <v>43434</v>
      </c>
      <c r="N2" s="13">
        <f>DataEntry!N3</f>
        <v>43465</v>
      </c>
      <c r="O2" s="13" t="s">
        <v>25</v>
      </c>
    </row>
    <row r="3" spans="1:15" x14ac:dyDescent="0.25">
      <c r="A3" t="s">
        <v>0</v>
      </c>
    </row>
    <row r="4" spans="1:15" x14ac:dyDescent="0.25">
      <c r="A4" t="s">
        <v>1</v>
      </c>
      <c r="B4" s="2">
        <f>DataEntry!B7</f>
        <v>1668000000</v>
      </c>
      <c r="C4" s="2">
        <f>DataEntry!C7</f>
        <v>1668000000</v>
      </c>
      <c r="D4" s="2">
        <f>DataEntry!D7</f>
        <v>1668000000</v>
      </c>
      <c r="E4" s="2">
        <f>DataEntry!E7</f>
        <v>1668000000</v>
      </c>
      <c r="F4" s="2">
        <f>DataEntry!F7</f>
        <v>1668000000</v>
      </c>
      <c r="G4" s="2">
        <f>DataEntry!G7</f>
        <v>2036000000</v>
      </c>
      <c r="H4" s="2">
        <f>DataEntry!H7</f>
        <v>1770500000</v>
      </c>
      <c r="I4" s="2">
        <f>DataEntry!I7</f>
        <v>1770500000</v>
      </c>
      <c r="J4" s="2">
        <f>DataEntry!J7</f>
        <v>1770500000</v>
      </c>
      <c r="K4" s="2">
        <f>DataEntry!K7</f>
        <v>1770500000</v>
      </c>
      <c r="L4" s="2">
        <f>DataEntry!L7</f>
        <v>1770500000</v>
      </c>
      <c r="M4" s="2">
        <f>DataEntry!M7</f>
        <v>1770500000</v>
      </c>
      <c r="N4" s="2">
        <f>DataEntry!N7</f>
        <v>1770500000</v>
      </c>
      <c r="O4" s="2">
        <f>(((+N4+B4)/2)+(C4+D4+E4+F4+G4+H4+I4+J4+K4+L4+M4))/12</f>
        <v>1754187500</v>
      </c>
    </row>
    <row r="5" spans="1:15" x14ac:dyDescent="0.25">
      <c r="A5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15.75" thickBot="1" x14ac:dyDescent="0.3">
      <c r="A6" t="s">
        <v>3</v>
      </c>
      <c r="B6" s="5">
        <f>SUM(B4:B5)</f>
        <v>1668000000</v>
      </c>
      <c r="C6" s="5">
        <f t="shared" ref="C6:O6" si="0">SUM(C4:C5)</f>
        <v>1668000000</v>
      </c>
      <c r="D6" s="5">
        <f t="shared" si="0"/>
        <v>1668000000</v>
      </c>
      <c r="E6" s="5">
        <f t="shared" si="0"/>
        <v>1668000000</v>
      </c>
      <c r="F6" s="5">
        <f t="shared" si="0"/>
        <v>1668000000</v>
      </c>
      <c r="G6" s="5">
        <f t="shared" si="0"/>
        <v>2036000000</v>
      </c>
      <c r="H6" s="5">
        <f t="shared" si="0"/>
        <v>1770500000</v>
      </c>
      <c r="I6" s="5">
        <f t="shared" si="0"/>
        <v>1770500000</v>
      </c>
      <c r="J6" s="5">
        <f t="shared" si="0"/>
        <v>1770500000</v>
      </c>
      <c r="K6" s="5">
        <f t="shared" si="0"/>
        <v>1770500000</v>
      </c>
      <c r="L6" s="5">
        <f t="shared" si="0"/>
        <v>1770500000</v>
      </c>
      <c r="M6" s="5">
        <f t="shared" si="0"/>
        <v>1770500000</v>
      </c>
      <c r="N6" s="5">
        <f t="shared" si="0"/>
        <v>1770500000</v>
      </c>
      <c r="O6" s="5">
        <f t="shared" si="0"/>
        <v>1754187500</v>
      </c>
    </row>
    <row r="7" spans="1:15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x14ac:dyDescent="0.25">
      <c r="A8" t="s">
        <v>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5">
      <c r="A9" t="s">
        <v>5</v>
      </c>
      <c r="B9" s="2">
        <f>DataEntry!B5</f>
        <v>1645778158</v>
      </c>
      <c r="C9" s="2">
        <f>DataEntry!C5</f>
        <v>1665212290</v>
      </c>
      <c r="D9" s="2">
        <f>DataEntry!D5</f>
        <v>1657821018</v>
      </c>
      <c r="E9" s="2">
        <f>DataEntry!E5</f>
        <v>1672212439</v>
      </c>
      <c r="F9" s="2">
        <f>DataEntry!F5</f>
        <v>1682039784</v>
      </c>
      <c r="G9" s="2">
        <f>DataEntry!G5</f>
        <v>1669335913</v>
      </c>
      <c r="H9" s="2">
        <f>DataEntry!H5</f>
        <v>1674806444</v>
      </c>
      <c r="I9" s="2">
        <f>DataEntry!I5</f>
        <v>1683901718</v>
      </c>
      <c r="J9" s="2">
        <f>DataEntry!J5</f>
        <v>1663921315</v>
      </c>
      <c r="K9" s="2">
        <f>DataEntry!K5</f>
        <v>1660959926</v>
      </c>
      <c r="L9" s="2">
        <f>DataEntry!L5</f>
        <v>1666788020</v>
      </c>
      <c r="M9" s="2">
        <f>DataEntry!M5</f>
        <v>1654731690</v>
      </c>
      <c r="N9" s="2">
        <f>DataEntry!N5</f>
        <v>1690916089</v>
      </c>
      <c r="O9" s="2">
        <f t="shared" ref="O9:O10" si="1">(((+N9+B9)/2)+(C9+D9+E9+F9+G9+H9+I9+J9+K9+L9+M9))/12</f>
        <v>1668339806.7083333</v>
      </c>
    </row>
    <row r="10" spans="1:15" x14ac:dyDescent="0.25">
      <c r="A10" t="s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>
        <f t="shared" si="1"/>
        <v>0</v>
      </c>
    </row>
    <row r="11" spans="1:15" ht="15.75" thickBot="1" x14ac:dyDescent="0.3">
      <c r="A11" t="s">
        <v>7</v>
      </c>
      <c r="B11" s="5">
        <f>SUM(B9:B10)</f>
        <v>1645778158</v>
      </c>
      <c r="C11" s="5">
        <f t="shared" ref="C11:O11" si="2">SUM(C9:C10)</f>
        <v>1665212290</v>
      </c>
      <c r="D11" s="5">
        <f t="shared" si="2"/>
        <v>1657821018</v>
      </c>
      <c r="E11" s="5">
        <f t="shared" si="2"/>
        <v>1672212439</v>
      </c>
      <c r="F11" s="5">
        <f t="shared" si="2"/>
        <v>1682039784</v>
      </c>
      <c r="G11" s="5">
        <f t="shared" si="2"/>
        <v>1669335913</v>
      </c>
      <c r="H11" s="5">
        <f t="shared" si="2"/>
        <v>1674806444</v>
      </c>
      <c r="I11" s="5">
        <f t="shared" si="2"/>
        <v>1683901718</v>
      </c>
      <c r="J11" s="5">
        <f t="shared" si="2"/>
        <v>1663921315</v>
      </c>
      <c r="K11" s="5">
        <f t="shared" si="2"/>
        <v>1660959926</v>
      </c>
      <c r="L11" s="5">
        <f t="shared" si="2"/>
        <v>1666788020</v>
      </c>
      <c r="M11" s="5">
        <f t="shared" si="2"/>
        <v>1654731690</v>
      </c>
      <c r="N11" s="5">
        <f t="shared" si="2"/>
        <v>1690916089</v>
      </c>
      <c r="O11" s="5">
        <f t="shared" si="2"/>
        <v>1668339806.7083333</v>
      </c>
    </row>
    <row r="12" spans="1:15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x14ac:dyDescent="0.25">
      <c r="A13" t="s">
        <v>8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25">
      <c r="A14" t="s">
        <v>9</v>
      </c>
      <c r="B14" s="2">
        <f>DataEntry!B14</f>
        <v>95099198</v>
      </c>
      <c r="C14" s="2">
        <f>DataEntry!C14</f>
        <v>95118586</v>
      </c>
      <c r="D14" s="2">
        <f>DataEntry!D14</f>
        <v>95129595</v>
      </c>
      <c r="E14" s="2">
        <f>DataEntry!E14</f>
        <v>95172332</v>
      </c>
      <c r="F14" s="2">
        <f>DataEntry!F14</f>
        <v>95201686</v>
      </c>
      <c r="G14" s="2">
        <f>DataEntry!G14</f>
        <v>112829914</v>
      </c>
      <c r="H14" s="2">
        <f>DataEntry!H14</f>
        <v>93916660</v>
      </c>
      <c r="I14" s="2">
        <f>DataEntry!I14</f>
        <v>93969034</v>
      </c>
      <c r="J14" s="2">
        <f>DataEntry!J14</f>
        <v>94006638</v>
      </c>
      <c r="K14" s="2">
        <f>DataEntry!K14</f>
        <v>94041347</v>
      </c>
      <c r="L14" s="2">
        <f>DataEntry!L14</f>
        <v>94078085</v>
      </c>
      <c r="M14" s="2">
        <f>DataEntry!M14</f>
        <v>94108884</v>
      </c>
      <c r="N14" s="2">
        <f>DataEntry!N14</f>
        <v>94159876</v>
      </c>
      <c r="O14" s="2">
        <f t="shared" ref="O14:O15" si="3">(((+N14+B14)/2)+(C14+D14+E14+F14+G14+H14+I14+J14+K14+L14+M14))/12</f>
        <v>96016858.166666672</v>
      </c>
    </row>
    <row r="15" spans="1:15" x14ac:dyDescent="0.25">
      <c r="A15" t="s">
        <v>10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>
        <f t="shared" si="3"/>
        <v>0</v>
      </c>
    </row>
    <row r="16" spans="1:15" ht="15.75" thickBot="1" x14ac:dyDescent="0.3">
      <c r="A16" t="s">
        <v>11</v>
      </c>
      <c r="B16" s="5">
        <f>SUM(B14:B15)</f>
        <v>95099198</v>
      </c>
      <c r="C16" s="5">
        <f t="shared" ref="C16:O16" si="4">SUM(C14:C15)</f>
        <v>95118586</v>
      </c>
      <c r="D16" s="5">
        <f t="shared" si="4"/>
        <v>95129595</v>
      </c>
      <c r="E16" s="5">
        <f t="shared" si="4"/>
        <v>95172332</v>
      </c>
      <c r="F16" s="5">
        <f t="shared" si="4"/>
        <v>95201686</v>
      </c>
      <c r="G16" s="5">
        <f t="shared" si="4"/>
        <v>112829914</v>
      </c>
      <c r="H16" s="5">
        <f t="shared" si="4"/>
        <v>93916660</v>
      </c>
      <c r="I16" s="5">
        <f t="shared" si="4"/>
        <v>93969034</v>
      </c>
      <c r="J16" s="5">
        <f t="shared" si="4"/>
        <v>94006638</v>
      </c>
      <c r="K16" s="5">
        <f t="shared" si="4"/>
        <v>94041347</v>
      </c>
      <c r="L16" s="5">
        <f t="shared" si="4"/>
        <v>94078085</v>
      </c>
      <c r="M16" s="5">
        <f t="shared" si="4"/>
        <v>94108884</v>
      </c>
      <c r="N16" s="5">
        <f t="shared" si="4"/>
        <v>94159876</v>
      </c>
      <c r="O16" s="5">
        <f t="shared" si="4"/>
        <v>96016858.166666672</v>
      </c>
    </row>
    <row r="17" spans="1:15" ht="15.75" thickBot="1" x14ac:dyDescent="0.3">
      <c r="A17" t="s">
        <v>12</v>
      </c>
      <c r="B17" s="6">
        <f>ROUND(B16/B6,5)</f>
        <v>5.7009999999999998E-2</v>
      </c>
      <c r="C17" s="6">
        <f t="shared" ref="C17:O17" si="5">ROUND(C16/C6,5)</f>
        <v>5.7029999999999997E-2</v>
      </c>
      <c r="D17" s="6">
        <f t="shared" si="5"/>
        <v>5.7029999999999997E-2</v>
      </c>
      <c r="E17" s="6">
        <f t="shared" si="5"/>
        <v>5.706E-2</v>
      </c>
      <c r="F17" s="6">
        <f t="shared" si="5"/>
        <v>5.7079999999999999E-2</v>
      </c>
      <c r="G17" s="6">
        <f t="shared" si="5"/>
        <v>5.5419999999999997E-2</v>
      </c>
      <c r="H17" s="6">
        <f t="shared" si="5"/>
        <v>5.305E-2</v>
      </c>
      <c r="I17" s="6">
        <f t="shared" si="5"/>
        <v>5.3069999999999999E-2</v>
      </c>
      <c r="J17" s="6">
        <f t="shared" si="5"/>
        <v>5.3100000000000001E-2</v>
      </c>
      <c r="K17" s="6">
        <f t="shared" si="5"/>
        <v>5.3120000000000001E-2</v>
      </c>
      <c r="L17" s="6">
        <f t="shared" si="5"/>
        <v>5.314E-2</v>
      </c>
      <c r="M17" s="6">
        <f t="shared" si="5"/>
        <v>5.3150000000000003E-2</v>
      </c>
      <c r="N17" s="6">
        <f t="shared" si="5"/>
        <v>5.3179999999999998E-2</v>
      </c>
      <c r="O17" s="6">
        <f t="shared" si="5"/>
        <v>5.4739999999999997E-2</v>
      </c>
    </row>
    <row r="18" spans="1:15" x14ac:dyDescent="0.25">
      <c r="B18" s="3" t="str">
        <f>IF(B17-DataEntry!B15=0,"ok","check")</f>
        <v>ok</v>
      </c>
      <c r="C18" s="3" t="str">
        <f>IF(C17-DataEntry!C15=0,"ok","check")</f>
        <v>ok</v>
      </c>
      <c r="D18" s="3" t="str">
        <f>IF(D17-DataEntry!D15=0,"ok","check")</f>
        <v>ok</v>
      </c>
      <c r="E18" s="3" t="str">
        <f>IF(E17-DataEntry!E15=0,"ok","check")</f>
        <v>ok</v>
      </c>
      <c r="F18" s="3" t="str">
        <f>IF(F17-DataEntry!F15=0,"ok","check")</f>
        <v>ok</v>
      </c>
      <c r="G18" s="3" t="str">
        <f>IF(G17-DataEntry!G15=0,"ok","check")</f>
        <v>ok</v>
      </c>
      <c r="H18" s="3" t="str">
        <f>IF(H17-DataEntry!H15=0,"ok","check")</f>
        <v>ok</v>
      </c>
      <c r="I18" s="3" t="str">
        <f>IF(I17-DataEntry!I15=0,"ok","check")</f>
        <v>ok</v>
      </c>
      <c r="J18" s="3" t="str">
        <f>IF(J17-DataEntry!J15=0,"ok","check")</f>
        <v>ok</v>
      </c>
      <c r="K18" s="3" t="str">
        <f>IF(K17-DataEntry!K15=0,"ok","check")</f>
        <v>ok</v>
      </c>
      <c r="L18" s="3" t="str">
        <f>IF(L17-DataEntry!L15=0,"ok","check")</f>
        <v>ok</v>
      </c>
      <c r="M18" s="3" t="str">
        <f>IF(M17-DataEntry!M15=0,"ok","check")</f>
        <v>ok</v>
      </c>
      <c r="N18" s="3" t="str">
        <f>IF(N17-DataEntry!N15=0,"ok","check")</f>
        <v>ok</v>
      </c>
      <c r="O18" s="3"/>
    </row>
    <row r="19" spans="1:15" x14ac:dyDescent="0.25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x14ac:dyDescent="0.25">
      <c r="A20" t="s">
        <v>22</v>
      </c>
      <c r="B20" s="4">
        <f>ROUND(B6/(B6+B11),4)</f>
        <v>0.50339999999999996</v>
      </c>
      <c r="C20" s="4">
        <f t="shared" ref="C20:O20" si="6">ROUND(C6/(C6+C11),4)</f>
        <v>0.50039999999999996</v>
      </c>
      <c r="D20" s="4">
        <f t="shared" si="6"/>
        <v>0.50149999999999995</v>
      </c>
      <c r="E20" s="4">
        <f t="shared" si="6"/>
        <v>0.49940000000000001</v>
      </c>
      <c r="F20" s="4">
        <f t="shared" si="6"/>
        <v>0.49790000000000001</v>
      </c>
      <c r="G20" s="4">
        <f t="shared" si="6"/>
        <v>0.54949999999999999</v>
      </c>
      <c r="H20" s="4">
        <f t="shared" si="6"/>
        <v>0.51390000000000002</v>
      </c>
      <c r="I20" s="4">
        <f t="shared" si="6"/>
        <v>0.51249999999999996</v>
      </c>
      <c r="J20" s="4">
        <f t="shared" si="6"/>
        <v>0.51549999999999996</v>
      </c>
      <c r="K20" s="4">
        <f t="shared" si="6"/>
        <v>0.51600000000000001</v>
      </c>
      <c r="L20" s="4">
        <f t="shared" si="6"/>
        <v>0.5151</v>
      </c>
      <c r="M20" s="4">
        <f t="shared" si="6"/>
        <v>0.51690000000000003</v>
      </c>
      <c r="N20" s="4">
        <f t="shared" si="6"/>
        <v>0.51149999999999995</v>
      </c>
      <c r="O20" s="4">
        <f t="shared" si="6"/>
        <v>0.51249999999999996</v>
      </c>
    </row>
    <row r="21" spans="1:15" x14ac:dyDescent="0.25">
      <c r="A21" t="s">
        <v>23</v>
      </c>
      <c r="B21" s="4">
        <f>ROUND(B11/(B11+B6),4)</f>
        <v>0.49659999999999999</v>
      </c>
      <c r="C21" s="4">
        <f t="shared" ref="C21:O21" si="7">ROUND(C11/(C11+C6),4)</f>
        <v>0.49959999999999999</v>
      </c>
      <c r="D21" s="4">
        <f t="shared" si="7"/>
        <v>0.4985</v>
      </c>
      <c r="E21" s="4">
        <f t="shared" si="7"/>
        <v>0.50060000000000004</v>
      </c>
      <c r="F21" s="4">
        <f t="shared" si="7"/>
        <v>0.50209999999999999</v>
      </c>
      <c r="G21" s="4">
        <f t="shared" si="7"/>
        <v>0.45050000000000001</v>
      </c>
      <c r="H21" s="4">
        <f t="shared" si="7"/>
        <v>0.48609999999999998</v>
      </c>
      <c r="I21" s="4">
        <f t="shared" si="7"/>
        <v>0.48749999999999999</v>
      </c>
      <c r="J21" s="4">
        <f t="shared" si="7"/>
        <v>0.48449999999999999</v>
      </c>
      <c r="K21" s="4">
        <f t="shared" si="7"/>
        <v>0.48399999999999999</v>
      </c>
      <c r="L21" s="4">
        <f t="shared" si="7"/>
        <v>0.4849</v>
      </c>
      <c r="M21" s="4">
        <f t="shared" si="7"/>
        <v>0.48309999999999997</v>
      </c>
      <c r="N21" s="4">
        <f t="shared" si="7"/>
        <v>0.48849999999999999</v>
      </c>
      <c r="O21" s="4">
        <f t="shared" si="7"/>
        <v>0.48749999999999999</v>
      </c>
    </row>
    <row r="22" spans="1:15" ht="15.75" thickBot="1" x14ac:dyDescent="0.3">
      <c r="A22" t="s">
        <v>24</v>
      </c>
      <c r="B22" s="7">
        <f>SUM(B20:B21)</f>
        <v>1</v>
      </c>
      <c r="C22" s="7">
        <f t="shared" ref="C22:O22" si="8">SUM(C20:C21)</f>
        <v>1</v>
      </c>
      <c r="D22" s="7">
        <f t="shared" si="8"/>
        <v>1</v>
      </c>
      <c r="E22" s="7">
        <f t="shared" si="8"/>
        <v>1</v>
      </c>
      <c r="F22" s="7">
        <f t="shared" si="8"/>
        <v>1</v>
      </c>
      <c r="G22" s="7">
        <f t="shared" si="8"/>
        <v>1</v>
      </c>
      <c r="H22" s="7">
        <f t="shared" si="8"/>
        <v>1</v>
      </c>
      <c r="I22" s="7">
        <f t="shared" si="8"/>
        <v>1</v>
      </c>
      <c r="J22" s="7">
        <f t="shared" si="8"/>
        <v>1</v>
      </c>
      <c r="K22" s="7">
        <f t="shared" si="8"/>
        <v>1</v>
      </c>
      <c r="L22" s="7">
        <f t="shared" si="8"/>
        <v>1</v>
      </c>
      <c r="M22" s="7">
        <f t="shared" si="8"/>
        <v>1</v>
      </c>
      <c r="N22" s="7">
        <f t="shared" si="8"/>
        <v>1</v>
      </c>
      <c r="O22" s="7">
        <f t="shared" si="8"/>
        <v>1</v>
      </c>
    </row>
    <row r="24" spans="1:15" x14ac:dyDescent="0.25">
      <c r="A24" s="9" t="s">
        <v>21</v>
      </c>
    </row>
    <row r="25" spans="1:15" x14ac:dyDescent="0.25">
      <c r="A25" t="s">
        <v>0</v>
      </c>
    </row>
    <row r="26" spans="1:15" x14ac:dyDescent="0.25">
      <c r="A26" t="s">
        <v>1</v>
      </c>
      <c r="B26" s="2">
        <f>B4</f>
        <v>1668000000</v>
      </c>
      <c r="C26" s="2">
        <f t="shared" ref="C26:N26" si="9">C4</f>
        <v>1668000000</v>
      </c>
      <c r="D26" s="2">
        <f t="shared" si="9"/>
        <v>1668000000</v>
      </c>
      <c r="E26" s="2">
        <f t="shared" si="9"/>
        <v>1668000000</v>
      </c>
      <c r="F26" s="2">
        <f t="shared" si="9"/>
        <v>1668000000</v>
      </c>
      <c r="G26" s="2">
        <f t="shared" si="9"/>
        <v>2036000000</v>
      </c>
      <c r="H26" s="2">
        <f t="shared" si="9"/>
        <v>1770500000</v>
      </c>
      <c r="I26" s="2">
        <f t="shared" si="9"/>
        <v>1770500000</v>
      </c>
      <c r="J26" s="2">
        <f t="shared" si="9"/>
        <v>1770500000</v>
      </c>
      <c r="K26" s="2">
        <f t="shared" si="9"/>
        <v>1770500000</v>
      </c>
      <c r="L26" s="2">
        <f t="shared" si="9"/>
        <v>1770500000</v>
      </c>
      <c r="M26" s="2">
        <f t="shared" si="9"/>
        <v>1770500000</v>
      </c>
      <c r="N26" s="2">
        <f t="shared" si="9"/>
        <v>1770500000</v>
      </c>
      <c r="O26" s="2">
        <f t="shared" ref="O26:O27" si="10">(((+N26+B26)/2)+(C26+D26+E26+F26+G26+H26+I26+J26+K26+L26+M26))/12</f>
        <v>1754187500</v>
      </c>
    </row>
    <row r="27" spans="1:15" x14ac:dyDescent="0.25">
      <c r="A27" t="s">
        <v>2</v>
      </c>
      <c r="B27" s="2">
        <f>DataEntry!B17</f>
        <v>121483871</v>
      </c>
      <c r="C27" s="2">
        <f>DataEntry!C17</f>
        <v>98193548</v>
      </c>
      <c r="D27" s="2">
        <f>DataEntry!D17</f>
        <v>73392857</v>
      </c>
      <c r="E27" s="2">
        <f>DataEntry!E17</f>
        <v>56451613</v>
      </c>
      <c r="F27" s="2">
        <f>DataEntry!F17</f>
        <v>38833333</v>
      </c>
      <c r="G27" s="2">
        <f>DataEntry!G17</f>
        <v>24000000</v>
      </c>
      <c r="H27" s="2">
        <f>DataEntry!H17</f>
        <v>0</v>
      </c>
      <c r="I27" s="2">
        <f>DataEntry!I17</f>
        <v>1661290</v>
      </c>
      <c r="J27" s="2">
        <f>DataEntry!J17</f>
        <v>10741935</v>
      </c>
      <c r="K27" s="2">
        <f>DataEntry!K17</f>
        <v>26233333</v>
      </c>
      <c r="L27" s="2">
        <f>DataEntry!L17</f>
        <v>64209677</v>
      </c>
      <c r="M27" s="2">
        <f>DataEntry!M17</f>
        <v>120650000</v>
      </c>
      <c r="N27" s="2">
        <f>DataEntry!N17</f>
        <v>184354839</v>
      </c>
      <c r="O27" s="2">
        <f t="shared" si="10"/>
        <v>55607245.083333336</v>
      </c>
    </row>
    <row r="28" spans="1:15" ht="15.75" thickBot="1" x14ac:dyDescent="0.3">
      <c r="A28" t="s">
        <v>3</v>
      </c>
      <c r="B28" s="5">
        <f>SUM(B26:B27)</f>
        <v>1789483871</v>
      </c>
      <c r="C28" s="5">
        <f t="shared" ref="C28:O28" si="11">SUM(C26:C27)</f>
        <v>1766193548</v>
      </c>
      <c r="D28" s="5">
        <f t="shared" si="11"/>
        <v>1741392857</v>
      </c>
      <c r="E28" s="5">
        <f t="shared" si="11"/>
        <v>1724451613</v>
      </c>
      <c r="F28" s="5">
        <f t="shared" si="11"/>
        <v>1706833333</v>
      </c>
      <c r="G28" s="5">
        <f t="shared" si="11"/>
        <v>2060000000</v>
      </c>
      <c r="H28" s="5">
        <f t="shared" si="11"/>
        <v>1770500000</v>
      </c>
      <c r="I28" s="5">
        <f t="shared" si="11"/>
        <v>1772161290</v>
      </c>
      <c r="J28" s="5">
        <f t="shared" si="11"/>
        <v>1781241935</v>
      </c>
      <c r="K28" s="5">
        <f t="shared" si="11"/>
        <v>1796733333</v>
      </c>
      <c r="L28" s="5">
        <f t="shared" si="11"/>
        <v>1834709677</v>
      </c>
      <c r="M28" s="5">
        <f t="shared" si="11"/>
        <v>1891150000</v>
      </c>
      <c r="N28" s="5">
        <f t="shared" si="11"/>
        <v>1954854839</v>
      </c>
      <c r="O28" s="5">
        <f t="shared" si="11"/>
        <v>1809794745.0833333</v>
      </c>
    </row>
    <row r="29" spans="1:15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25">
      <c r="A30" t="s">
        <v>4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25">
      <c r="A31" t="s">
        <v>5</v>
      </c>
      <c r="B31" s="2">
        <f>B9</f>
        <v>1645778158</v>
      </c>
      <c r="C31" s="2">
        <f t="shared" ref="C31:N31" si="12">C9</f>
        <v>1665212290</v>
      </c>
      <c r="D31" s="2">
        <f t="shared" si="12"/>
        <v>1657821018</v>
      </c>
      <c r="E31" s="2">
        <f t="shared" si="12"/>
        <v>1672212439</v>
      </c>
      <c r="F31" s="2">
        <f t="shared" si="12"/>
        <v>1682039784</v>
      </c>
      <c r="G31" s="2">
        <f t="shared" si="12"/>
        <v>1669335913</v>
      </c>
      <c r="H31" s="2">
        <f t="shared" si="12"/>
        <v>1674806444</v>
      </c>
      <c r="I31" s="2">
        <f t="shared" si="12"/>
        <v>1683901718</v>
      </c>
      <c r="J31" s="2">
        <f t="shared" si="12"/>
        <v>1663921315</v>
      </c>
      <c r="K31" s="2">
        <f t="shared" si="12"/>
        <v>1660959926</v>
      </c>
      <c r="L31" s="2">
        <f t="shared" si="12"/>
        <v>1666788020</v>
      </c>
      <c r="M31" s="2">
        <f t="shared" si="12"/>
        <v>1654731690</v>
      </c>
      <c r="N31" s="2">
        <f t="shared" si="12"/>
        <v>1690916089</v>
      </c>
      <c r="O31" s="2">
        <f t="shared" ref="O31:O33" si="13">(((+N31+B31)/2)+(C31+D31+E31+F31+G31+H31+I31+J31+K31+L31+M31))/12</f>
        <v>1668339806.7083333</v>
      </c>
    </row>
    <row r="32" spans="1:15" x14ac:dyDescent="0.25">
      <c r="A32" t="s">
        <v>30</v>
      </c>
      <c r="B32" s="2">
        <f>DataEntry!B16</f>
        <v>108581014.01000001</v>
      </c>
      <c r="C32" s="2">
        <f>DataEntry!C16</f>
        <v>109865540.81</v>
      </c>
      <c r="D32" s="2">
        <f>DataEntry!D16</f>
        <v>110992803.71000001</v>
      </c>
      <c r="E32" s="2">
        <f>DataEntry!E16</f>
        <v>112247285.56</v>
      </c>
      <c r="F32" s="2">
        <f>DataEntry!F16</f>
        <v>113001324.49000001</v>
      </c>
      <c r="G32" s="2">
        <f>DataEntry!G16</f>
        <v>113392749.48</v>
      </c>
      <c r="H32" s="2">
        <f>DataEntry!H16</f>
        <v>113517830.7</v>
      </c>
      <c r="I32" s="2">
        <f>DataEntry!I16</f>
        <v>113692457.76000001</v>
      </c>
      <c r="J32" s="2">
        <f>DataEntry!J16</f>
        <v>113889789.5</v>
      </c>
      <c r="K32" s="2">
        <f>DataEntry!K16</f>
        <v>114257774.7</v>
      </c>
      <c r="L32" s="2">
        <f>DataEntry!L16</f>
        <v>114820867.42</v>
      </c>
      <c r="M32" s="2">
        <f>DataEntry!M16</f>
        <v>115776394.87</v>
      </c>
      <c r="N32" s="2">
        <f>DataEntry!N16</f>
        <v>106633209.98</v>
      </c>
      <c r="O32" s="2">
        <f t="shared" si="13"/>
        <v>112755160.91624999</v>
      </c>
    </row>
    <row r="33" spans="1:15" x14ac:dyDescent="0.25">
      <c r="A33" t="s">
        <v>6</v>
      </c>
      <c r="B33" s="2">
        <f>-DataEntry!B20</f>
        <v>-161131681.88</v>
      </c>
      <c r="C33" s="2">
        <f>-DataEntry!C20</f>
        <v>-162208788</v>
      </c>
      <c r="D33" s="2">
        <f>-DataEntry!D20</f>
        <v>-163164022.94999999</v>
      </c>
      <c r="E33" s="2">
        <f>-DataEntry!E20</f>
        <v>-160658631.03999999</v>
      </c>
      <c r="F33" s="2">
        <f>-DataEntry!F20</f>
        <v>-161696454.91</v>
      </c>
      <c r="G33" s="2">
        <f>-DataEntry!G20</f>
        <v>-162109387.89999998</v>
      </c>
      <c r="H33" s="2">
        <f>-DataEntry!H20</f>
        <v>-162148841.21999997</v>
      </c>
      <c r="I33" s="2">
        <f>-DataEntry!I20</f>
        <v>-162018841.30000001</v>
      </c>
      <c r="J33" s="2">
        <f>-DataEntry!J20</f>
        <v>-162178071.16999999</v>
      </c>
      <c r="K33" s="2">
        <f>-DataEntry!K20</f>
        <v>-160527658</v>
      </c>
      <c r="L33" s="2">
        <f>-DataEntry!L20</f>
        <v>-160820725.74000001</v>
      </c>
      <c r="M33" s="2">
        <f>-DataEntry!M20</f>
        <v>-161568582.34999999</v>
      </c>
      <c r="N33" s="2">
        <f>-DataEntry!N20</f>
        <v>-153523685.81999999</v>
      </c>
      <c r="O33" s="2">
        <f t="shared" si="13"/>
        <v>-161368974.03583333</v>
      </c>
    </row>
    <row r="34" spans="1:15" ht="15.75" thickBot="1" x14ac:dyDescent="0.3">
      <c r="A34" t="s">
        <v>7</v>
      </c>
      <c r="B34" s="5">
        <f>SUM(B31:B33)</f>
        <v>1593227490.1300001</v>
      </c>
      <c r="C34" s="5">
        <f t="shared" ref="C34:O34" si="14">SUM(C31:C33)</f>
        <v>1612869042.8099999</v>
      </c>
      <c r="D34" s="5">
        <f t="shared" si="14"/>
        <v>1605649798.76</v>
      </c>
      <c r="E34" s="5">
        <f t="shared" si="14"/>
        <v>1623801093.52</v>
      </c>
      <c r="F34" s="5">
        <f t="shared" si="14"/>
        <v>1633344653.5799999</v>
      </c>
      <c r="G34" s="5">
        <f t="shared" si="14"/>
        <v>1620619274.5799999</v>
      </c>
      <c r="H34" s="5">
        <f t="shared" si="14"/>
        <v>1626175433.48</v>
      </c>
      <c r="I34" s="5">
        <f t="shared" si="14"/>
        <v>1635575334.46</v>
      </c>
      <c r="J34" s="5">
        <f t="shared" si="14"/>
        <v>1615633033.3299999</v>
      </c>
      <c r="K34" s="5">
        <f t="shared" si="14"/>
        <v>1614690042.7</v>
      </c>
      <c r="L34" s="5">
        <f t="shared" si="14"/>
        <v>1620788161.6800001</v>
      </c>
      <c r="M34" s="5">
        <f t="shared" si="14"/>
        <v>1608939502.52</v>
      </c>
      <c r="N34" s="5">
        <f t="shared" si="14"/>
        <v>1644025613.1600001</v>
      </c>
      <c r="O34" s="5">
        <f t="shared" si="14"/>
        <v>1619725993.5887499</v>
      </c>
    </row>
    <row r="35" spans="1:15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25">
      <c r="A36" t="s">
        <v>8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25">
      <c r="A37" t="s">
        <v>9</v>
      </c>
      <c r="B37" s="2">
        <f>B14</f>
        <v>95099198</v>
      </c>
      <c r="C37" s="2">
        <f t="shared" ref="C37:N37" si="15">C14</f>
        <v>95118586</v>
      </c>
      <c r="D37" s="2">
        <f t="shared" si="15"/>
        <v>95129595</v>
      </c>
      <c r="E37" s="2">
        <f t="shared" si="15"/>
        <v>95172332</v>
      </c>
      <c r="F37" s="2">
        <f t="shared" si="15"/>
        <v>95201686</v>
      </c>
      <c r="G37" s="2">
        <f t="shared" si="15"/>
        <v>112829914</v>
      </c>
      <c r="H37" s="2">
        <f t="shared" si="15"/>
        <v>93916660</v>
      </c>
      <c r="I37" s="2">
        <f t="shared" si="15"/>
        <v>93969034</v>
      </c>
      <c r="J37" s="2">
        <f t="shared" si="15"/>
        <v>94006638</v>
      </c>
      <c r="K37" s="2">
        <f t="shared" si="15"/>
        <v>94041347</v>
      </c>
      <c r="L37" s="2">
        <f t="shared" si="15"/>
        <v>94078085</v>
      </c>
      <c r="M37" s="2">
        <f t="shared" si="15"/>
        <v>94108884</v>
      </c>
      <c r="N37" s="2">
        <f t="shared" si="15"/>
        <v>94159876</v>
      </c>
      <c r="O37" s="2">
        <f t="shared" ref="O37:O38" si="16">(((+N37+B37)/2)+(C37+D37+E37+F37+G37+H37+I37+J37+K37+L37+M37))/12</f>
        <v>96016858.166666672</v>
      </c>
    </row>
    <row r="38" spans="1:15" x14ac:dyDescent="0.25">
      <c r="A38" t="s">
        <v>10</v>
      </c>
      <c r="B38" s="2">
        <f>DataEntry!B10</f>
        <v>3619373</v>
      </c>
      <c r="C38" s="2">
        <f>DataEntry!C10</f>
        <v>3597516</v>
      </c>
      <c r="D38" s="2">
        <f>DataEntry!D10</f>
        <v>3559347</v>
      </c>
      <c r="E38" s="2">
        <f>DataEntry!E10</f>
        <v>3550006</v>
      </c>
      <c r="F38" s="2">
        <f>DataEntry!F10</f>
        <v>3493153</v>
      </c>
      <c r="G38" s="2">
        <f>DataEntry!G10</f>
        <v>3414901</v>
      </c>
      <c r="H38" s="2">
        <f>DataEntry!H10</f>
        <v>3296068</v>
      </c>
      <c r="I38" s="2">
        <f>DataEntry!I10</f>
        <v>3120530</v>
      </c>
      <c r="J38" s="2">
        <f>DataEntry!J10</f>
        <v>2913772</v>
      </c>
      <c r="K38" s="2">
        <f>DataEntry!K10</f>
        <v>2704243</v>
      </c>
      <c r="L38" s="2">
        <f>DataEntry!L10</f>
        <v>2581489</v>
      </c>
      <c r="M38" s="2">
        <f>DataEntry!M10</f>
        <v>2555466</v>
      </c>
      <c r="N38" s="2">
        <f>DataEntry!N10</f>
        <v>2789511</v>
      </c>
      <c r="O38" s="2">
        <f t="shared" si="16"/>
        <v>3165911.0833333335</v>
      </c>
    </row>
    <row r="39" spans="1:15" ht="15.75" thickBot="1" x14ac:dyDescent="0.3">
      <c r="A39" t="s">
        <v>11</v>
      </c>
      <c r="B39" s="5">
        <f>SUM(B37:B38)</f>
        <v>98718571</v>
      </c>
      <c r="C39" s="5">
        <f t="shared" ref="C39:O39" si="17">SUM(C37:C38)</f>
        <v>98716102</v>
      </c>
      <c r="D39" s="5">
        <f t="shared" si="17"/>
        <v>98688942</v>
      </c>
      <c r="E39" s="5">
        <f t="shared" si="17"/>
        <v>98722338</v>
      </c>
      <c r="F39" s="5">
        <f t="shared" si="17"/>
        <v>98694839</v>
      </c>
      <c r="G39" s="5">
        <f t="shared" si="17"/>
        <v>116244815</v>
      </c>
      <c r="H39" s="5">
        <f t="shared" si="17"/>
        <v>97212728</v>
      </c>
      <c r="I39" s="5">
        <f t="shared" si="17"/>
        <v>97089564</v>
      </c>
      <c r="J39" s="5">
        <f t="shared" si="17"/>
        <v>96920410</v>
      </c>
      <c r="K39" s="5">
        <f t="shared" si="17"/>
        <v>96745590</v>
      </c>
      <c r="L39" s="5">
        <f t="shared" si="17"/>
        <v>96659574</v>
      </c>
      <c r="M39" s="5">
        <f t="shared" si="17"/>
        <v>96664350</v>
      </c>
      <c r="N39" s="5">
        <f t="shared" si="17"/>
        <v>96949387</v>
      </c>
      <c r="O39" s="5">
        <f t="shared" si="17"/>
        <v>99182769.25</v>
      </c>
    </row>
    <row r="40" spans="1:15" ht="15.75" thickBot="1" x14ac:dyDescent="0.3">
      <c r="A40" t="s">
        <v>12</v>
      </c>
      <c r="B40" s="10">
        <f>ROUND(B39/B28,5)</f>
        <v>5.5169999999999997E-2</v>
      </c>
      <c r="C40" s="10">
        <f t="shared" ref="C40:O40" si="18">ROUND(C39/C28,5)</f>
        <v>5.5890000000000002E-2</v>
      </c>
      <c r="D40" s="10">
        <f t="shared" si="18"/>
        <v>5.6669999999999998E-2</v>
      </c>
      <c r="E40" s="10">
        <f t="shared" si="18"/>
        <v>5.7250000000000002E-2</v>
      </c>
      <c r="F40" s="10">
        <f t="shared" si="18"/>
        <v>5.7820000000000003E-2</v>
      </c>
      <c r="G40" s="10">
        <f t="shared" si="18"/>
        <v>5.6430000000000001E-2</v>
      </c>
      <c r="H40" s="10">
        <f t="shared" si="18"/>
        <v>5.491E-2</v>
      </c>
      <c r="I40" s="10">
        <f t="shared" si="18"/>
        <v>5.4789999999999998E-2</v>
      </c>
      <c r="J40" s="10">
        <f t="shared" si="18"/>
        <v>5.441E-2</v>
      </c>
      <c r="K40" s="10">
        <f t="shared" si="18"/>
        <v>5.3850000000000002E-2</v>
      </c>
      <c r="L40" s="10">
        <f t="shared" si="18"/>
        <v>5.2679999999999998E-2</v>
      </c>
      <c r="M40" s="10">
        <f t="shared" si="18"/>
        <v>5.1110000000000003E-2</v>
      </c>
      <c r="N40" s="10">
        <f t="shared" si="18"/>
        <v>4.9590000000000002E-2</v>
      </c>
      <c r="O40" s="10">
        <f t="shared" si="18"/>
        <v>5.4800000000000001E-2</v>
      </c>
    </row>
    <row r="43" spans="1:15" x14ac:dyDescent="0.25">
      <c r="A43" t="s">
        <v>22</v>
      </c>
      <c r="B43" s="11">
        <f>ROUND(B28/(B28+B34),4)</f>
        <v>0.52900000000000003</v>
      </c>
      <c r="C43" s="11">
        <f t="shared" ref="C43:O43" si="19">ROUND(C28/(C28+C34),4)</f>
        <v>0.52270000000000005</v>
      </c>
      <c r="D43" s="11">
        <f t="shared" si="19"/>
        <v>0.52029999999999998</v>
      </c>
      <c r="E43" s="11">
        <f t="shared" si="19"/>
        <v>0.51500000000000001</v>
      </c>
      <c r="F43" s="11">
        <f t="shared" si="19"/>
        <v>0.51100000000000001</v>
      </c>
      <c r="G43" s="11">
        <f t="shared" si="19"/>
        <v>0.55969999999999998</v>
      </c>
      <c r="H43" s="11">
        <f t="shared" si="19"/>
        <v>0.5212</v>
      </c>
      <c r="I43" s="11">
        <f t="shared" si="19"/>
        <v>0.52</v>
      </c>
      <c r="J43" s="11">
        <f t="shared" si="19"/>
        <v>0.52439999999999998</v>
      </c>
      <c r="K43" s="11">
        <f t="shared" si="19"/>
        <v>0.52669999999999995</v>
      </c>
      <c r="L43" s="11">
        <f t="shared" si="19"/>
        <v>0.53100000000000003</v>
      </c>
      <c r="M43" s="11">
        <f t="shared" si="19"/>
        <v>0.5403</v>
      </c>
      <c r="N43" s="11">
        <f t="shared" si="19"/>
        <v>0.54320000000000002</v>
      </c>
      <c r="O43" s="11">
        <f t="shared" si="19"/>
        <v>0.52769999999999995</v>
      </c>
    </row>
    <row r="44" spans="1:15" x14ac:dyDescent="0.25">
      <c r="A44" t="s">
        <v>23</v>
      </c>
      <c r="B44" s="4">
        <f>ROUND(B34/(B34+B28),4)</f>
        <v>0.47099999999999997</v>
      </c>
      <c r="C44" s="4">
        <f t="shared" ref="C44:O44" si="20">ROUND(C34/(C34+C28),4)</f>
        <v>0.4773</v>
      </c>
      <c r="D44" s="4">
        <f t="shared" si="20"/>
        <v>0.47970000000000002</v>
      </c>
      <c r="E44" s="4">
        <f t="shared" si="20"/>
        <v>0.48499999999999999</v>
      </c>
      <c r="F44" s="4">
        <f t="shared" si="20"/>
        <v>0.48899999999999999</v>
      </c>
      <c r="G44" s="4">
        <f t="shared" si="20"/>
        <v>0.44030000000000002</v>
      </c>
      <c r="H44" s="4">
        <f t="shared" si="20"/>
        <v>0.4788</v>
      </c>
      <c r="I44" s="4">
        <f t="shared" si="20"/>
        <v>0.48</v>
      </c>
      <c r="J44" s="4">
        <f t="shared" si="20"/>
        <v>0.47560000000000002</v>
      </c>
      <c r="K44" s="4">
        <f t="shared" si="20"/>
        <v>0.4733</v>
      </c>
      <c r="L44" s="4">
        <f t="shared" si="20"/>
        <v>0.46899999999999997</v>
      </c>
      <c r="M44" s="4">
        <f t="shared" si="20"/>
        <v>0.4597</v>
      </c>
      <c r="N44" s="4">
        <f t="shared" si="20"/>
        <v>0.45679999999999998</v>
      </c>
      <c r="O44" s="4">
        <f t="shared" si="20"/>
        <v>0.4723</v>
      </c>
    </row>
    <row r="45" spans="1:15" ht="15.75" thickBot="1" x14ac:dyDescent="0.3">
      <c r="A45" t="s">
        <v>24</v>
      </c>
      <c r="B45" s="7">
        <f>SUM(B43:B44)</f>
        <v>1</v>
      </c>
      <c r="C45" s="7">
        <f t="shared" ref="C45:O45" si="21">SUM(C43:C44)</f>
        <v>1</v>
      </c>
      <c r="D45" s="7">
        <f t="shared" si="21"/>
        <v>1</v>
      </c>
      <c r="E45" s="7">
        <f t="shared" si="21"/>
        <v>1</v>
      </c>
      <c r="F45" s="7">
        <f t="shared" si="21"/>
        <v>1</v>
      </c>
      <c r="G45" s="7">
        <f t="shared" si="21"/>
        <v>1</v>
      </c>
      <c r="H45" s="7">
        <f t="shared" si="21"/>
        <v>1</v>
      </c>
      <c r="I45" s="7">
        <f t="shared" si="21"/>
        <v>1</v>
      </c>
      <c r="J45" s="7">
        <f t="shared" si="21"/>
        <v>1</v>
      </c>
      <c r="K45" s="7">
        <f t="shared" si="21"/>
        <v>1</v>
      </c>
      <c r="L45" s="7">
        <f t="shared" si="21"/>
        <v>1</v>
      </c>
      <c r="M45" s="7">
        <f t="shared" si="21"/>
        <v>1</v>
      </c>
      <c r="N45" s="7">
        <f t="shared" si="21"/>
        <v>1</v>
      </c>
      <c r="O45" s="7">
        <f t="shared" si="21"/>
        <v>1</v>
      </c>
    </row>
  </sheetData>
  <pageMargins left="0.7" right="0.7" top="0.75" bottom="0.75" header="0.3" footer="0.3"/>
  <pageSetup paperSize="5" scale="73" orientation="landscape" r:id="rId1"/>
  <headerFooter>
    <oddFooter>&amp;L&amp;Z&amp;F&amp;R&amp;16&amp;A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F48ABA1-1CDB-434B-9E06-0F30E12E7FC4}"/>
</file>

<file path=customXml/itemProps2.xml><?xml version="1.0" encoding="utf-8"?>
<ds:datastoreItem xmlns:ds="http://schemas.openxmlformats.org/officeDocument/2006/customXml" ds:itemID="{7686B00C-F3D0-4325-A3DB-90EA3E3E666D}"/>
</file>

<file path=customXml/itemProps3.xml><?xml version="1.0" encoding="utf-8"?>
<ds:datastoreItem xmlns:ds="http://schemas.openxmlformats.org/officeDocument/2006/customXml" ds:itemID="{8989B71A-945C-4FBB-A1DE-96DD6AD72F38}"/>
</file>

<file path=customXml/itemProps4.xml><?xml version="1.0" encoding="utf-8"?>
<ds:datastoreItem xmlns:ds="http://schemas.openxmlformats.org/officeDocument/2006/customXml" ds:itemID="{BE4A7A5C-C84F-49C4-A203-A02DB1C7E4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Print Page</vt:lpstr>
      <vt:lpstr>DataEntry</vt:lpstr>
      <vt:lpstr>WA</vt:lpstr>
      <vt:lpstr>ID</vt:lpstr>
      <vt:lpstr>OR</vt:lpstr>
      <vt:lpstr>Sheet3</vt:lpstr>
    </vt:vector>
  </TitlesOfParts>
  <Company>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 Pluth</dc:creator>
  <cp:lastModifiedBy>Andrews, Liz</cp:lastModifiedBy>
  <cp:lastPrinted>2018-06-11T18:25:58Z</cp:lastPrinted>
  <dcterms:created xsi:type="dcterms:W3CDTF">2012-01-24T22:20:47Z</dcterms:created>
  <dcterms:modified xsi:type="dcterms:W3CDTF">2019-03-12T16:47:24Z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