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0" yWindow="0" windowWidth="28800" windowHeight="14100"/>
  </bookViews>
  <sheets>
    <sheet name="Lead Sheet" sheetId="1" r:id="rId1"/>
    <sheet name="Detail" sheetId="2" r:id="rId2"/>
    <sheet name="Colstrip Reg Asset AMA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0" i="2" l="1"/>
  <c r="J12" i="2" l="1"/>
  <c r="J13" i="2" s="1"/>
  <c r="D6" i="2"/>
  <c r="C21" i="3"/>
  <c r="C22" i="3"/>
  <c r="D19" i="1" l="1"/>
  <c r="C19" i="1"/>
  <c r="D29" i="2"/>
  <c r="E19" i="1" s="1"/>
  <c r="D27" i="2"/>
  <c r="D25" i="2"/>
  <c r="C41" i="3"/>
  <c r="D31" i="2" l="1"/>
  <c r="F19" i="1"/>
  <c r="G19" i="1" s="1"/>
  <c r="E18" i="1"/>
  <c r="D18" i="1"/>
  <c r="E20" i="1" l="1"/>
  <c r="F18" i="1"/>
  <c r="F20" i="1" s="1"/>
  <c r="D20" i="1"/>
  <c r="C18" i="1"/>
  <c r="C18" i="3"/>
  <c r="D12" i="2"/>
  <c r="G18" i="1" l="1"/>
  <c r="G20" i="1" s="1"/>
  <c r="C20" i="1"/>
  <c r="J11" i="2"/>
  <c r="D19" i="2" l="1"/>
  <c r="C24" i="1"/>
  <c r="D21" i="2" l="1"/>
  <c r="F24" i="1" s="1"/>
  <c r="A18" i="1"/>
  <c r="A19" i="1" s="1"/>
  <c r="G24" i="1" l="1"/>
</calcChain>
</file>

<file path=xl/sharedStrings.xml><?xml version="1.0" encoding="utf-8"?>
<sst xmlns="http://schemas.openxmlformats.org/spreadsheetml/2006/main" count="59" uniqueCount="53">
  <si>
    <t>PUGET SOUND ENERGY</t>
  </si>
  <si>
    <t>LINE</t>
  </si>
  <si>
    <t>ADJUSTED</t>
  </si>
  <si>
    <t>NO.</t>
  </si>
  <si>
    <t>DESCRIPTION</t>
  </si>
  <si>
    <t>RATE YEAR</t>
  </si>
  <si>
    <t>ADJUSTMENT</t>
  </si>
  <si>
    <t>TEST YEAR</t>
  </si>
  <si>
    <t>Account</t>
  </si>
  <si>
    <t>POWER COST ONLY RATE CASE</t>
  </si>
  <si>
    <t>TEST YEAR 12 MONTHS ENDED JUNE 30, 2020</t>
  </si>
  <si>
    <t>RATE YEAR 12 MONTHS ENDED MAY 31, 2022</t>
  </si>
  <si>
    <t>Docket Number UE-20____</t>
  </si>
  <si>
    <t>Exhibit No. _____ (SEF-4)</t>
  </si>
  <si>
    <t>Adjustments to  Test Year Power Cost Rate</t>
  </si>
  <si>
    <t>Monetized PTC's Colstrip 1-2</t>
  </si>
  <si>
    <t>Colstrip 1&amp;2 Regulatory Asset</t>
  </si>
  <si>
    <t>Description</t>
  </si>
  <si>
    <t>Net Colstrip 1&amp;2 Regulatory Asset</t>
  </si>
  <si>
    <t>Amortization of Colstrip Reg Asset</t>
  </si>
  <si>
    <t>Remove Amortization for Rate Year</t>
  </si>
  <si>
    <t>Net Colstrip Reg Asset Amort in Rev Req</t>
  </si>
  <si>
    <t>Gross Up (Divide by 0.79)</t>
  </si>
  <si>
    <t>Rate Base Adjustment:</t>
  </si>
  <si>
    <t>Colstrip 1-2 Regulatory Asset</t>
  </si>
  <si>
    <t>Test Year Expense Adjustment:</t>
  </si>
  <si>
    <t>Colstrip 1-2 Regulatory Asset Amortization Adjustment (Decrease Expense)</t>
  </si>
  <si>
    <t>Account 18220111 Colstrip 1&amp;2 Regulatory Asset</t>
  </si>
  <si>
    <t>Jun-20 AMA</t>
  </si>
  <si>
    <t>AMA</t>
  </si>
  <si>
    <t>RATE BASE</t>
  </si>
  <si>
    <t>EXPENSE</t>
  </si>
  <si>
    <t xml:space="preserve">2019 Monetized PTC's </t>
  </si>
  <si>
    <t>RESTATED</t>
  </si>
  <si>
    <t>PTC</t>
  </si>
  <si>
    <t>OFFSET</t>
  </si>
  <si>
    <t>COLSTRIP 1-2 REGULATORY ASSET PTC OFFSET</t>
  </si>
  <si>
    <t>DFIT Colstrip 1&amp;2 Regulatory Asset</t>
  </si>
  <si>
    <t>Account 28302082 DFIT Colstrip 1&amp;2 Regulatory Asset</t>
  </si>
  <si>
    <t>DFIT PTC Monetized</t>
  </si>
  <si>
    <t>2019 PTC's for Colstrip 1-2 Offset</t>
  </si>
  <si>
    <t>DFIT 2019 PTC's for Colstrip 1-2 Offset</t>
  </si>
  <si>
    <t>Net DFIT on PTC's used for Colstrip Offset</t>
  </si>
  <si>
    <t>DFIT</t>
  </si>
  <si>
    <t>Net Colstrip Regulatory Asset and PTC Offset</t>
  </si>
  <si>
    <t>10/15/2020 EOP*</t>
  </si>
  <si>
    <t>* Balance at 10/15/2020 is used as Regulatory Asset stopped amortizing effective with rates from PSE's 2019 GRC which went into effect on October 15, 2020.</t>
  </si>
  <si>
    <t>The adjustment to restate it to 10/15/2020 is made in the EOP rate base adjustment.</t>
  </si>
  <si>
    <t>Sep-20 EOP Balance</t>
  </si>
  <si>
    <t>Balance at 10/15/2020</t>
  </si>
  <si>
    <t>1/2 month amortization</t>
  </si>
  <si>
    <t>PTCs used</t>
  </si>
  <si>
    <t>Remaining Grossed up PTCs on which interest will continue to be accrued after PCORC rates effective.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</si>
</sst>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Adjustment&quot;\ General"/>
    <numFmt numFmtId="165" formatCode="0.000000"/>
    <numFmt numFmtId="166" formatCode="#,##0;\(#,##0\)"/>
    <numFmt numFmtId="167" formatCode="_(&quot;$&quot;* #,##0_);_(&quot;$&quot;* \(#,##0\);_(&quot;$&quot;* &quot;-&quot;??_);_(@_)"/>
    <numFmt numFmtId="168" formatCode="mmm\ 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4" fillId="0" borderId="0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Continuous"/>
      <protection locked="0"/>
    </xf>
    <xf numFmtId="15" fontId="2" fillId="0" borderId="0" xfId="0" applyNumberFormat="1" applyFont="1" applyFill="1" applyAlignment="1">
      <alignment horizontal="centerContinuous"/>
    </xf>
    <xf numFmtId="18" fontId="2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7" fillId="0" borderId="0" xfId="0" applyFont="1" applyFill="1"/>
    <xf numFmtId="42" fontId="1" fillId="0" borderId="0" xfId="0" applyNumberFormat="1" applyFont="1" applyFill="1" applyBorder="1"/>
    <xf numFmtId="165" fontId="1" fillId="0" borderId="0" xfId="0" applyNumberFormat="1" applyFont="1" applyFill="1" applyAlignment="1">
      <alignment horizontal="left"/>
    </xf>
    <xf numFmtId="166" fontId="1" fillId="0" borderId="0" xfId="0" applyNumberFormat="1" applyFont="1" applyFill="1" applyBorder="1"/>
    <xf numFmtId="42" fontId="1" fillId="0" borderId="3" xfId="0" applyNumberFormat="1" applyFont="1" applyFill="1" applyBorder="1"/>
    <xf numFmtId="167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3" fontId="0" fillId="0" borderId="0" xfId="0" applyNumberFormat="1" applyFont="1"/>
    <xf numFmtId="14" fontId="0" fillId="0" borderId="0" xfId="0" applyNumberFormat="1" applyFont="1"/>
    <xf numFmtId="43" fontId="0" fillId="0" borderId="4" xfId="0" applyNumberFormat="1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168" fontId="0" fillId="0" borderId="2" xfId="0" applyNumberFormat="1" applyFont="1" applyBorder="1"/>
    <xf numFmtId="0" fontId="1" fillId="0" borderId="0" xfId="0" applyFont="1" applyFill="1" applyBorder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43" fontId="0" fillId="0" borderId="0" xfId="0" applyNumberFormat="1" applyFont="1" applyFill="1"/>
    <xf numFmtId="43" fontId="0" fillId="0" borderId="4" xfId="0" applyNumberFormat="1" applyFont="1" applyFill="1" applyBorder="1"/>
    <xf numFmtId="17" fontId="0" fillId="0" borderId="0" xfId="0" applyNumberFormat="1"/>
    <xf numFmtId="17" fontId="0" fillId="0" borderId="2" xfId="0" applyNumberFormat="1" applyBorder="1"/>
    <xf numFmtId="43" fontId="0" fillId="0" borderId="2" xfId="0" applyNumberFormat="1" applyFont="1" applyBorder="1"/>
    <xf numFmtId="4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1" fillId="0" borderId="2" xfId="0" applyNumberFormat="1" applyFont="1" applyFill="1" applyBorder="1" applyAlignment="1">
      <alignment horizontal="left"/>
    </xf>
    <xf numFmtId="42" fontId="1" fillId="0" borderId="2" xfId="0" applyNumberFormat="1" applyFont="1" applyFill="1" applyBorder="1"/>
    <xf numFmtId="165" fontId="1" fillId="0" borderId="0" xfId="0" quotePrefix="1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43" fontId="0" fillId="0" borderId="5" xfId="0" applyNumberFormat="1" applyBorder="1"/>
    <xf numFmtId="43" fontId="0" fillId="0" borderId="0" xfId="0" applyNumberFormat="1" applyBorder="1"/>
    <xf numFmtId="4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161925</xdr:rowOff>
    </xdr:from>
    <xdr:to>
      <xdr:col>13</xdr:col>
      <xdr:colOff>419180</xdr:colOff>
      <xdr:row>29</xdr:row>
      <xdr:rowOff>78105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3775" y="3409950"/>
          <a:ext cx="4467305" cy="2211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</xdr:row>
      <xdr:rowOff>0</xdr:rowOff>
    </xdr:from>
    <xdr:to>
      <xdr:col>13</xdr:col>
      <xdr:colOff>586741</xdr:colOff>
      <xdr:row>21</xdr:row>
      <xdr:rowOff>106151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0961" y="365760"/>
          <a:ext cx="4853940" cy="358087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13</xdr:col>
      <xdr:colOff>563880</xdr:colOff>
      <xdr:row>44</xdr:row>
      <xdr:rowOff>136750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3840" y="4572000"/>
          <a:ext cx="4831080" cy="3611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.00-PCORC-MODEL-SUPPLEMENTAL-20PCORC-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SEF-16 2020 PCORC A-1"/>
      <sheetName val="SEF-1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8">
          <cell r="C118">
            <v>9250000.0199999996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20" sqref="E20"/>
    </sheetView>
  </sheetViews>
  <sheetFormatPr defaultRowHeight="15" x14ac:dyDescent="0.25"/>
  <cols>
    <col min="1" max="1" width="5.140625" bestFit="1" customWidth="1"/>
    <col min="2" max="2" width="67.140625" bestFit="1" customWidth="1"/>
    <col min="3" max="5" width="15.85546875" customWidth="1"/>
    <col min="6" max="6" width="15.140625" customWidth="1"/>
    <col min="7" max="7" width="16.140625" customWidth="1"/>
    <col min="8" max="8" width="1.42578125" customWidth="1"/>
    <col min="9" max="9" width="15.425781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3"/>
      <c r="C2" s="4"/>
      <c r="D2" s="4"/>
      <c r="E2" s="4"/>
      <c r="F2" s="3"/>
      <c r="G2" s="4" t="s">
        <v>12</v>
      </c>
    </row>
    <row r="3" spans="1:7" x14ac:dyDescent="0.25">
      <c r="A3" s="2"/>
      <c r="B3" s="3"/>
      <c r="C3" s="4"/>
      <c r="D3" s="4"/>
      <c r="E3" s="4"/>
      <c r="F3" s="3"/>
      <c r="G3" s="4" t="s">
        <v>13</v>
      </c>
    </row>
    <row r="4" spans="1:7" x14ac:dyDescent="0.25">
      <c r="A4" s="3"/>
      <c r="B4" s="3"/>
      <c r="C4" s="4"/>
      <c r="D4" s="4"/>
      <c r="E4" s="4"/>
      <c r="F4" s="3"/>
      <c r="G4" s="5" t="s">
        <v>14</v>
      </c>
    </row>
    <row r="5" spans="1:7" x14ac:dyDescent="0.25">
      <c r="A5" s="6"/>
      <c r="B5" s="7"/>
      <c r="C5" s="7"/>
      <c r="D5" s="7"/>
      <c r="E5" s="7"/>
      <c r="F5" s="7"/>
      <c r="G5" s="5"/>
    </row>
    <row r="6" spans="1:7" ht="16.5" thickBot="1" x14ac:dyDescent="0.3">
      <c r="A6" s="8"/>
      <c r="B6" s="7"/>
      <c r="C6" s="7"/>
      <c r="D6" s="7"/>
      <c r="E6" s="7"/>
      <c r="F6" s="7"/>
      <c r="G6" s="9"/>
    </row>
    <row r="7" spans="1:7" ht="15.75" thickBot="1" x14ac:dyDescent="0.3">
      <c r="A7" s="10"/>
      <c r="B7" s="10"/>
      <c r="C7" s="10"/>
      <c r="D7" s="10"/>
      <c r="E7" s="10"/>
      <c r="F7" s="10"/>
      <c r="G7" s="11"/>
    </row>
    <row r="8" spans="1:7" x14ac:dyDescent="0.25">
      <c r="A8" s="12" t="s">
        <v>0</v>
      </c>
      <c r="B8" s="12"/>
      <c r="C8" s="10"/>
      <c r="D8" s="10"/>
      <c r="E8" s="10"/>
      <c r="F8" s="10"/>
      <c r="G8" s="10"/>
    </row>
    <row r="9" spans="1:7" x14ac:dyDescent="0.25">
      <c r="A9" s="10" t="s">
        <v>9</v>
      </c>
      <c r="B9" s="10"/>
      <c r="C9" s="10"/>
      <c r="D9" s="10"/>
      <c r="E9" s="10"/>
      <c r="F9" s="10"/>
      <c r="G9" s="13"/>
    </row>
    <row r="10" spans="1:7" x14ac:dyDescent="0.25">
      <c r="A10" s="10" t="s">
        <v>10</v>
      </c>
      <c r="B10" s="10"/>
      <c r="C10" s="10"/>
      <c r="D10" s="10"/>
      <c r="E10" s="10"/>
      <c r="F10" s="10"/>
      <c r="G10" s="14"/>
    </row>
    <row r="11" spans="1:7" x14ac:dyDescent="0.25">
      <c r="A11" s="10" t="s">
        <v>11</v>
      </c>
      <c r="B11" s="10"/>
      <c r="C11" s="10"/>
      <c r="D11" s="10"/>
      <c r="E11" s="10"/>
      <c r="F11" s="10"/>
      <c r="G11" s="14"/>
    </row>
    <row r="12" spans="1:7" x14ac:dyDescent="0.25">
      <c r="A12" s="15" t="s">
        <v>36</v>
      </c>
      <c r="B12" s="15"/>
      <c r="C12" s="16"/>
      <c r="D12" s="16"/>
      <c r="E12" s="16"/>
      <c r="F12" s="15"/>
      <c r="G12" s="17"/>
    </row>
    <row r="13" spans="1:7" x14ac:dyDescent="0.25">
      <c r="A13" s="2"/>
      <c r="B13" s="3"/>
      <c r="C13" s="3"/>
      <c r="D13" s="3"/>
      <c r="E13" s="3"/>
      <c r="F13" s="18"/>
      <c r="G13" s="2"/>
    </row>
    <row r="14" spans="1:7" x14ac:dyDescent="0.25">
      <c r="A14" s="19" t="s">
        <v>1</v>
      </c>
      <c r="B14" s="2"/>
      <c r="C14" s="20" t="s">
        <v>7</v>
      </c>
      <c r="D14" s="20" t="s">
        <v>33</v>
      </c>
      <c r="E14" s="20" t="s">
        <v>34</v>
      </c>
      <c r="F14" s="20" t="s">
        <v>2</v>
      </c>
      <c r="G14" s="20" t="s">
        <v>30</v>
      </c>
    </row>
    <row r="15" spans="1:7" x14ac:dyDescent="0.25">
      <c r="A15" s="21" t="s">
        <v>3</v>
      </c>
      <c r="B15" s="22" t="s">
        <v>4</v>
      </c>
      <c r="C15" s="21" t="s">
        <v>29</v>
      </c>
      <c r="D15" s="21" t="s">
        <v>45</v>
      </c>
      <c r="E15" s="21" t="s">
        <v>35</v>
      </c>
      <c r="F15" s="21" t="s">
        <v>5</v>
      </c>
      <c r="G15" s="21" t="s">
        <v>6</v>
      </c>
    </row>
    <row r="16" spans="1:7" x14ac:dyDescent="0.25">
      <c r="A16" s="3"/>
      <c r="B16" s="23"/>
      <c r="C16" s="1"/>
      <c r="D16" s="1"/>
      <c r="E16" s="1"/>
      <c r="F16" s="3"/>
      <c r="G16" s="3"/>
    </row>
    <row r="17" spans="1:7" x14ac:dyDescent="0.25">
      <c r="A17" s="18">
        <v>1</v>
      </c>
      <c r="B17" s="36" t="s">
        <v>23</v>
      </c>
      <c r="C17" s="24"/>
      <c r="D17" s="24"/>
      <c r="E17" s="24"/>
      <c r="F17" s="24"/>
      <c r="G17" s="24"/>
    </row>
    <row r="18" spans="1:7" x14ac:dyDescent="0.25">
      <c r="A18" s="18">
        <f t="shared" ref="A18:A19" si="0">A17+1</f>
        <v>2</v>
      </c>
      <c r="B18" s="25" t="s">
        <v>24</v>
      </c>
      <c r="C18" s="24">
        <f>'Colstrip Reg Asset AMA'!C18</f>
        <v>24694365.932500001</v>
      </c>
      <c r="D18" s="24">
        <f>Detail!D6</f>
        <v>110897621.825</v>
      </c>
      <c r="E18" s="24">
        <f>Detail!D8+Detail!D10</f>
        <v>-150652868.28645569</v>
      </c>
      <c r="F18" s="24">
        <f>D18+E18</f>
        <v>-39755246.461455688</v>
      </c>
      <c r="G18" s="24">
        <f>F18-D18</f>
        <v>-150652868.28645569</v>
      </c>
    </row>
    <row r="19" spans="1:7" x14ac:dyDescent="0.25">
      <c r="A19" s="18">
        <f t="shared" si="0"/>
        <v>3</v>
      </c>
      <c r="B19" s="47" t="s">
        <v>43</v>
      </c>
      <c r="C19" s="48">
        <f>'Colstrip Reg Asset AMA'!C41</f>
        <v>-5185816.8458333332</v>
      </c>
      <c r="D19" s="48">
        <f>Detail!D25</f>
        <v>-23288500.583250001</v>
      </c>
      <c r="E19" s="48">
        <f>Detail!D27+Detail!D29</f>
        <v>31637102.340155691</v>
      </c>
      <c r="F19" s="48">
        <f>D19+E19</f>
        <v>8348601.7569056898</v>
      </c>
      <c r="G19" s="48">
        <f>F19-D19</f>
        <v>31637102.340155691</v>
      </c>
    </row>
    <row r="20" spans="1:7" ht="15.75" thickBot="1" x14ac:dyDescent="0.3">
      <c r="A20" s="18">
        <v>4</v>
      </c>
      <c r="B20" s="25" t="s">
        <v>44</v>
      </c>
      <c r="C20" s="27">
        <f t="shared" ref="C20:G20" si="1">SUM(C18:C19)</f>
        <v>19508549.086666666</v>
      </c>
      <c r="D20" s="27">
        <f t="shared" si="1"/>
        <v>87609121.241750002</v>
      </c>
      <c r="E20" s="27">
        <f t="shared" si="1"/>
        <v>-119015765.9463</v>
      </c>
      <c r="F20" s="27">
        <f t="shared" si="1"/>
        <v>-31406644.704549998</v>
      </c>
      <c r="G20" s="27">
        <f t="shared" si="1"/>
        <v>-119015765.9463</v>
      </c>
    </row>
    <row r="21" spans="1:7" ht="15.75" thickTop="1" x14ac:dyDescent="0.25">
      <c r="A21" s="18">
        <v>5</v>
      </c>
      <c r="B21" s="25"/>
      <c r="C21" s="24"/>
      <c r="D21" s="24"/>
      <c r="E21" s="24"/>
      <c r="F21" s="24"/>
      <c r="G21" s="24"/>
    </row>
    <row r="22" spans="1:7" x14ac:dyDescent="0.25">
      <c r="A22" s="18">
        <v>6</v>
      </c>
      <c r="B22" s="28"/>
      <c r="C22" s="20" t="s">
        <v>7</v>
      </c>
      <c r="D22" s="20"/>
      <c r="E22" s="20"/>
      <c r="F22" s="20" t="s">
        <v>2</v>
      </c>
      <c r="G22" s="45" t="s">
        <v>5</v>
      </c>
    </row>
    <row r="23" spans="1:7" x14ac:dyDescent="0.25">
      <c r="A23" s="18">
        <v>7</v>
      </c>
      <c r="B23" s="3" t="s">
        <v>25</v>
      </c>
      <c r="C23" s="21" t="s">
        <v>31</v>
      </c>
      <c r="D23" s="21"/>
      <c r="E23" s="21"/>
      <c r="F23" s="21" t="s">
        <v>5</v>
      </c>
      <c r="G23" s="46" t="s">
        <v>6</v>
      </c>
    </row>
    <row r="24" spans="1:7" ht="15.75" thickBot="1" x14ac:dyDescent="0.3">
      <c r="A24" s="18">
        <v>8</v>
      </c>
      <c r="B24" s="25" t="s">
        <v>26</v>
      </c>
      <c r="C24" s="27">
        <f>Detail!D17</f>
        <v>9250000.0199999996</v>
      </c>
      <c r="D24" s="27">
        <v>0</v>
      </c>
      <c r="E24" s="27">
        <v>0</v>
      </c>
      <c r="F24" s="27">
        <f>Detail!D21</f>
        <v>0</v>
      </c>
      <c r="G24" s="27">
        <f>+F24-C24</f>
        <v>-9250000.0199999996</v>
      </c>
    </row>
    <row r="25" spans="1:7" ht="15.75" thickTop="1" x14ac:dyDescent="0.25">
      <c r="A25" s="18"/>
      <c r="B25" s="25"/>
    </row>
    <row r="26" spans="1:7" x14ac:dyDescent="0.25">
      <c r="A26" s="18"/>
      <c r="B26" s="49" t="s">
        <v>46</v>
      </c>
    </row>
    <row r="27" spans="1:7" x14ac:dyDescent="0.25">
      <c r="A27" s="18"/>
      <c r="B27" s="50" t="s">
        <v>47</v>
      </c>
    </row>
    <row r="28" spans="1:7" x14ac:dyDescent="0.25">
      <c r="A28" s="18"/>
      <c r="B28" s="25"/>
    </row>
    <row r="29" spans="1:7" x14ac:dyDescent="0.25">
      <c r="A29" s="18"/>
      <c r="B29" s="26"/>
    </row>
    <row r="30" spans="1:7" x14ac:dyDescent="0.25">
      <c r="A30" s="18"/>
      <c r="B30" s="29"/>
    </row>
    <row r="31" spans="1:7" x14ac:dyDescent="0.25">
      <c r="A31" s="18"/>
    </row>
    <row r="32" spans="1:7" x14ac:dyDescent="0.25">
      <c r="A32" s="18"/>
    </row>
    <row r="33" spans="1:1" x14ac:dyDescent="0.25">
      <c r="A33" s="18"/>
    </row>
    <row r="34" spans="1:1" x14ac:dyDescent="0.25">
      <c r="A34" s="2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1"/>
  <sheetViews>
    <sheetView workbookViewId="0">
      <selection activeCell="E8" sqref="E8"/>
    </sheetView>
  </sheetViews>
  <sheetFormatPr defaultRowHeight="15" x14ac:dyDescent="0.25"/>
  <cols>
    <col min="1" max="1" width="8.42578125" bestFit="1" customWidth="1"/>
    <col min="2" max="2" width="19" bestFit="1" customWidth="1"/>
    <col min="3" max="3" width="34.85546875" customWidth="1"/>
    <col min="4" max="5" width="15.42578125" bestFit="1" customWidth="1"/>
    <col min="6" max="6" width="8.42578125" bestFit="1" customWidth="1"/>
    <col min="10" max="10" width="15" bestFit="1" customWidth="1"/>
  </cols>
  <sheetData>
    <row r="4" spans="2:11" x14ac:dyDescent="0.25">
      <c r="B4" s="33" t="s">
        <v>8</v>
      </c>
      <c r="C4" s="34" t="s">
        <v>17</v>
      </c>
      <c r="D4" s="35">
        <v>44135</v>
      </c>
    </row>
    <row r="5" spans="2:11" x14ac:dyDescent="0.25">
      <c r="D5" s="31"/>
    </row>
    <row r="6" spans="2:11" x14ac:dyDescent="0.25">
      <c r="B6">
        <v>18220111</v>
      </c>
      <c r="C6" t="s">
        <v>16</v>
      </c>
      <c r="D6" s="30">
        <f>'Colstrip Reg Asset AMA'!C22</f>
        <v>110897621.825</v>
      </c>
      <c r="E6" s="30"/>
    </row>
    <row r="7" spans="2:11" x14ac:dyDescent="0.25">
      <c r="D7" s="30"/>
    </row>
    <row r="8" spans="2:11" x14ac:dyDescent="0.25">
      <c r="B8">
        <v>10800731</v>
      </c>
      <c r="C8" t="s">
        <v>15</v>
      </c>
      <c r="D8" s="30">
        <v>-82224442.969999999</v>
      </c>
    </row>
    <row r="9" spans="2:11" x14ac:dyDescent="0.25">
      <c r="D9" s="30"/>
      <c r="I9" s="38" t="s">
        <v>32</v>
      </c>
      <c r="J9" s="30">
        <v>54058456</v>
      </c>
    </row>
    <row r="10" spans="2:11" x14ac:dyDescent="0.25">
      <c r="B10" s="38">
        <v>10800731</v>
      </c>
      <c r="C10" t="s">
        <v>40</v>
      </c>
      <c r="D10" s="40">
        <f>-J11</f>
        <v>-68428425.316455692</v>
      </c>
      <c r="I10" s="38" t="s">
        <v>22</v>
      </c>
      <c r="J10" s="34">
        <v>0.79</v>
      </c>
    </row>
    <row r="11" spans="2:11" x14ac:dyDescent="0.25">
      <c r="B11" s="38"/>
      <c r="D11" s="40"/>
      <c r="I11" s="38"/>
      <c r="J11" s="37">
        <f>J9/0.79</f>
        <v>68428425.316455692</v>
      </c>
    </row>
    <row r="12" spans="2:11" ht="15.75" thickBot="1" x14ac:dyDescent="0.3">
      <c r="B12" s="38"/>
      <c r="C12" t="s">
        <v>18</v>
      </c>
      <c r="D12" s="41">
        <f>D6+D8+D10</f>
        <v>-39755246.461455688</v>
      </c>
      <c r="I12" s="38"/>
      <c r="J12" s="52">
        <f>D10</f>
        <v>-68428425.316455692</v>
      </c>
      <c r="K12" t="s">
        <v>51</v>
      </c>
    </row>
    <row r="13" spans="2:11" ht="15.75" thickBot="1" x14ac:dyDescent="0.3">
      <c r="D13" s="30"/>
      <c r="I13" s="38"/>
      <c r="J13" s="53">
        <f>SUM(J11:J12)</f>
        <v>0</v>
      </c>
      <c r="K13" t="s">
        <v>52</v>
      </c>
    </row>
    <row r="14" spans="2:11" ht="15.75" thickTop="1" x14ac:dyDescent="0.25">
      <c r="I14" s="38"/>
      <c r="J14" s="39"/>
    </row>
    <row r="15" spans="2:11" x14ac:dyDescent="0.25">
      <c r="D15" s="30"/>
    </row>
    <row r="16" spans="2:11" x14ac:dyDescent="0.25">
      <c r="D16" s="30"/>
    </row>
    <row r="17" spans="2:5" x14ac:dyDescent="0.25">
      <c r="B17">
        <v>40300011</v>
      </c>
      <c r="C17" t="s">
        <v>19</v>
      </c>
      <c r="D17" s="30">
        <f>'[1]Recon Depr'!$C$118</f>
        <v>9250000.0199999996</v>
      </c>
    </row>
    <row r="18" spans="2:5" x14ac:dyDescent="0.25">
      <c r="D18" s="30"/>
    </row>
    <row r="19" spans="2:5" x14ac:dyDescent="0.25">
      <c r="C19" t="s">
        <v>20</v>
      </c>
      <c r="D19" s="37">
        <f>-D17</f>
        <v>-9250000.0199999996</v>
      </c>
    </row>
    <row r="21" spans="2:5" ht="15.75" thickBot="1" x14ac:dyDescent="0.3">
      <c r="C21" t="s">
        <v>21</v>
      </c>
      <c r="D21" s="32">
        <f>D17+D19</f>
        <v>0</v>
      </c>
    </row>
    <row r="25" spans="2:5" x14ac:dyDescent="0.25">
      <c r="C25" t="s">
        <v>37</v>
      </c>
      <c r="D25" s="30">
        <f>-0.21*D6</f>
        <v>-23288500.583250001</v>
      </c>
      <c r="E25" s="37"/>
    </row>
    <row r="27" spans="2:5" x14ac:dyDescent="0.25">
      <c r="C27" t="s">
        <v>39</v>
      </c>
      <c r="D27" s="30">
        <f>-0.21*D8</f>
        <v>17267133.023699999</v>
      </c>
      <c r="E27" s="37"/>
    </row>
    <row r="29" spans="2:5" x14ac:dyDescent="0.25">
      <c r="C29" t="s">
        <v>41</v>
      </c>
      <c r="D29" s="37">
        <f>-0.21*D10</f>
        <v>14369969.316455694</v>
      </c>
    </row>
    <row r="31" spans="2:5" ht="15.75" thickBot="1" x14ac:dyDescent="0.3">
      <c r="C31" t="s">
        <v>42</v>
      </c>
      <c r="D31" s="41">
        <f>D25+D27+D29</f>
        <v>8348601.7569056917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1"/>
  <sheetViews>
    <sheetView topLeftCell="A13" workbookViewId="0">
      <selection activeCell="C16" sqref="C16"/>
    </sheetView>
  </sheetViews>
  <sheetFormatPr defaultRowHeight="15" x14ac:dyDescent="0.25"/>
  <cols>
    <col min="3" max="3" width="16.42578125" customWidth="1"/>
  </cols>
  <sheetData>
    <row r="3" spans="1:3" x14ac:dyDescent="0.25">
      <c r="A3" t="s">
        <v>27</v>
      </c>
    </row>
    <row r="5" spans="1:3" x14ac:dyDescent="0.25">
      <c r="B5" s="42">
        <v>43617</v>
      </c>
      <c r="C5" s="30">
        <v>0</v>
      </c>
    </row>
    <row r="6" spans="1:3" x14ac:dyDescent="0.25">
      <c r="B6" s="42">
        <v>43647</v>
      </c>
      <c r="C6" s="30">
        <v>0</v>
      </c>
    </row>
    <row r="7" spans="1:3" x14ac:dyDescent="0.25">
      <c r="B7" s="42">
        <v>43678</v>
      </c>
      <c r="C7" s="30">
        <v>0</v>
      </c>
    </row>
    <row r="8" spans="1:3" x14ac:dyDescent="0.25">
      <c r="B8" s="42">
        <v>43709</v>
      </c>
      <c r="C8" s="30">
        <v>0</v>
      </c>
    </row>
    <row r="9" spans="1:3" x14ac:dyDescent="0.25">
      <c r="B9" s="42">
        <v>43739</v>
      </c>
      <c r="C9" s="30">
        <v>0</v>
      </c>
    </row>
    <row r="10" spans="1:3" x14ac:dyDescent="0.25">
      <c r="B10" s="42">
        <v>43770</v>
      </c>
      <c r="C10" s="30">
        <v>0</v>
      </c>
    </row>
    <row r="11" spans="1:3" x14ac:dyDescent="0.25">
      <c r="B11" s="42">
        <v>43800</v>
      </c>
      <c r="C11" s="30">
        <v>126549623.15000001</v>
      </c>
    </row>
    <row r="12" spans="1:3" x14ac:dyDescent="0.25">
      <c r="B12" s="42">
        <v>43831</v>
      </c>
      <c r="C12" s="30">
        <v>126549623.2</v>
      </c>
    </row>
    <row r="13" spans="1:3" x14ac:dyDescent="0.25">
      <c r="B13" s="42">
        <v>43862</v>
      </c>
      <c r="C13" s="30">
        <v>123466289.81999999</v>
      </c>
    </row>
    <row r="14" spans="1:3" x14ac:dyDescent="0.25">
      <c r="B14" s="42">
        <v>43891</v>
      </c>
      <c r="C14" s="30">
        <v>121924623.15000001</v>
      </c>
    </row>
    <row r="15" spans="1:3" x14ac:dyDescent="0.25">
      <c r="B15" s="42">
        <v>43922</v>
      </c>
      <c r="C15" s="30">
        <v>120382956.48</v>
      </c>
    </row>
    <row r="16" spans="1:3" x14ac:dyDescent="0.25">
      <c r="B16" s="42">
        <v>43952</v>
      </c>
      <c r="C16" s="30">
        <v>118841289.81</v>
      </c>
    </row>
    <row r="17" spans="1:4" x14ac:dyDescent="0.25">
      <c r="B17" s="43">
        <v>43983</v>
      </c>
      <c r="C17" s="44">
        <v>117299623.14</v>
      </c>
    </row>
    <row r="18" spans="1:4" x14ac:dyDescent="0.25">
      <c r="B18" s="38" t="s">
        <v>28</v>
      </c>
      <c r="C18" s="30">
        <f>((C5+C17)+(2*(SUM(C6+C16)*2)))/24</f>
        <v>24694365.932500001</v>
      </c>
    </row>
    <row r="20" spans="1:4" x14ac:dyDescent="0.25">
      <c r="C20" s="37">
        <v>111668455.16</v>
      </c>
      <c r="D20" t="s">
        <v>48</v>
      </c>
    </row>
    <row r="21" spans="1:4" x14ac:dyDescent="0.25">
      <c r="C21" s="30">
        <f>-1541666.67/2</f>
        <v>-770833.33499999996</v>
      </c>
      <c r="D21" t="s">
        <v>50</v>
      </c>
    </row>
    <row r="22" spans="1:4" x14ac:dyDescent="0.25">
      <c r="C22" s="51">
        <f>SUM(C20:C21)</f>
        <v>110897621.825</v>
      </c>
      <c r="D22" t="s">
        <v>49</v>
      </c>
    </row>
    <row r="23" spans="1:4" x14ac:dyDescent="0.25">
      <c r="C23" s="37"/>
    </row>
    <row r="26" spans="1:4" x14ac:dyDescent="0.25">
      <c r="A26" t="s">
        <v>38</v>
      </c>
    </row>
    <row r="28" spans="1:4" x14ac:dyDescent="0.25">
      <c r="B28" s="42">
        <v>43617</v>
      </c>
      <c r="C28" s="30">
        <v>0</v>
      </c>
    </row>
    <row r="29" spans="1:4" x14ac:dyDescent="0.25">
      <c r="B29" s="42">
        <v>43647</v>
      </c>
      <c r="C29" s="30">
        <v>0</v>
      </c>
    </row>
    <row r="30" spans="1:4" x14ac:dyDescent="0.25">
      <c r="B30" s="42">
        <v>43678</v>
      </c>
      <c r="C30" s="30">
        <v>0</v>
      </c>
    </row>
    <row r="31" spans="1:4" x14ac:dyDescent="0.25">
      <c r="B31" s="42">
        <v>43709</v>
      </c>
      <c r="C31" s="30">
        <v>0</v>
      </c>
    </row>
    <row r="32" spans="1:4" x14ac:dyDescent="0.25">
      <c r="B32" s="42">
        <v>43739</v>
      </c>
      <c r="C32" s="30">
        <v>0</v>
      </c>
    </row>
    <row r="33" spans="2:3" x14ac:dyDescent="0.25">
      <c r="B33" s="42">
        <v>43770</v>
      </c>
      <c r="C33" s="30">
        <v>0</v>
      </c>
    </row>
    <row r="34" spans="2:3" x14ac:dyDescent="0.25">
      <c r="B34" s="42">
        <v>43800</v>
      </c>
      <c r="C34" s="30">
        <v>-26575420.829999998</v>
      </c>
    </row>
    <row r="35" spans="2:3" x14ac:dyDescent="0.25">
      <c r="B35" s="42">
        <v>43831</v>
      </c>
      <c r="C35" s="30">
        <v>-26575420.829999998</v>
      </c>
    </row>
    <row r="36" spans="2:3" x14ac:dyDescent="0.25">
      <c r="B36" s="42">
        <v>43862</v>
      </c>
      <c r="C36" s="30">
        <v>-25927920.859999999</v>
      </c>
    </row>
    <row r="37" spans="2:3" x14ac:dyDescent="0.25">
      <c r="B37" s="42">
        <v>43891</v>
      </c>
      <c r="C37" s="30">
        <v>-25604170.859999999</v>
      </c>
    </row>
    <row r="38" spans="2:3" x14ac:dyDescent="0.25">
      <c r="B38" s="42">
        <v>43922</v>
      </c>
      <c r="C38" s="30">
        <v>-25280420.859999999</v>
      </c>
    </row>
    <row r="39" spans="2:3" x14ac:dyDescent="0.25">
      <c r="B39" s="42">
        <v>43952</v>
      </c>
      <c r="C39" s="30">
        <v>-24956670.859999999</v>
      </c>
    </row>
    <row r="40" spans="2:3" x14ac:dyDescent="0.25">
      <c r="B40" s="43">
        <v>43983</v>
      </c>
      <c r="C40" s="44">
        <v>-24632920.859999999</v>
      </c>
    </row>
    <row r="41" spans="2:3" x14ac:dyDescent="0.25">
      <c r="B41" s="38" t="s">
        <v>28</v>
      </c>
      <c r="C41" s="30">
        <f>((C28+C40)+(2*(SUM(C29+C39)*2)))/24</f>
        <v>-5185816.8458333332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9649A4-761B-4C89-A0B9-5349FC10A722}"/>
</file>

<file path=customXml/itemProps2.xml><?xml version="1.0" encoding="utf-8"?>
<ds:datastoreItem xmlns:ds="http://schemas.openxmlformats.org/officeDocument/2006/customXml" ds:itemID="{F1C7622C-3841-4A94-A224-CB38264DF098}"/>
</file>

<file path=customXml/itemProps3.xml><?xml version="1.0" encoding="utf-8"?>
<ds:datastoreItem xmlns:ds="http://schemas.openxmlformats.org/officeDocument/2006/customXml" ds:itemID="{00E82F4C-6249-4D3D-80CB-3F91C83819AA}"/>
</file>

<file path=customXml/itemProps4.xml><?xml version="1.0" encoding="utf-8"?>
<ds:datastoreItem xmlns:ds="http://schemas.openxmlformats.org/officeDocument/2006/customXml" ds:itemID="{0081552E-D824-4D5B-8112-7FF8389B5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Sheet</vt:lpstr>
      <vt:lpstr>Detail</vt:lpstr>
      <vt:lpstr>Colstrip Reg Asset 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Free, Susan</cp:lastModifiedBy>
  <dcterms:created xsi:type="dcterms:W3CDTF">2020-09-11T18:23:13Z</dcterms:created>
  <dcterms:modified xsi:type="dcterms:W3CDTF">2021-01-30T04:12:55Z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