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5.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7695" windowHeight="7935" tabRatio="793"/>
  </bookViews>
  <sheets>
    <sheet name="8.6" sheetId="20" r:id="rId1"/>
    <sheet name="8.6.1" sheetId="35" r:id="rId2"/>
    <sheet name="8.6.2" sheetId="17" r:id="rId3"/>
    <sheet name="8.6.3" sheetId="37" r:id="rId4"/>
    <sheet name="8.6.4" sheetId="45" r:id="rId5"/>
  </sheets>
  <externalReferences>
    <externalReference r:id="rId6"/>
  </externalReferences>
  <definedNames>
    <definedName name="__123Graph_A" hidden="1">[1]Inputs!#REF!</definedName>
    <definedName name="__123Graph_B" hidden="1">[1]Inputs!#REF!</definedName>
    <definedName name="__123Graph_D" hidden="1">[1]Inputs!#REF!</definedName>
    <definedName name="_Key1" hidden="1">#REF!</definedName>
    <definedName name="_Key2" hidden="1">#REF!</definedName>
    <definedName name="_Order1" hidden="1">255</definedName>
    <definedName name="_Order2" hidden="1">0</definedName>
    <definedName name="_Sort" hidden="1">#REF!</definedName>
    <definedName name="limcount" hidden="1">1</definedName>
    <definedName name="others" localSheetId="0" hidden="1">{"Factors Pages 1-2",#N/A,FALSE,"Factors";"Factors Page 3",#N/A,FALSE,"Factors";"Factors Page 4",#N/A,FALSE,"Factors";"Factors Page 5",#N/A,FALSE,"Factors";"Factors Pages 8-27",#N/A,FALSE,"Factors"}</definedName>
    <definedName name="others" localSheetId="1" hidden="1">{"Factors Pages 1-2",#N/A,FALSE,"Factors";"Factors Page 3",#N/A,FALSE,"Factors";"Factors Page 4",#N/A,FALSE,"Factors";"Factors Page 5",#N/A,FALSE,"Factors";"Factors Pages 8-27",#N/A,FALSE,"Factors"}</definedName>
    <definedName name="others" localSheetId="4"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_xlnm.Print_Area" localSheetId="3">'8.6.3'!$A$1:$H$61</definedName>
    <definedName name="_xlnm.Print_Area" localSheetId="4">'8.6.4'!$A$1:$E$17</definedName>
    <definedName name="retail" localSheetId="0" hidden="1">{#N/A,#N/A,FALSE,"Loans";#N/A,#N/A,FALSE,"Program Costs";#N/A,#N/A,FALSE,"Measures";#N/A,#N/A,FALSE,"Net Lost Rev";#N/A,#N/A,FALSE,"Incentive"}</definedName>
    <definedName name="retail" localSheetId="1" hidden="1">{#N/A,#N/A,FALSE,"Loans";#N/A,#N/A,FALSE,"Program Costs";#N/A,#N/A,FALSE,"Measures";#N/A,#N/A,FALSE,"Net Lost Rev";#N/A,#N/A,FALSE,"Incentive"}</definedName>
    <definedName name="retail" localSheetId="4"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4"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4"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"45G0Y9HKM7XU88W4C0LM2V28B"</definedName>
    <definedName name="wrn.Adj._.Back_Up." localSheetId="0" hidden="1">{"Page 3.4.1",#N/A,FALSE,"Totals";"Page 3.4.2",#N/A,FALSE,"Totals"}</definedName>
    <definedName name="wrn.Adj._.Back_Up." localSheetId="1" hidden="1">{"Page 3.4.1",#N/A,FALSE,"Totals";"Page 3.4.2",#N/A,FALSE,"Totals"}</definedName>
    <definedName name="wrn.Adj._.Back_Up." localSheetId="4" hidden="1">{"Page 3.4.1",#N/A,FALSE,"Totals";"Page 3.4.2",#N/A,FALSE,"Totals"}</definedName>
    <definedName name="wrn.Adj._.Back_Up." hidden="1">{"Page 3.4.1",#N/A,FALSE,"Totals";"Page 3.4.2",#N/A,FALSE,"Totals"}</definedName>
    <definedName name="wrn.All._.Pages." localSheetId="0" hidden="1">{#N/A,#N/A,FALSE,"cover";#N/A,#N/A,FALSE,"lead sheet";#N/A,#N/A,FALSE,"Adj backup";#N/A,#N/A,FALSE,"t Accounts"}</definedName>
    <definedName name="wrn.All._.Pages." localSheetId="1" hidden="1">{#N/A,#N/A,FALSE,"cover";#N/A,#N/A,FALSE,"lead sheet";#N/A,#N/A,FALSE,"Adj backup";#N/A,#N/A,FALSE,"t Accounts"}</definedName>
    <definedName name="wrn.All._.Pages." localSheetId="4" hidden="1">{#N/A,#N/A,FALSE,"cover";#N/A,#N/A,FALSE,"lead sheet";#N/A,#N/A,FALSE,"Adj backup";#N/A,#N/A,FALSE,"t Accounts"}</definedName>
    <definedName name="wrn.All._.Pages." hidden="1">{#N/A,#N/A,FALSE,"cover";#N/A,#N/A,FALSE,"lead sheet";#N/A,#N/A,FALSE,"Adj backup";#N/A,#N/A,FALSE,"t Accounts"}</definedName>
    <definedName name="wrn.Factors._.Tab._.10." localSheetId="0" hidden="1">{"Factors Pages 1-2",#N/A,FALSE,"Factors";"Factors Page 3",#N/A,FALSE,"Factors";"Factors Page 4",#N/A,FALSE,"Factors";"Factors Page 5",#N/A,FALSE,"Factors";"Factors Pages 8-27",#N/A,FALSE,"Factors"}</definedName>
    <definedName name="wrn.Factors._.Tab._.10." localSheetId="1" hidden="1">{"Factors Pages 1-2",#N/A,FALSE,"Factors";"Factors Page 3",#N/A,FALSE,"Factors";"Factors Page 4",#N/A,FALSE,"Factors";"Factors Page 5",#N/A,FALSE,"Factors";"Factors Pages 8-27",#N/A,FALSE,"Factors"}</definedName>
    <definedName name="wrn.Factors._.Tab._.10." localSheetId="4"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GLReport." localSheetId="0"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1"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4"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R._.Carrying._.Charge._.JV." localSheetId="0" hidden="1">{#N/A,#N/A,FALSE,"Loans";#N/A,#N/A,FALSE,"Program Costs";#N/A,#N/A,FALSE,"Measures";#N/A,#N/A,FALSE,"Net Lost Rev";#N/A,#N/A,FALSE,"Incentive"}</definedName>
    <definedName name="wrn.OR._.Carrying._.Charge._.JV." localSheetId="1" hidden="1">{#N/A,#N/A,FALSE,"Loans";#N/A,#N/A,FALSE,"Program Costs";#N/A,#N/A,FALSE,"Measures";#N/A,#N/A,FALSE,"Net Lost Rev";#N/A,#N/A,FALSE,"Incentive"}</definedName>
    <definedName name="wrn.OR._.Carrying._.Charge._.JV." localSheetId="4"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4"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YearEnd." localSheetId="0" hidden="1">{"Factors Pages 1-2",#N/A,FALSE,"Variables";"Factors Page 3",#N/A,FALSE,"Variables";"Factors Page 4",#N/A,FALSE,"Variables";"Factors Page 5",#N/A,FALSE,"Variables";"YE Pages 7-26",#N/A,FALSE,"Variables"}</definedName>
    <definedName name="wrn.YearEnd." localSheetId="1" hidden="1">{"Factors Pages 1-2",#N/A,FALSE,"Variables";"Factors Page 3",#N/A,FALSE,"Variables";"Factors Page 4",#N/A,FALSE,"Variables";"Factors Page 5",#N/A,FALSE,"Variables";"YE Pages 7-26",#N/A,FALSE,"Variables"}</definedName>
    <definedName name="wrn.YearEnd." localSheetId="4"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z" hidden="1">'[1]DSM Output'!$G$21:$G$23</definedName>
  </definedNames>
  <calcPr calcId="145621" calcMode="manual" iterate="1" iterateCount="10"/>
</workbook>
</file>

<file path=xl/calcChain.xml><?xml version="1.0" encoding="utf-8"?>
<calcChain xmlns="http://schemas.openxmlformats.org/spreadsheetml/2006/main">
  <c r="J13" i="20" l="1"/>
  <c r="A2" i="45" l="1"/>
  <c r="A1" i="45"/>
  <c r="C26" i="17" l="1"/>
  <c r="J24" i="20" l="1"/>
  <c r="J23" i="20"/>
  <c r="J22" i="20"/>
  <c r="F31" i="20"/>
  <c r="F30" i="20"/>
  <c r="F27" i="20"/>
  <c r="F26" i="20"/>
  <c r="G28" i="45"/>
  <c r="G29" i="45"/>
  <c r="G30" i="45"/>
  <c r="G31" i="45"/>
  <c r="G32" i="45"/>
  <c r="G27" i="45"/>
  <c r="F28" i="45"/>
  <c r="F29" i="45"/>
  <c r="F30" i="45"/>
  <c r="F31" i="45"/>
  <c r="F32" i="45"/>
  <c r="F27" i="45"/>
  <c r="G25" i="45"/>
  <c r="F25" i="45"/>
  <c r="G24" i="45"/>
  <c r="F24" i="45"/>
  <c r="G23" i="45"/>
  <c r="F23" i="45"/>
  <c r="G22" i="45"/>
  <c r="F22" i="45"/>
  <c r="G21" i="45"/>
  <c r="F21" i="45"/>
  <c r="G20" i="45"/>
  <c r="F20" i="45"/>
  <c r="G19" i="45"/>
  <c r="F19" i="45"/>
  <c r="F33" i="45" l="1"/>
  <c r="G33" i="45"/>
  <c r="G52" i="37"/>
  <c r="F28" i="20" l="1"/>
  <c r="I28" i="20" s="1"/>
  <c r="E10" i="45"/>
  <c r="F32" i="20"/>
  <c r="I32" i="20" s="1"/>
  <c r="E15" i="45"/>
  <c r="B26" i="37"/>
  <c r="B27" i="37"/>
  <c r="B28" i="37"/>
  <c r="B29" i="37"/>
  <c r="B30" i="37"/>
  <c r="B31" i="37"/>
  <c r="B32" i="37"/>
  <c r="B33" i="37"/>
  <c r="B34" i="37"/>
  <c r="B35" i="37"/>
  <c r="B36" i="37"/>
  <c r="B37" i="37"/>
  <c r="B38" i="37"/>
  <c r="B39" i="37"/>
  <c r="B40" i="37"/>
  <c r="B41" i="37"/>
  <c r="B42" i="37"/>
  <c r="B43" i="37"/>
  <c r="B44" i="37"/>
  <c r="B45" i="37"/>
  <c r="B46" i="37"/>
  <c r="B47" i="37"/>
  <c r="B48" i="37"/>
  <c r="B49" i="37"/>
  <c r="B50" i="37"/>
  <c r="B51" i="37"/>
  <c r="B52" i="37"/>
  <c r="B53" i="37"/>
  <c r="B54" i="37"/>
  <c r="B55" i="37"/>
  <c r="B56" i="37"/>
  <c r="B57" i="37"/>
  <c r="B58" i="37"/>
  <c r="B59" i="37"/>
  <c r="B60" i="37"/>
  <c r="B25" i="37"/>
  <c r="I31" i="20"/>
  <c r="I30" i="20"/>
  <c r="I27" i="20"/>
  <c r="I26" i="20"/>
  <c r="B56" i="17"/>
  <c r="I20" i="20"/>
  <c r="F12" i="20"/>
  <c r="I12" i="20" s="1"/>
  <c r="F11" i="20"/>
  <c r="I11" i="20" s="1"/>
  <c r="F9" i="20"/>
  <c r="I9" i="20" s="1"/>
  <c r="I13" i="20" s="1"/>
  <c r="D21" i="17"/>
  <c r="D22" i="17" s="1"/>
  <c r="D23" i="17" s="1"/>
  <c r="D24" i="17" s="1"/>
  <c r="D25" i="17" s="1"/>
  <c r="F10" i="20"/>
  <c r="I10" i="20" s="1"/>
  <c r="A1" i="35"/>
  <c r="D10" i="37"/>
  <c r="D11" i="37"/>
  <c r="D12" i="37" s="1"/>
  <c r="D13" i="37" s="1"/>
  <c r="D14" i="37" s="1"/>
  <c r="D15" i="37" s="1"/>
  <c r="D16" i="37" s="1"/>
  <c r="D17" i="37" s="1"/>
  <c r="D18" i="37" s="1"/>
  <c r="D19" i="37" s="1"/>
  <c r="D20" i="37" s="1"/>
  <c r="G47" i="37"/>
  <c r="A2" i="35"/>
  <c r="A1" i="37"/>
  <c r="C14" i="17"/>
  <c r="C16" i="17"/>
  <c r="J19" i="20"/>
  <c r="C10" i="17"/>
  <c r="J18" i="20"/>
  <c r="D18" i="17"/>
  <c r="J17" i="20"/>
  <c r="D13" i="35"/>
  <c r="B34" i="17"/>
  <c r="B38" i="17"/>
  <c r="B42" i="17"/>
  <c r="B46" i="17"/>
  <c r="B50" i="17"/>
  <c r="B54" i="17"/>
  <c r="B36" i="17"/>
  <c r="B40" i="17"/>
  <c r="B44" i="17"/>
  <c r="B48" i="17"/>
  <c r="B52" i="17"/>
  <c r="D21" i="37"/>
  <c r="D22" i="37" s="1"/>
  <c r="D23" i="37" s="1"/>
  <c r="D25" i="37"/>
  <c r="D26" i="37" s="1"/>
  <c r="D27" i="37" s="1"/>
  <c r="D28" i="37" s="1"/>
  <c r="D29" i="37" s="1"/>
  <c r="D30" i="37" s="1"/>
  <c r="D31" i="37" s="1"/>
  <c r="D32" i="37" s="1"/>
  <c r="D33" i="37" s="1"/>
  <c r="D34" i="37" s="1"/>
  <c r="D35" i="37" s="1"/>
  <c r="D36" i="37" s="1"/>
  <c r="D37" i="37" s="1"/>
  <c r="D38" i="37" s="1"/>
  <c r="D39" i="37" s="1"/>
  <c r="B61" i="37"/>
  <c r="A3" i="35" l="1"/>
  <c r="A3" i="45"/>
  <c r="G46" i="37"/>
  <c r="G74" i="17" s="1"/>
  <c r="D14" i="35"/>
  <c r="D40" i="37"/>
  <c r="K44" i="37" s="1"/>
  <c r="A2" i="37"/>
  <c r="F17" i="20"/>
  <c r="I17" i="20" s="1"/>
  <c r="F13" i="20"/>
  <c r="C34" i="17"/>
  <c r="D41" i="37" l="1"/>
  <c r="K45" i="37" s="1"/>
  <c r="C36" i="17"/>
  <c r="D42" i="37" l="1"/>
  <c r="K46" i="37" s="1"/>
  <c r="C38" i="17"/>
  <c r="D43" i="37" l="1"/>
  <c r="K47" i="37" s="1"/>
  <c r="C40" i="17"/>
  <c r="D44" i="37" l="1"/>
  <c r="K48" i="37" s="1"/>
  <c r="C42" i="17"/>
  <c r="K49" i="37" l="1"/>
  <c r="D45" i="37"/>
  <c r="C44" i="17"/>
  <c r="D46" i="37" l="1"/>
  <c r="K50" i="37" s="1"/>
  <c r="C46" i="17"/>
  <c r="D47" i="37" l="1"/>
  <c r="K51" i="37" s="1"/>
  <c r="C48" i="17"/>
  <c r="D48" i="37" l="1"/>
  <c r="K52" i="37" s="1"/>
  <c r="C50" i="17"/>
  <c r="K53" i="37" l="1"/>
  <c r="D49" i="37"/>
  <c r="C52" i="17"/>
  <c r="K54" i="37" l="1"/>
  <c r="D50" i="37"/>
  <c r="C54" i="17"/>
  <c r="D51" i="37" l="1"/>
  <c r="K55" i="37" s="1"/>
  <c r="K56" i="37" s="1"/>
  <c r="C56" i="17"/>
  <c r="C18" i="17" l="1"/>
  <c r="F18" i="20" s="1"/>
  <c r="I18" i="20" s="1"/>
  <c r="G51" i="37"/>
  <c r="G81" i="17" s="1"/>
  <c r="D52" i="37"/>
  <c r="D53" i="37" s="1"/>
  <c r="D54" i="37" s="1"/>
  <c r="D55" i="37" s="1"/>
  <c r="D56" i="37" s="1"/>
  <c r="D57" i="37" s="1"/>
  <c r="D58" i="37" s="1"/>
  <c r="D59" i="37" s="1"/>
  <c r="D60" i="37" s="1"/>
  <c r="L56" i="37"/>
  <c r="C58" i="17"/>
  <c r="D26" i="17" l="1"/>
  <c r="C60" i="17" l="1"/>
  <c r="D60" i="17" s="1"/>
  <c r="D34" i="17"/>
  <c r="D36" i="17"/>
  <c r="D38" i="17"/>
  <c r="D40" i="17"/>
  <c r="D42" i="17"/>
  <c r="D44" i="17"/>
  <c r="D46" i="17"/>
  <c r="D48" i="17"/>
  <c r="D50" i="17"/>
  <c r="D52" i="17"/>
  <c r="D54" i="17"/>
  <c r="D56" i="17"/>
  <c r="D58" i="17"/>
  <c r="G75" i="17" l="1"/>
  <c r="G76" i="17" s="1"/>
  <c r="G78" i="17" s="1"/>
  <c r="F23" i="20" s="1"/>
  <c r="C62" i="17"/>
  <c r="C64" i="17" s="1"/>
  <c r="E57" i="17"/>
  <c r="E53" i="17"/>
  <c r="E49" i="17"/>
  <c r="E45" i="17"/>
  <c r="E41" i="17"/>
  <c r="E37" i="17"/>
  <c r="E59" i="17"/>
  <c r="E55" i="17"/>
  <c r="E51" i="17"/>
  <c r="E47" i="17"/>
  <c r="E43" i="17"/>
  <c r="E39" i="17"/>
  <c r="E35" i="17"/>
  <c r="I23" i="20" l="1"/>
  <c r="F22" i="20"/>
  <c r="D62" i="17"/>
  <c r="E61" i="17" s="1"/>
  <c r="D64" i="17"/>
  <c r="C66" i="17"/>
  <c r="I22" i="20" l="1"/>
  <c r="E63" i="17"/>
  <c r="D66" i="17"/>
  <c r="E65" i="17" s="1"/>
  <c r="C68" i="17"/>
  <c r="D68" i="17" l="1"/>
  <c r="E67" i="17" s="1"/>
  <c r="C70" i="17"/>
  <c r="C72" i="17" l="1"/>
  <c r="D70" i="17"/>
  <c r="E69" i="17" s="1"/>
  <c r="C74" i="17" l="1"/>
  <c r="D72" i="17"/>
  <c r="C76" i="17" l="1"/>
  <c r="D74" i="17"/>
  <c r="E71" i="17"/>
  <c r="C78" i="17" l="1"/>
  <c r="D76" i="17"/>
  <c r="E73" i="17"/>
  <c r="C80" i="17" l="1"/>
  <c r="D78" i="17"/>
  <c r="E75" i="17"/>
  <c r="C82" i="17" l="1"/>
  <c r="D82" i="17" s="1"/>
  <c r="D80" i="17"/>
  <c r="E77" i="17"/>
  <c r="E81" i="17" l="1"/>
  <c r="E83" i="17"/>
  <c r="E79" i="17"/>
  <c r="E85" i="17" l="1"/>
  <c r="G80" i="17" s="1"/>
  <c r="F24" i="20" l="1"/>
  <c r="I24" i="20" s="1"/>
  <c r="G82" i="17"/>
  <c r="F19" i="20"/>
  <c r="I19" i="20" l="1"/>
</calcChain>
</file>

<file path=xl/sharedStrings.xml><?xml version="1.0" encoding="utf-8"?>
<sst xmlns="http://schemas.openxmlformats.org/spreadsheetml/2006/main" count="191" uniqueCount="106">
  <si>
    <t xml:space="preserve">Decommissioning Expense Estimate </t>
  </si>
  <si>
    <t>Amort Exp</t>
  </si>
  <si>
    <t>Cumm Bal</t>
  </si>
  <si>
    <t>Total</t>
  </si>
  <si>
    <t>TOTAL</t>
  </si>
  <si>
    <t>ACCOUNT</t>
  </si>
  <si>
    <t>Type</t>
  </si>
  <si>
    <t>COMPANY</t>
  </si>
  <si>
    <t>FACTOR</t>
  </si>
  <si>
    <t>FACTOR %</t>
  </si>
  <si>
    <t>ALLOCATED</t>
  </si>
  <si>
    <t>REF#</t>
  </si>
  <si>
    <t>SCHMAT</t>
  </si>
  <si>
    <t>SCHMDT</t>
  </si>
  <si>
    <t>Description of Adjustment:</t>
  </si>
  <si>
    <t>182M</t>
  </si>
  <si>
    <t>Adjustment to Expense:</t>
  </si>
  <si>
    <t>Ref</t>
  </si>
  <si>
    <t>Amortization</t>
  </si>
  <si>
    <t>Dec 31, 2008 Balance</t>
  </si>
  <si>
    <t xml:space="preserve">Amortization </t>
  </si>
  <si>
    <t>Decommissioning Reg Asset:</t>
  </si>
  <si>
    <t>CAGW</t>
  </si>
  <si>
    <t>Regulatory Offset</t>
  </si>
  <si>
    <t>Cash Spend</t>
  </si>
  <si>
    <t>Annual</t>
  </si>
  <si>
    <t>Accumulated</t>
  </si>
  <si>
    <t>Regulatory offset for decommissioning costs not yet incurred</t>
  </si>
  <si>
    <t>Schedule M Deduction</t>
  </si>
  <si>
    <t>Average</t>
  </si>
  <si>
    <t>Page</t>
  </si>
  <si>
    <t>Balance</t>
  </si>
  <si>
    <t>Date</t>
  </si>
  <si>
    <t>Monthly</t>
  </si>
  <si>
    <t>AMA</t>
  </si>
  <si>
    <t>Calculation</t>
  </si>
  <si>
    <t>Revised Estimate</t>
  </si>
  <si>
    <t>June 30, 2010 AMA Balance</t>
  </si>
  <si>
    <t>WA</t>
  </si>
  <si>
    <t>Remove Booked Regulatory Asset</t>
  </si>
  <si>
    <t>Factor</t>
  </si>
  <si>
    <t>Deferred Inc Tax Expense</t>
  </si>
  <si>
    <t>Accum Def Inc Tax Balance</t>
  </si>
  <si>
    <t>Schedule M - Decommissioning</t>
  </si>
  <si>
    <t>Actual Tax Data</t>
  </si>
  <si>
    <t>4098300</t>
  </si>
  <si>
    <t>415850</t>
  </si>
  <si>
    <t>UNRECOVERED PLANT-POWERDALE</t>
  </si>
  <si>
    <t>4111000</t>
  </si>
  <si>
    <t>Unrecovered Plant-Powerdale</t>
  </si>
  <si>
    <t>2831000</t>
  </si>
  <si>
    <t>287779</t>
  </si>
  <si>
    <t>DTL 415.850 Unrec Plt</t>
  </si>
  <si>
    <t>Operation &amp; Maintenance Expense</t>
  </si>
  <si>
    <t>12 Months Ended</t>
  </si>
  <si>
    <t>Description</t>
  </si>
  <si>
    <t>Account</t>
  </si>
  <si>
    <t>PacifiCorp</t>
  </si>
  <si>
    <t>B-16, Pg 2</t>
  </si>
  <si>
    <t>Powerdale Decomm Reg Asset</t>
  </si>
  <si>
    <t>Decomm Reg Asset Amortization</t>
  </si>
  <si>
    <t>Hydraulic Expense</t>
  </si>
  <si>
    <t>Misc. Hydro Expense</t>
  </si>
  <si>
    <t>Maintenance of Misc. Hydro Plant</t>
  </si>
  <si>
    <t xml:space="preserve">In accordance with Dockets UE-100749 and UE-111190, the decommissioning regulatory asset </t>
  </si>
  <si>
    <t>is amortized over 3 years beginning April 2011.</t>
  </si>
  <si>
    <t xml:space="preserve">Amortization Schedule </t>
  </si>
  <si>
    <t>Schedule M - Unrecovered Plant</t>
  </si>
  <si>
    <t>AMA Accum Def Inc Tax Balance</t>
  </si>
  <si>
    <t>Reg Asset AMA Jun 2013</t>
  </si>
  <si>
    <t>12 ME Jun 2013 Amort</t>
  </si>
  <si>
    <t>12 ME Jun 2008</t>
  </si>
  <si>
    <t>12 ME Jun 2009</t>
  </si>
  <si>
    <t>12 ME Jun 2010</t>
  </si>
  <si>
    <t>12 ME Jun 2011</t>
  </si>
  <si>
    <t>12 ME Jun 2012</t>
  </si>
  <si>
    <t>12 ME Jun 2013</t>
  </si>
  <si>
    <t>June 30, 2013 Average of the Monthly Averages</t>
  </si>
  <si>
    <t>Jun 30, 2013 AMA Balance</t>
  </si>
  <si>
    <t>June 2012 Expense</t>
  </si>
  <si>
    <t>4099300</t>
  </si>
  <si>
    <t>4101000</t>
  </si>
  <si>
    <t>415854</t>
  </si>
  <si>
    <t>Powerdale Decommissioning Reg Asset - WA</t>
  </si>
  <si>
    <t>DTL 415.854 Powerdale Decommissioning</t>
  </si>
  <si>
    <t>Adjustment for Tax:</t>
  </si>
  <si>
    <t>Net SCHMAT</t>
  </si>
  <si>
    <t>Deferred Tax Exp</t>
  </si>
  <si>
    <t>ADIT Bal Reg Offset</t>
  </si>
  <si>
    <t>ADIT Bal Decomm</t>
  </si>
  <si>
    <t>Net AMA ADIT Bal</t>
  </si>
  <si>
    <t>Washington General Rate Case - June 2012</t>
  </si>
  <si>
    <t>WCA</t>
  </si>
  <si>
    <t>8.6.1</t>
  </si>
  <si>
    <t>8.6.2</t>
  </si>
  <si>
    <t>Ref. 8.6</t>
  </si>
  <si>
    <t>8.6.3</t>
  </si>
  <si>
    <t xml:space="preserve">FERC </t>
  </si>
  <si>
    <t>SAP</t>
  </si>
  <si>
    <t>Amount</t>
  </si>
  <si>
    <t>Page 8.6.4</t>
  </si>
  <si>
    <t>Powerdale Hydro Removal - REVISED</t>
  </si>
  <si>
    <t>Regulatory Treatment of Decommissioning Costs - REVISED</t>
  </si>
  <si>
    <t>8.6.4</t>
  </si>
  <si>
    <t xml:space="preserve">As authorized in 2007 in Docket UE-070624, the unrecovered plant balance associated with the Powerdale hydro plant was transferred to a regulatory asset and amortized over three years. The Powerdale unrecovered plant regulatory asset was fully amortized in December 2010. In addition, the decommissioning of the Powerdale plant was substantially completed during 2010. The Company began amortizing the decommissioning regulatory asset in April 2011 as authorized in Docket Nos. UE-100749 and UE-111190. This pro forma adjustment removes the Powerdale operating expenses and regulatory asset balance from results and imputes the 12-months ending June 2013 decommissioning amortization expense and asset balances. In rebuttal, the Company has revised this adjustment to include actual spend through June 2013
</t>
  </si>
  <si>
    <t>PRO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</si>
</sst>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General_)"/>
    <numFmt numFmtId="167" formatCode="_(&quot;$&quot;* #,##0_);_(&quot;$&quot;* \(#,##0\);_(&quot;$&quot;* &quot;-&quot;??_);_(@_)"/>
    <numFmt numFmtId="168" formatCode="0.000%"/>
  </numFmts>
  <fonts count="34">
    <font>
      <sz val="10"/>
      <name val="Arial"/>
    </font>
    <font>
      <sz val="10"/>
      <name val="Arial"/>
      <family val="2"/>
    </font>
    <font>
      <sz val="8"/>
      <name val="Arial"/>
      <family val="2"/>
    </font>
    <font>
      <b/>
      <sz val="10"/>
      <name val="Arial"/>
      <family val="2"/>
    </font>
    <font>
      <sz val="10"/>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sz val="10"/>
      <color indexed="10"/>
      <name val="Arial"/>
      <family val="2"/>
    </font>
    <font>
      <sz val="12"/>
      <name val="Times New Roman"/>
      <family val="1"/>
    </font>
    <font>
      <sz val="7"/>
      <name val="Arial"/>
      <family val="2"/>
    </font>
    <font>
      <sz val="12"/>
      <color indexed="12"/>
      <name val="Times New Roman"/>
      <family val="1"/>
    </font>
    <font>
      <sz val="10"/>
      <name val="LinePrinter"/>
    </font>
    <font>
      <sz val="9"/>
      <name val="Arial"/>
      <family val="2"/>
    </font>
    <font>
      <b/>
      <sz val="9"/>
      <name val="Arial"/>
      <family val="2"/>
    </font>
    <font>
      <u/>
      <sz val="9"/>
      <name val="Arial"/>
      <family val="2"/>
    </font>
    <font>
      <i/>
      <sz val="10"/>
      <name val="Arial"/>
      <family val="2"/>
    </font>
    <font>
      <u/>
      <sz val="10"/>
      <name val="Arial"/>
      <family val="2"/>
    </font>
    <font>
      <sz val="10"/>
      <name val="Arial"/>
      <family val="2"/>
    </font>
    <font>
      <b/>
      <sz val="12"/>
      <color indexed="8"/>
      <name val="Arial"/>
      <family val="2"/>
    </font>
    <font>
      <sz val="8"/>
      <color indexed="18"/>
      <name val="Arial"/>
      <family val="2"/>
    </font>
    <font>
      <b/>
      <sz val="8"/>
      <color indexed="8"/>
      <name val="Arial"/>
      <family val="2"/>
    </font>
    <font>
      <b/>
      <sz val="14"/>
      <name val="Arial"/>
      <family val="2"/>
    </font>
    <font>
      <b/>
      <sz val="14"/>
      <name val="Arial"/>
      <family val="2"/>
    </font>
    <font>
      <sz val="8"/>
      <color indexed="18"/>
      <name val="Arial"/>
      <family val="2"/>
    </font>
    <font>
      <b/>
      <sz val="8"/>
      <color indexed="8"/>
      <name val="Arial"/>
      <family val="2"/>
    </font>
    <font>
      <sz val="10"/>
      <name val="Arial"/>
      <family val="2"/>
    </font>
    <font>
      <b/>
      <sz val="12"/>
      <color indexed="8"/>
      <name val="Arial"/>
      <family val="2"/>
    </font>
    <font>
      <sz val="10"/>
      <name val="Arial"/>
      <family val="2"/>
    </font>
  </fonts>
  <fills count="24">
    <fill>
      <patternFill patternType="none"/>
    </fill>
    <fill>
      <patternFill patternType="gray125"/>
    </fill>
    <fill>
      <patternFill patternType="solid">
        <fgColor indexed="40"/>
      </patternFill>
    </fill>
    <fill>
      <patternFill patternType="solid">
        <fgColor indexed="29"/>
      </patternFill>
    </fill>
    <fill>
      <patternFill patternType="solid">
        <fgColor indexed="45"/>
      </patternFill>
    </fill>
    <fill>
      <patternFill patternType="solid">
        <fgColor indexed="57"/>
      </patternFill>
    </fill>
    <fill>
      <patternFill patternType="solid">
        <fgColor indexed="10"/>
      </patternFill>
    </fill>
    <fill>
      <patternFill patternType="solid">
        <fgColor indexed="51"/>
      </patternFill>
    </fill>
    <fill>
      <patternFill patternType="solid">
        <fgColor indexed="50"/>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52"/>
      </patternFill>
    </fill>
    <fill>
      <patternFill patternType="solid">
        <fgColor indexed="53"/>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9"/>
        <bgColor indexed="15"/>
      </patternFill>
    </fill>
  </fills>
  <borders count="18">
    <border>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8"/>
      </left>
      <right style="thin">
        <color indexed="48"/>
      </right>
      <top style="thin">
        <color indexed="48"/>
      </top>
      <bottom/>
      <diagonal/>
    </border>
    <border>
      <left/>
      <right/>
      <top style="thin">
        <color indexed="64"/>
      </top>
      <bottom style="double">
        <color indexed="64"/>
      </bottom>
      <diagonal/>
    </border>
  </borders>
  <cellStyleXfs count="103">
    <xf numFmtId="0" fontId="0" fillId="0" borderId="0"/>
    <xf numFmtId="43" fontId="1"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0" fontId="15" fillId="0" borderId="0" applyFont="0" applyFill="0" applyBorder="0" applyAlignment="0" applyProtection="0">
      <alignment horizontal="left"/>
    </xf>
    <xf numFmtId="164" fontId="16" fillId="0" borderId="0" applyFont="0" applyAlignment="0" applyProtection="0"/>
    <xf numFmtId="0" fontId="4" fillId="0" borderId="0"/>
    <xf numFmtId="0" fontId="4" fillId="0" borderId="0"/>
    <xf numFmtId="0" fontId="1" fillId="0" borderId="0"/>
    <xf numFmtId="0" fontId="14" fillId="0" borderId="0"/>
    <xf numFmtId="9" fontId="1" fillId="0" borderId="0" applyFont="0" applyFill="0" applyBorder="0" applyAlignment="0" applyProtection="0"/>
    <xf numFmtId="9" fontId="23" fillId="0" borderId="0" applyFont="0" applyFill="0" applyBorder="0" applyAlignment="0" applyProtection="0"/>
    <xf numFmtId="4" fontId="5" fillId="9" borderId="1" applyNumberFormat="0" applyProtection="0">
      <alignment vertical="center"/>
    </xf>
    <xf numFmtId="4" fontId="6" fillId="10" borderId="1" applyNumberFormat="0" applyProtection="0">
      <alignment vertical="center"/>
    </xf>
    <xf numFmtId="4" fontId="5" fillId="10" borderId="1" applyNumberFormat="0" applyProtection="0">
      <alignment horizontal="left" vertical="center" indent="1"/>
    </xf>
    <xf numFmtId="0" fontId="5" fillId="10" borderId="1" applyNumberFormat="0" applyProtection="0">
      <alignment horizontal="left" vertical="top" indent="1"/>
    </xf>
    <xf numFmtId="4" fontId="5" fillId="11" borderId="1" applyNumberFormat="0" applyProtection="0"/>
    <xf numFmtId="4" fontId="7" fillId="4" borderId="1" applyNumberFormat="0" applyProtection="0">
      <alignment horizontal="right" vertical="center"/>
    </xf>
    <xf numFmtId="4" fontId="7" fillId="3" borderId="1" applyNumberFormat="0" applyProtection="0">
      <alignment horizontal="right" vertical="center"/>
    </xf>
    <xf numFmtId="4" fontId="7" fillId="6" borderId="1" applyNumberFormat="0" applyProtection="0">
      <alignment horizontal="right" vertical="center"/>
    </xf>
    <xf numFmtId="4" fontId="7" fillId="7" borderId="1" applyNumberFormat="0" applyProtection="0">
      <alignment horizontal="right" vertical="center"/>
    </xf>
    <xf numFmtId="4" fontId="7" fillId="12" borderId="1" applyNumberFormat="0" applyProtection="0">
      <alignment horizontal="right" vertical="center"/>
    </xf>
    <xf numFmtId="4" fontId="7" fillId="13" borderId="1" applyNumberFormat="0" applyProtection="0">
      <alignment horizontal="right" vertical="center"/>
    </xf>
    <xf numFmtId="4" fontId="7" fillId="5" borderId="1" applyNumberFormat="0" applyProtection="0">
      <alignment horizontal="right" vertical="center"/>
    </xf>
    <xf numFmtId="4" fontId="7" fillId="8" borderId="1" applyNumberFormat="0" applyProtection="0">
      <alignment horizontal="right" vertical="center"/>
    </xf>
    <xf numFmtId="4" fontId="7" fillId="14" borderId="1" applyNumberFormat="0" applyProtection="0">
      <alignment horizontal="right" vertical="center"/>
    </xf>
    <xf numFmtId="4" fontId="5" fillId="15" borderId="2" applyNumberFormat="0" applyProtection="0">
      <alignment horizontal="left" vertical="center" indent="1"/>
    </xf>
    <xf numFmtId="4" fontId="7" fillId="16" borderId="0" applyNumberFormat="0" applyProtection="0">
      <alignment horizontal="left" indent="1"/>
    </xf>
    <xf numFmtId="4" fontId="8" fillId="17" borderId="0" applyNumberFormat="0" applyProtection="0">
      <alignment horizontal="left" vertical="center" indent="1"/>
    </xf>
    <xf numFmtId="4" fontId="24" fillId="17" borderId="0" applyNumberFormat="0" applyProtection="0">
      <alignment horizontal="left" vertical="center" indent="1"/>
    </xf>
    <xf numFmtId="4" fontId="32" fillId="17" borderId="0" applyNumberFormat="0" applyProtection="0">
      <alignment horizontal="left" vertical="center" indent="1"/>
    </xf>
    <xf numFmtId="4" fontId="7" fillId="2" borderId="1" applyNumberFormat="0" applyProtection="0">
      <alignment horizontal="right" vertical="center"/>
    </xf>
    <xf numFmtId="4" fontId="9" fillId="18" borderId="0" applyNumberFormat="0" applyProtection="0">
      <alignment horizontal="left" indent="1"/>
    </xf>
    <xf numFmtId="4" fontId="25" fillId="18" borderId="0" applyNumberFormat="0" applyProtection="0">
      <alignment horizontal="left" indent="1"/>
    </xf>
    <xf numFmtId="4" fontId="29" fillId="18" borderId="0" applyNumberFormat="0" applyProtection="0">
      <alignment horizontal="left" indent="1"/>
    </xf>
    <xf numFmtId="4" fontId="10" fillId="19" borderId="0" applyNumberFormat="0" applyProtection="0"/>
    <xf numFmtId="4" fontId="26" fillId="19" borderId="0" applyNumberFormat="0" applyProtection="0"/>
    <xf numFmtId="4" fontId="30" fillId="19" borderId="0" applyNumberFormat="0" applyProtection="0"/>
    <xf numFmtId="0" fontId="1" fillId="17" borderId="1" applyNumberFormat="0" applyProtection="0">
      <alignment horizontal="left" vertical="center" indent="1"/>
    </xf>
    <xf numFmtId="0" fontId="23" fillId="17" borderId="1" applyNumberFormat="0" applyProtection="0">
      <alignment horizontal="left" vertical="center" indent="1"/>
    </xf>
    <xf numFmtId="0" fontId="23" fillId="17" borderId="1" applyNumberFormat="0" applyProtection="0">
      <alignment horizontal="left" vertical="center" indent="1"/>
    </xf>
    <xf numFmtId="0" fontId="4" fillId="17" borderId="1" applyNumberFormat="0" applyProtection="0">
      <alignment horizontal="left" vertical="center" indent="1"/>
    </xf>
    <xf numFmtId="0" fontId="4" fillId="17" borderId="1" applyNumberFormat="0" applyProtection="0">
      <alignment horizontal="left" vertical="center" indent="1"/>
    </xf>
    <xf numFmtId="0" fontId="31" fillId="17" borderId="1" applyNumberFormat="0" applyProtection="0">
      <alignment horizontal="left" vertical="center" indent="1"/>
    </xf>
    <xf numFmtId="0" fontId="1" fillId="17" borderId="1" applyNumberFormat="0" applyProtection="0">
      <alignment horizontal="left" vertical="top" indent="1"/>
    </xf>
    <xf numFmtId="0" fontId="23" fillId="17" borderId="1" applyNumberFormat="0" applyProtection="0">
      <alignment horizontal="left" vertical="top" indent="1"/>
    </xf>
    <xf numFmtId="0" fontId="23" fillId="17" borderId="1" applyNumberFormat="0" applyProtection="0">
      <alignment horizontal="left" vertical="top" indent="1"/>
    </xf>
    <xf numFmtId="0" fontId="4" fillId="17" borderId="1" applyNumberFormat="0" applyProtection="0">
      <alignment horizontal="left" vertical="top" indent="1"/>
    </xf>
    <xf numFmtId="0" fontId="4" fillId="17" borderId="1" applyNumberFormat="0" applyProtection="0">
      <alignment horizontal="left" vertical="top" indent="1"/>
    </xf>
    <xf numFmtId="0" fontId="31" fillId="17" borderId="1" applyNumberFormat="0" applyProtection="0">
      <alignment horizontal="left" vertical="top" indent="1"/>
    </xf>
    <xf numFmtId="0" fontId="1" fillId="11" borderId="1" applyNumberFormat="0" applyProtection="0">
      <alignment horizontal="left" vertical="center" indent="1"/>
    </xf>
    <xf numFmtId="0" fontId="23" fillId="11" borderId="1" applyNumberFormat="0" applyProtection="0">
      <alignment horizontal="left" vertical="center" indent="1"/>
    </xf>
    <xf numFmtId="0" fontId="23" fillId="11" borderId="1" applyNumberFormat="0" applyProtection="0">
      <alignment horizontal="left" vertical="center" indent="1"/>
    </xf>
    <xf numFmtId="0" fontId="4" fillId="11" borderId="1" applyNumberFormat="0" applyProtection="0">
      <alignment horizontal="left" vertical="center" indent="1"/>
    </xf>
    <xf numFmtId="0" fontId="4" fillId="11" borderId="1" applyNumberFormat="0" applyProtection="0">
      <alignment horizontal="left" vertical="center" indent="1"/>
    </xf>
    <xf numFmtId="0" fontId="31" fillId="11" borderId="1" applyNumberFormat="0" applyProtection="0">
      <alignment horizontal="left" vertical="center" indent="1"/>
    </xf>
    <xf numFmtId="0" fontId="1" fillId="11" borderId="1" applyNumberFormat="0" applyProtection="0">
      <alignment horizontal="left" vertical="top" indent="1"/>
    </xf>
    <xf numFmtId="0" fontId="23" fillId="11" borderId="1" applyNumberFormat="0" applyProtection="0">
      <alignment horizontal="left" vertical="top" indent="1"/>
    </xf>
    <xf numFmtId="0" fontId="23" fillId="11" borderId="1" applyNumberFormat="0" applyProtection="0">
      <alignment horizontal="left" vertical="top" indent="1"/>
    </xf>
    <xf numFmtId="0" fontId="4" fillId="11" borderId="1" applyNumberFormat="0" applyProtection="0">
      <alignment horizontal="left" vertical="top" indent="1"/>
    </xf>
    <xf numFmtId="0" fontId="4" fillId="11" borderId="1" applyNumberFormat="0" applyProtection="0">
      <alignment horizontal="left" vertical="top" indent="1"/>
    </xf>
    <xf numFmtId="0" fontId="31" fillId="11" borderId="1" applyNumberFormat="0" applyProtection="0">
      <alignment horizontal="left" vertical="top" indent="1"/>
    </xf>
    <xf numFmtId="0" fontId="1" fillId="20" borderId="1" applyNumberFormat="0" applyProtection="0">
      <alignment horizontal="left" vertical="center" indent="1"/>
    </xf>
    <xf numFmtId="0" fontId="23" fillId="20" borderId="1" applyNumberFormat="0" applyProtection="0">
      <alignment horizontal="left" vertical="center" indent="1"/>
    </xf>
    <xf numFmtId="0" fontId="23" fillId="20" borderId="1" applyNumberFormat="0" applyProtection="0">
      <alignment horizontal="left" vertical="center" indent="1"/>
    </xf>
    <xf numFmtId="0" fontId="4" fillId="20" borderId="1" applyNumberFormat="0" applyProtection="0">
      <alignment horizontal="left" vertical="center" indent="1"/>
    </xf>
    <xf numFmtId="0" fontId="4" fillId="20" borderId="1" applyNumberFormat="0" applyProtection="0">
      <alignment horizontal="left" vertical="center" indent="1"/>
    </xf>
    <xf numFmtId="0" fontId="31" fillId="20" borderId="1" applyNumberFormat="0" applyProtection="0">
      <alignment horizontal="left" vertical="center" indent="1"/>
    </xf>
    <xf numFmtId="0" fontId="1" fillId="20" borderId="1" applyNumberFormat="0" applyProtection="0">
      <alignment horizontal="left" vertical="top" indent="1"/>
    </xf>
    <xf numFmtId="0" fontId="23" fillId="20" borderId="1" applyNumberFormat="0" applyProtection="0">
      <alignment horizontal="left" vertical="top" indent="1"/>
    </xf>
    <xf numFmtId="0" fontId="23" fillId="20" borderId="1" applyNumberFormat="0" applyProtection="0">
      <alignment horizontal="left" vertical="top" indent="1"/>
    </xf>
    <xf numFmtId="0" fontId="4" fillId="20" borderId="1" applyNumberFormat="0" applyProtection="0">
      <alignment horizontal="left" vertical="top" indent="1"/>
    </xf>
    <xf numFmtId="0" fontId="4" fillId="20" borderId="1" applyNumberFormat="0" applyProtection="0">
      <alignment horizontal="left" vertical="top" indent="1"/>
    </xf>
    <xf numFmtId="0" fontId="31" fillId="20" borderId="1" applyNumberFormat="0" applyProtection="0">
      <alignment horizontal="left" vertical="top" indent="1"/>
    </xf>
    <xf numFmtId="0" fontId="1" fillId="21" borderId="1" applyNumberFormat="0" applyProtection="0">
      <alignment horizontal="left" vertical="center" indent="1"/>
    </xf>
    <xf numFmtId="0" fontId="23" fillId="21" borderId="1" applyNumberFormat="0" applyProtection="0">
      <alignment horizontal="left" vertical="center" indent="1"/>
    </xf>
    <xf numFmtId="0" fontId="23" fillId="21" borderId="1" applyNumberFormat="0" applyProtection="0">
      <alignment horizontal="left" vertical="center" indent="1"/>
    </xf>
    <xf numFmtId="0" fontId="4" fillId="21" borderId="1" applyNumberFormat="0" applyProtection="0">
      <alignment horizontal="left" vertical="center" indent="1"/>
    </xf>
    <xf numFmtId="0" fontId="4" fillId="21" borderId="1" applyNumberFormat="0" applyProtection="0">
      <alignment horizontal="left" vertical="center" indent="1"/>
    </xf>
    <xf numFmtId="0" fontId="31" fillId="21" borderId="1" applyNumberFormat="0" applyProtection="0">
      <alignment horizontal="left" vertical="center" indent="1"/>
    </xf>
    <xf numFmtId="0" fontId="1" fillId="21" borderId="1" applyNumberFormat="0" applyProtection="0">
      <alignment horizontal="left" vertical="top" indent="1"/>
    </xf>
    <xf numFmtId="0" fontId="23" fillId="21" borderId="1" applyNumberFormat="0" applyProtection="0">
      <alignment horizontal="left" vertical="top" indent="1"/>
    </xf>
    <xf numFmtId="0" fontId="23" fillId="21" borderId="1" applyNumberFormat="0" applyProtection="0">
      <alignment horizontal="left" vertical="top" indent="1"/>
    </xf>
    <xf numFmtId="0" fontId="4" fillId="21" borderId="1" applyNumberFormat="0" applyProtection="0">
      <alignment horizontal="left" vertical="top" indent="1"/>
    </xf>
    <xf numFmtId="0" fontId="4" fillId="21" borderId="1" applyNumberFormat="0" applyProtection="0">
      <alignment horizontal="left" vertical="top" indent="1"/>
    </xf>
    <xf numFmtId="0" fontId="31" fillId="21" borderId="1" applyNumberFormat="0" applyProtection="0">
      <alignment horizontal="left" vertical="top" indent="1"/>
    </xf>
    <xf numFmtId="4" fontId="7" fillId="22" borderId="1" applyNumberFormat="0" applyProtection="0">
      <alignment vertical="center"/>
    </xf>
    <xf numFmtId="4" fontId="11" fillId="22" borderId="1" applyNumberFormat="0" applyProtection="0">
      <alignment vertical="center"/>
    </xf>
    <xf numFmtId="4" fontId="7" fillId="22" borderId="1" applyNumberFormat="0" applyProtection="0">
      <alignment horizontal="left" vertical="center" indent="1"/>
    </xf>
    <xf numFmtId="0" fontId="7" fillId="22" borderId="1" applyNumberFormat="0" applyProtection="0">
      <alignment horizontal="left" vertical="top" indent="1"/>
    </xf>
    <xf numFmtId="4" fontId="7" fillId="0" borderId="1" applyNumberFormat="0" applyProtection="0">
      <alignment horizontal="right" vertical="center"/>
    </xf>
    <xf numFmtId="4" fontId="11" fillId="16" borderId="1" applyNumberFormat="0" applyProtection="0">
      <alignment horizontal="right" vertical="center"/>
    </xf>
    <xf numFmtId="4" fontId="7" fillId="0" borderId="1" applyNumberFormat="0" applyProtection="0">
      <alignment horizontal="left" vertical="center" indent="1"/>
    </xf>
    <xf numFmtId="0" fontId="7" fillId="11" borderId="1" applyNumberFormat="0" applyProtection="0">
      <alignment horizontal="left" vertical="top"/>
    </xf>
    <xf numFmtId="4" fontId="12" fillId="23" borderId="0" applyNumberFormat="0" applyProtection="0">
      <alignment horizontal="left"/>
    </xf>
    <xf numFmtId="4" fontId="27" fillId="23" borderId="0" applyNumberFormat="0" applyProtection="0">
      <alignment horizontal="left"/>
    </xf>
    <xf numFmtId="4" fontId="28" fillId="23" borderId="0" applyNumberFormat="0" applyProtection="0">
      <alignment horizontal="left"/>
    </xf>
    <xf numFmtId="4" fontId="13" fillId="16" borderId="1" applyNumberFormat="0" applyProtection="0">
      <alignment horizontal="right" vertical="center"/>
    </xf>
    <xf numFmtId="166" fontId="17" fillId="0" borderId="0">
      <alignment horizontal="left"/>
    </xf>
    <xf numFmtId="41" fontId="33" fillId="0" borderId="0" applyFont="0" applyFill="0" applyBorder="0" applyAlignment="0" applyProtection="0"/>
  </cellStyleXfs>
  <cellXfs count="173">
    <xf numFmtId="0" fontId="0" fillId="0" borderId="0" xfId="0"/>
    <xf numFmtId="0" fontId="0" fillId="0" borderId="0" xfId="0" applyBorder="1"/>
    <xf numFmtId="164" fontId="0" fillId="0" borderId="0" xfId="1" applyNumberFormat="1" applyFont="1"/>
    <xf numFmtId="0" fontId="3" fillId="0" borderId="0" xfId="0" applyFont="1"/>
    <xf numFmtId="17" fontId="0" fillId="0" borderId="0" xfId="0" applyNumberFormat="1"/>
    <xf numFmtId="164" fontId="0" fillId="0" borderId="0" xfId="0" applyNumberFormat="1"/>
    <xf numFmtId="0" fontId="4" fillId="0" borderId="0" xfId="0" applyFont="1"/>
    <xf numFmtId="0" fontId="0" fillId="0" borderId="0" xfId="0" applyAlignment="1">
      <alignment horizontal="right"/>
    </xf>
    <xf numFmtId="0" fontId="3" fillId="0" borderId="3" xfId="0" applyFont="1" applyBorder="1" applyAlignment="1">
      <alignment horizontal="center"/>
    </xf>
    <xf numFmtId="0" fontId="3" fillId="0" borderId="0" xfId="0" applyFont="1" applyAlignment="1">
      <alignment horizontal="center"/>
    </xf>
    <xf numFmtId="0" fontId="7" fillId="0" borderId="1" xfId="95" quotePrefix="1" applyNumberFormat="1" applyProtection="1">
      <alignment horizontal="left" vertical="center" indent="1"/>
      <protection locked="0"/>
    </xf>
    <xf numFmtId="0" fontId="3" fillId="0" borderId="0" xfId="0" applyFont="1" applyBorder="1" applyAlignment="1">
      <alignment horizontal="center"/>
    </xf>
    <xf numFmtId="0" fontId="18" fillId="0" borderId="0" xfId="12" applyFont="1"/>
    <xf numFmtId="0" fontId="19" fillId="0" borderId="0" xfId="12" applyFont="1"/>
    <xf numFmtId="0" fontId="18" fillId="0" borderId="0" xfId="12" applyFont="1" applyAlignment="1">
      <alignment horizontal="center"/>
    </xf>
    <xf numFmtId="0" fontId="18" fillId="0" borderId="0" xfId="12" applyNumberFormat="1" applyFont="1" applyAlignment="1">
      <alignment horizontal="center"/>
    </xf>
    <xf numFmtId="0" fontId="20" fillId="0" borderId="0" xfId="12" applyFont="1" applyAlignment="1">
      <alignment horizontal="center"/>
    </xf>
    <xf numFmtId="0" fontId="20" fillId="0" borderId="0" xfId="12" applyNumberFormat="1" applyFont="1" applyAlignment="1">
      <alignment horizontal="center"/>
    </xf>
    <xf numFmtId="0" fontId="18" fillId="0" borderId="0" xfId="12" applyFont="1" applyBorder="1"/>
    <xf numFmtId="0" fontId="19" fillId="0" borderId="0" xfId="12" applyFont="1" applyBorder="1" applyAlignment="1">
      <alignment horizontal="left"/>
    </xf>
    <xf numFmtId="0" fontId="18" fillId="0" borderId="0" xfId="12" applyFont="1" applyBorder="1" applyAlignment="1">
      <alignment horizontal="center"/>
    </xf>
    <xf numFmtId="164" fontId="18" fillId="0" borderId="0" xfId="1" applyNumberFormat="1" applyFont="1" applyBorder="1" applyAlignment="1">
      <alignment horizontal="center"/>
    </xf>
    <xf numFmtId="41" fontId="18" fillId="0" borderId="0" xfId="1" applyNumberFormat="1" applyFont="1" applyBorder="1" applyAlignment="1">
      <alignment horizontal="center"/>
    </xf>
    <xf numFmtId="0" fontId="18" fillId="0" borderId="0" xfId="12" applyNumberFormat="1" applyFont="1" applyBorder="1" applyAlignment="1">
      <alignment horizontal="center"/>
    </xf>
    <xf numFmtId="0" fontId="18" fillId="0" borderId="0" xfId="11" applyFont="1" applyBorder="1" applyAlignment="1">
      <alignment horizontal="left"/>
    </xf>
    <xf numFmtId="0" fontId="19" fillId="0" borderId="0" xfId="12" applyFont="1" applyBorder="1"/>
    <xf numFmtId="0" fontId="18" fillId="0" borderId="0" xfId="12" applyFont="1" applyBorder="1" applyAlignment="1">
      <alignment horizontal="left"/>
    </xf>
    <xf numFmtId="165" fontId="18" fillId="0" borderId="0" xfId="13" applyNumberFormat="1" applyFont="1" applyAlignment="1">
      <alignment horizontal="center"/>
    </xf>
    <xf numFmtId="41" fontId="18" fillId="0" borderId="0" xfId="1" applyNumberFormat="1" applyFont="1" applyAlignment="1">
      <alignment horizontal="center"/>
    </xf>
    <xf numFmtId="0" fontId="18" fillId="0" borderId="0" xfId="12" quotePrefix="1" applyFont="1" applyBorder="1" applyAlignment="1">
      <alignment horizontal="left"/>
    </xf>
    <xf numFmtId="3" fontId="18" fillId="0" borderId="0" xfId="12" applyNumberFormat="1" applyFont="1" applyBorder="1" applyAlignment="1">
      <alignment horizontal="center"/>
    </xf>
    <xf numFmtId="0" fontId="20" fillId="0" borderId="0" xfId="12" applyFont="1" applyBorder="1" applyAlignment="1">
      <alignment horizontal="center"/>
    </xf>
    <xf numFmtId="0" fontId="18" fillId="0" borderId="0" xfId="12" applyFont="1" applyAlignment="1">
      <alignment horizontal="right"/>
    </xf>
    <xf numFmtId="0" fontId="0" fillId="0" borderId="0" xfId="0" applyAlignment="1">
      <alignment horizontal="center"/>
    </xf>
    <xf numFmtId="164" fontId="0" fillId="0" borderId="0" xfId="0" applyNumberFormat="1" applyBorder="1"/>
    <xf numFmtId="0" fontId="21" fillId="0" borderId="0" xfId="0" applyFont="1"/>
    <xf numFmtId="164" fontId="3" fillId="0" borderId="0" xfId="1" applyNumberFormat="1" applyFont="1" applyBorder="1"/>
    <xf numFmtId="164" fontId="3" fillId="0" borderId="0" xfId="0" applyNumberFormat="1" applyFont="1" applyBorder="1"/>
    <xf numFmtId="164" fontId="3" fillId="0" borderId="11" xfId="0" applyNumberFormat="1" applyFont="1" applyBorder="1"/>
    <xf numFmtId="0" fontId="4" fillId="0" borderId="11" xfId="0" applyFont="1" applyBorder="1"/>
    <xf numFmtId="164" fontId="4" fillId="0" borderId="0" xfId="1" applyNumberFormat="1" applyFont="1" applyBorder="1"/>
    <xf numFmtId="164" fontId="4" fillId="0" borderId="11" xfId="0" applyNumberFormat="1" applyFont="1" applyBorder="1"/>
    <xf numFmtId="164" fontId="4" fillId="0" borderId="0" xfId="0" applyNumberFormat="1" applyFont="1"/>
    <xf numFmtId="164" fontId="4" fillId="0" borderId="0" xfId="0" applyNumberFormat="1" applyFont="1" applyBorder="1"/>
    <xf numFmtId="164" fontId="18" fillId="0" borderId="0" xfId="1" applyNumberFormat="1" applyFont="1" applyFill="1" applyBorder="1" applyAlignment="1">
      <alignment horizontal="center"/>
    </xf>
    <xf numFmtId="164" fontId="18" fillId="0" borderId="0" xfId="1" applyNumberFormat="1" applyFont="1" applyFill="1"/>
    <xf numFmtId="164" fontId="1" fillId="0" borderId="0" xfId="1" applyNumberFormat="1" applyFont="1" applyBorder="1"/>
    <xf numFmtId="0" fontId="0" fillId="0" borderId="0" xfId="0" applyBorder="1" applyAlignment="1">
      <alignment horizontal="right"/>
    </xf>
    <xf numFmtId="0" fontId="4" fillId="0" borderId="0" xfId="0" applyFont="1" applyBorder="1" applyAlignment="1">
      <alignment horizontal="right"/>
    </xf>
    <xf numFmtId="164" fontId="3" fillId="0" borderId="0" xfId="1" applyNumberFormat="1" applyFont="1"/>
    <xf numFmtId="14" fontId="0" fillId="0" borderId="0" xfId="0" applyNumberFormat="1" applyBorder="1"/>
    <xf numFmtId="17" fontId="0" fillId="0" borderId="0" xfId="0" applyNumberFormat="1" applyBorder="1"/>
    <xf numFmtId="0" fontId="18" fillId="0" borderId="0" xfId="12" applyFont="1" applyFill="1" applyBorder="1" applyAlignment="1">
      <alignment horizontal="center"/>
    </xf>
    <xf numFmtId="0" fontId="18" fillId="0" borderId="0" xfId="12" applyFont="1" applyFill="1" applyAlignment="1">
      <alignment horizontal="center"/>
    </xf>
    <xf numFmtId="164" fontId="0" fillId="0" borderId="0" xfId="1" applyNumberFormat="1" applyFont="1" applyBorder="1"/>
    <xf numFmtId="164" fontId="3" fillId="0" borderId="0" xfId="1" applyNumberFormat="1" applyFont="1" applyAlignment="1">
      <alignment horizontal="center"/>
    </xf>
    <xf numFmtId="164" fontId="0" fillId="0" borderId="11" xfId="1" applyNumberFormat="1" applyFont="1" applyFill="1" applyBorder="1"/>
    <xf numFmtId="164" fontId="3" fillId="0" borderId="11" xfId="1" applyNumberFormat="1" applyFont="1" applyFill="1" applyBorder="1"/>
    <xf numFmtId="164" fontId="3" fillId="0" borderId="11" xfId="1" applyNumberFormat="1" applyFont="1" applyFill="1" applyBorder="1" applyAlignment="1">
      <alignment horizontal="right"/>
    </xf>
    <xf numFmtId="0" fontId="4" fillId="0" borderId="0" xfId="0" applyFont="1" applyBorder="1" applyAlignment="1">
      <alignment horizontal="left"/>
    </xf>
    <xf numFmtId="0" fontId="0" fillId="0" borderId="0" xfId="0" applyAlignment="1">
      <alignment horizontal="left"/>
    </xf>
    <xf numFmtId="164" fontId="3" fillId="0" borderId="3" xfId="1" applyNumberFormat="1" applyFont="1" applyBorder="1" applyAlignment="1">
      <alignment horizontal="center"/>
    </xf>
    <xf numFmtId="41" fontId="18" fillId="0" borderId="0" xfId="1" applyNumberFormat="1" applyFont="1" applyFill="1" applyBorder="1" applyAlignment="1">
      <alignment horizontal="center"/>
    </xf>
    <xf numFmtId="0" fontId="18" fillId="0" borderId="0" xfId="0" applyNumberFormat="1" applyFont="1" applyFill="1" applyBorder="1" applyAlignment="1" applyProtection="1">
      <alignment horizontal="center"/>
      <protection locked="0"/>
    </xf>
    <xf numFmtId="0" fontId="3" fillId="0" borderId="0" xfId="0" applyFont="1" applyBorder="1" applyAlignment="1">
      <alignment horizontal="right"/>
    </xf>
    <xf numFmtId="17" fontId="4" fillId="0" borderId="0" xfId="0" applyNumberFormat="1" applyFont="1" applyBorder="1"/>
    <xf numFmtId="0" fontId="3" fillId="0" borderId="0" xfId="0" applyFont="1" applyBorder="1"/>
    <xf numFmtId="0" fontId="21" fillId="0" borderId="0" xfId="0" applyFont="1" applyBorder="1"/>
    <xf numFmtId="0" fontId="21" fillId="0" borderId="0" xfId="0" applyFont="1" applyBorder="1" applyAlignment="1">
      <alignment horizontal="center"/>
    </xf>
    <xf numFmtId="0" fontId="3" fillId="0" borderId="0" xfId="0" applyFont="1" applyBorder="1" applyAlignment="1">
      <alignment horizontal="left"/>
    </xf>
    <xf numFmtId="0" fontId="4" fillId="0" borderId="0" xfId="0" applyFont="1" applyBorder="1" applyAlignment="1">
      <alignment horizontal="center"/>
    </xf>
    <xf numFmtId="0" fontId="4" fillId="0" borderId="3" xfId="0" applyFont="1" applyBorder="1" applyAlignment="1">
      <alignment horizontal="center"/>
    </xf>
    <xf numFmtId="164" fontId="3" fillId="0" borderId="0" xfId="0" applyNumberFormat="1" applyFont="1"/>
    <xf numFmtId="0" fontId="4" fillId="0" borderId="0" xfId="9"/>
    <xf numFmtId="164" fontId="0" fillId="0" borderId="0" xfId="4" applyNumberFormat="1" applyFont="1"/>
    <xf numFmtId="0" fontId="4" fillId="0" borderId="0" xfId="9" applyAlignment="1">
      <alignment horizontal="center"/>
    </xf>
    <xf numFmtId="164" fontId="3" fillId="0" borderId="0" xfId="4" applyNumberFormat="1" applyFont="1" applyBorder="1"/>
    <xf numFmtId="164" fontId="0" fillId="0" borderId="0" xfId="4" applyNumberFormat="1" applyFont="1" applyBorder="1"/>
    <xf numFmtId="164" fontId="18" fillId="0" borderId="0" xfId="1" applyNumberFormat="1" applyFont="1" applyFill="1" applyBorder="1"/>
    <xf numFmtId="43" fontId="0" fillId="0" borderId="0" xfId="0" applyNumberFormat="1"/>
    <xf numFmtId="167" fontId="3" fillId="0" borderId="0" xfId="6" applyNumberFormat="1" applyFont="1" applyBorder="1" applyAlignment="1"/>
    <xf numFmtId="164" fontId="3" fillId="0" borderId="7" xfId="1" applyNumberFormat="1" applyFont="1" applyBorder="1"/>
    <xf numFmtId="164" fontId="4" fillId="0" borderId="8" xfId="1" applyNumberFormat="1" applyFont="1" applyBorder="1"/>
    <xf numFmtId="164" fontId="4" fillId="0" borderId="7" xfId="1" applyNumberFormat="1" applyFont="1" applyBorder="1"/>
    <xf numFmtId="164" fontId="4" fillId="0" borderId="0" xfId="4" applyNumberFormat="1" applyFont="1" applyBorder="1"/>
    <xf numFmtId="0" fontId="4" fillId="0" borderId="0" xfId="0" applyFont="1" applyFill="1"/>
    <xf numFmtId="164" fontId="3" fillId="0" borderId="0" xfId="5" applyNumberFormat="1" applyFont="1" applyBorder="1"/>
    <xf numFmtId="164" fontId="0" fillId="0" borderId="0" xfId="5" applyNumberFormat="1" applyFont="1" applyBorder="1"/>
    <xf numFmtId="41" fontId="18" fillId="0" borderId="0" xfId="5" applyNumberFormat="1" applyFont="1" applyBorder="1" applyAlignment="1">
      <alignment horizontal="center"/>
    </xf>
    <xf numFmtId="0" fontId="0" fillId="0" borderId="0" xfId="0" applyFill="1"/>
    <xf numFmtId="0" fontId="18" fillId="0" borderId="0" xfId="11" applyFont="1" applyFill="1" applyBorder="1" applyAlignment="1">
      <alignment horizontal="center"/>
    </xf>
    <xf numFmtId="165" fontId="18" fillId="0" borderId="0" xfId="13" applyNumberFormat="1" applyFont="1" applyFill="1" applyBorder="1" applyAlignment="1">
      <alignment horizontal="center"/>
    </xf>
    <xf numFmtId="0" fontId="18" fillId="0" borderId="0" xfId="12" applyNumberFormat="1" applyFont="1" applyFill="1" applyAlignment="1">
      <alignment horizontal="center"/>
    </xf>
    <xf numFmtId="0" fontId="3" fillId="0" borderId="0" xfId="10" applyFont="1" applyBorder="1"/>
    <xf numFmtId="0" fontId="22" fillId="0" borderId="0" xfId="9" applyFont="1" applyAlignment="1">
      <alignment horizontal="center"/>
    </xf>
    <xf numFmtId="0" fontId="7" fillId="0" borderId="1" xfId="95" applyNumberFormat="1" applyProtection="1">
      <alignment horizontal="left" vertical="center" indent="1"/>
      <protection locked="0"/>
    </xf>
    <xf numFmtId="0" fontId="7" fillId="0" borderId="1" xfId="95" quotePrefix="1" applyNumberFormat="1">
      <alignment horizontal="left" vertical="center" indent="1"/>
    </xf>
    <xf numFmtId="0" fontId="7" fillId="0" borderId="1" xfId="95" applyNumberFormat="1">
      <alignment horizontal="left" vertical="center" indent="1"/>
    </xf>
    <xf numFmtId="0" fontId="3" fillId="0" borderId="3" xfId="0" applyFont="1" applyBorder="1"/>
    <xf numFmtId="164" fontId="4" fillId="0" borderId="7" xfId="0" applyNumberFormat="1" applyFont="1" applyBorder="1"/>
    <xf numFmtId="164" fontId="18" fillId="0" borderId="11" xfId="1" applyNumberFormat="1" applyFont="1" applyFill="1" applyBorder="1" applyAlignment="1">
      <alignment horizontal="center"/>
    </xf>
    <xf numFmtId="0" fontId="18" fillId="0" borderId="0" xfId="12" applyFont="1" applyFill="1" applyBorder="1" applyAlignment="1">
      <alignment horizontal="left"/>
    </xf>
    <xf numFmtId="0" fontId="18" fillId="0" borderId="0" xfId="12" applyFont="1" applyFill="1" applyBorder="1"/>
    <xf numFmtId="0" fontId="19" fillId="0" borderId="0" xfId="12" applyFont="1" applyFill="1" applyBorder="1" applyAlignment="1">
      <alignment horizontal="left"/>
    </xf>
    <xf numFmtId="0" fontId="20" fillId="0" borderId="0" xfId="12" applyFont="1" applyFill="1" applyAlignment="1">
      <alignment horizontal="center"/>
    </xf>
    <xf numFmtId="0" fontId="18" fillId="0" borderId="0" xfId="12" applyFont="1" applyFill="1"/>
    <xf numFmtId="0" fontId="3" fillId="0" borderId="0" xfId="0" applyFont="1" applyFill="1" applyAlignment="1">
      <alignment horizontal="center"/>
    </xf>
    <xf numFmtId="164" fontId="3" fillId="0" borderId="11" xfId="0" applyNumberFormat="1" applyFont="1" applyFill="1" applyBorder="1"/>
    <xf numFmtId="0" fontId="4" fillId="0" borderId="0" xfId="0" applyFont="1" applyFill="1" applyAlignment="1">
      <alignment horizontal="center"/>
    </xf>
    <xf numFmtId="0" fontId="3" fillId="0" borderId="3" xfId="0" applyFont="1" applyFill="1" applyBorder="1" applyAlignment="1">
      <alignment horizontal="center"/>
    </xf>
    <xf numFmtId="164" fontId="0" fillId="0" borderId="8" xfId="0" applyNumberFormat="1" applyBorder="1"/>
    <xf numFmtId="164" fontId="4" fillId="0" borderId="9" xfId="0" applyNumberFormat="1" applyFont="1" applyBorder="1"/>
    <xf numFmtId="164" fontId="4" fillId="0" borderId="10" xfId="0" applyNumberFormat="1" applyFont="1" applyBorder="1"/>
    <xf numFmtId="164" fontId="0" fillId="0" borderId="12" xfId="0" applyNumberFormat="1" applyBorder="1"/>
    <xf numFmtId="0" fontId="21" fillId="0" borderId="9" xfId="0" applyFont="1" applyBorder="1" applyAlignment="1">
      <alignment horizontal="center"/>
    </xf>
    <xf numFmtId="0" fontId="21" fillId="0" borderId="10" xfId="0" applyFont="1" applyBorder="1" applyAlignment="1">
      <alignment horizontal="center"/>
    </xf>
    <xf numFmtId="0" fontId="21" fillId="0" borderId="12" xfId="0" applyFont="1" applyBorder="1" applyAlignment="1">
      <alignment horizontal="center"/>
    </xf>
    <xf numFmtId="164" fontId="3" fillId="0" borderId="0" xfId="1" applyNumberFormat="1" applyFont="1" applyBorder="1" applyAlignment="1">
      <alignment vertical="center"/>
    </xf>
    <xf numFmtId="164" fontId="3" fillId="0" borderId="0" xfId="0" applyNumberFormat="1" applyFont="1" applyBorder="1" applyAlignment="1">
      <alignment horizontal="right"/>
    </xf>
    <xf numFmtId="0" fontId="4" fillId="0" borderId="0" xfId="0" applyFont="1" applyBorder="1" applyAlignment="1"/>
    <xf numFmtId="164" fontId="0" fillId="0" borderId="13" xfId="1" applyNumberFormat="1" applyFont="1" applyBorder="1"/>
    <xf numFmtId="164" fontId="0" fillId="0" borderId="14" xfId="1" applyNumberFormat="1" applyFont="1" applyBorder="1"/>
    <xf numFmtId="164" fontId="0" fillId="0" borderId="15" xfId="1" applyNumberFormat="1" applyFont="1" applyBorder="1"/>
    <xf numFmtId="164" fontId="4" fillId="0" borderId="0" xfId="4" applyNumberFormat="1" applyFont="1" applyFill="1"/>
    <xf numFmtId="0" fontId="4" fillId="0" borderId="0" xfId="4" applyNumberFormat="1" applyFont="1" applyAlignment="1">
      <alignment horizontal="center"/>
    </xf>
    <xf numFmtId="0" fontId="3" fillId="0" borderId="0" xfId="0" applyFont="1" applyFill="1" applyAlignment="1">
      <alignment horizontal="right"/>
    </xf>
    <xf numFmtId="164" fontId="4" fillId="0" borderId="0" xfId="0" applyNumberFormat="1" applyFont="1" applyBorder="1" applyAlignment="1">
      <alignment horizontal="left"/>
    </xf>
    <xf numFmtId="164" fontId="3" fillId="0" borderId="0" xfId="0" applyNumberFormat="1" applyFont="1" applyBorder="1" applyAlignment="1">
      <alignment horizontal="left" vertical="center"/>
    </xf>
    <xf numFmtId="164" fontId="3" fillId="0" borderId="0" xfId="0" applyNumberFormat="1" applyFont="1" applyBorder="1" applyAlignment="1">
      <alignment horizontal="left"/>
    </xf>
    <xf numFmtId="0" fontId="0" fillId="0" borderId="0" xfId="0" applyBorder="1" applyAlignment="1">
      <alignment horizontal="left"/>
    </xf>
    <xf numFmtId="43" fontId="0" fillId="0" borderId="0" xfId="1" applyFont="1" applyBorder="1"/>
    <xf numFmtId="164" fontId="3" fillId="0" borderId="0" xfId="0" quotePrefix="1" applyNumberFormat="1" applyFont="1" applyBorder="1" applyAlignment="1">
      <alignment horizontal="right"/>
    </xf>
    <xf numFmtId="164" fontId="4" fillId="0" borderId="0" xfId="4" quotePrefix="1" applyNumberFormat="1" applyFont="1" applyBorder="1"/>
    <xf numFmtId="164" fontId="0" fillId="0" borderId="0" xfId="1" quotePrefix="1" applyNumberFormat="1" applyFont="1" applyBorder="1"/>
    <xf numFmtId="164" fontId="1" fillId="0" borderId="7" xfId="1" applyNumberFormat="1" applyFont="1" applyBorder="1"/>
    <xf numFmtId="164" fontId="3" fillId="0" borderId="7" xfId="0" applyNumberFormat="1" applyFont="1" applyBorder="1"/>
    <xf numFmtId="0" fontId="3" fillId="0" borderId="0" xfId="10" applyFont="1" applyFill="1" applyBorder="1"/>
    <xf numFmtId="41" fontId="7" fillId="0" borderId="1" xfId="2" applyNumberFormat="1" applyFont="1" applyBorder="1" applyAlignment="1" applyProtection="1">
      <alignment horizontal="right" vertical="center"/>
      <protection locked="0"/>
    </xf>
    <xf numFmtId="41" fontId="4" fillId="0" borderId="0" xfId="9" applyNumberFormat="1"/>
    <xf numFmtId="41" fontId="7" fillId="0" borderId="1" xfId="2" applyNumberFormat="1" applyFont="1" applyBorder="1" applyAlignment="1">
      <alignment horizontal="right" vertical="center"/>
    </xf>
    <xf numFmtId="0" fontId="4" fillId="0" borderId="0" xfId="9" applyBorder="1"/>
    <xf numFmtId="0" fontId="7" fillId="0" borderId="16" xfId="95" quotePrefix="1" applyNumberFormat="1" applyBorder="1" applyProtection="1">
      <alignment horizontal="left" vertical="center" indent="1"/>
      <protection locked="0"/>
    </xf>
    <xf numFmtId="0" fontId="7" fillId="0" borderId="16" xfId="95" applyNumberFormat="1" applyBorder="1" applyProtection="1">
      <alignment horizontal="left" vertical="center" indent="1"/>
      <protection locked="0"/>
    </xf>
    <xf numFmtId="0" fontId="7" fillId="0" borderId="0" xfId="95" quotePrefix="1" applyNumberFormat="1" applyBorder="1" applyProtection="1">
      <alignment horizontal="left" vertical="center" indent="1"/>
      <protection locked="0"/>
    </xf>
    <xf numFmtId="0" fontId="7" fillId="0" borderId="0" xfId="95" applyNumberFormat="1" applyBorder="1" applyProtection="1">
      <alignment horizontal="left" vertical="center" indent="1"/>
      <protection locked="0"/>
    </xf>
    <xf numFmtId="41" fontId="7" fillId="0" borderId="0" xfId="2" applyNumberFormat="1" applyFont="1" applyBorder="1" applyAlignment="1" applyProtection="1">
      <alignment horizontal="right" vertical="center"/>
      <protection locked="0"/>
    </xf>
    <xf numFmtId="41" fontId="7" fillId="0" borderId="3" xfId="2" applyNumberFormat="1" applyFont="1" applyBorder="1" applyAlignment="1" applyProtection="1">
      <alignment horizontal="center" vertical="center"/>
      <protection locked="0"/>
    </xf>
    <xf numFmtId="0" fontId="4" fillId="0" borderId="3" xfId="9" applyBorder="1" applyAlignment="1">
      <alignment horizontal="center"/>
    </xf>
    <xf numFmtId="17" fontId="4" fillId="0" borderId="0" xfId="9" applyNumberFormat="1"/>
    <xf numFmtId="41" fontId="1" fillId="0" borderId="17" xfId="102" applyFont="1" applyBorder="1"/>
    <xf numFmtId="0" fontId="1" fillId="0" borderId="0" xfId="0" applyFont="1" applyAlignment="1">
      <alignment horizontal="center"/>
    </xf>
    <xf numFmtId="0" fontId="1" fillId="0" borderId="0" xfId="0" applyFont="1" applyBorder="1" applyAlignment="1">
      <alignment horizontal="center"/>
    </xf>
    <xf numFmtId="164" fontId="3" fillId="0" borderId="17" xfId="1" applyNumberFormat="1" applyFont="1" applyBorder="1"/>
    <xf numFmtId="0" fontId="19" fillId="0" borderId="0" xfId="12" applyFont="1" applyFill="1"/>
    <xf numFmtId="0" fontId="18" fillId="0" borderId="0" xfId="11" applyFont="1" applyFill="1" applyBorder="1"/>
    <xf numFmtId="0" fontId="18" fillId="0" borderId="0" xfId="12" quotePrefix="1" applyFont="1" applyFill="1" applyBorder="1" applyAlignment="1">
      <alignment horizontal="left"/>
    </xf>
    <xf numFmtId="0" fontId="1" fillId="0" borderId="0" xfId="9" applyFont="1"/>
    <xf numFmtId="0" fontId="7" fillId="0" borderId="0" xfId="95" applyNumberFormat="1" applyFill="1" applyBorder="1" applyProtection="1">
      <alignment horizontal="left" vertical="center" indent="1"/>
      <protection locked="0"/>
    </xf>
    <xf numFmtId="0" fontId="3" fillId="0" borderId="0" xfId="9" applyFont="1" applyAlignment="1">
      <alignment horizontal="center"/>
    </xf>
    <xf numFmtId="17" fontId="3" fillId="0" borderId="4" xfId="0" applyNumberFormat="1" applyFont="1" applyBorder="1" applyAlignment="1">
      <alignment horizontal="center"/>
    </xf>
    <xf numFmtId="17" fontId="3" fillId="0" borderId="5" xfId="0" applyNumberFormat="1" applyFont="1" applyBorder="1" applyAlignment="1">
      <alignment horizontal="center"/>
    </xf>
    <xf numFmtId="17" fontId="3" fillId="0" borderId="6" xfId="0" applyNumberFormat="1" applyFont="1" applyBorder="1" applyAlignment="1">
      <alignment horizontal="center"/>
    </xf>
    <xf numFmtId="0" fontId="18" fillId="0" borderId="5" xfId="12" applyFont="1" applyBorder="1" applyAlignment="1">
      <alignment horizontal="left" vertical="top"/>
    </xf>
    <xf numFmtId="0" fontId="18" fillId="0" borderId="6" xfId="12" applyFont="1" applyBorder="1" applyAlignment="1">
      <alignment horizontal="left" vertical="top"/>
    </xf>
    <xf numFmtId="0" fontId="18" fillId="0" borderId="7" xfId="12" applyFont="1" applyBorder="1" applyAlignment="1">
      <alignment horizontal="left" vertical="top"/>
    </xf>
    <xf numFmtId="0" fontId="18" fillId="0" borderId="0" xfId="12" applyFont="1" applyBorder="1" applyAlignment="1">
      <alignment horizontal="left" vertical="top"/>
    </xf>
    <xf numFmtId="0" fontId="18" fillId="0" borderId="8" xfId="12" applyFont="1" applyBorder="1" applyAlignment="1">
      <alignment horizontal="left" vertical="top"/>
    </xf>
    <xf numFmtId="0" fontId="18" fillId="0" borderId="9" xfId="12" applyFont="1" applyBorder="1" applyAlignment="1">
      <alignment horizontal="left" vertical="top"/>
    </xf>
    <xf numFmtId="0" fontId="18" fillId="0" borderId="10" xfId="12" applyFont="1" applyBorder="1" applyAlignment="1">
      <alignment horizontal="left" vertical="top"/>
    </xf>
    <xf numFmtId="0" fontId="18" fillId="0" borderId="12" xfId="12" applyFont="1" applyBorder="1" applyAlignment="1">
      <alignment horizontal="left" vertical="top"/>
    </xf>
    <xf numFmtId="0" fontId="18" fillId="0" borderId="4" xfId="12" applyFont="1" applyBorder="1" applyAlignment="1">
      <alignment horizontal="left" vertical="top" wrapText="1"/>
    </xf>
    <xf numFmtId="168" fontId="18" fillId="0" borderId="0" xfId="13" applyNumberFormat="1" applyFont="1" applyAlignment="1">
      <alignment horizontal="center"/>
    </xf>
    <xf numFmtId="168" fontId="18" fillId="0" borderId="0" xfId="13" applyNumberFormat="1" applyFont="1" applyBorder="1" applyAlignment="1">
      <alignment horizontal="center"/>
    </xf>
  </cellXfs>
  <cellStyles count="103">
    <cellStyle name="Comma" xfId="1" builtinId="3"/>
    <cellStyle name="Comma [0]" xfId="102" builtinId="6"/>
    <cellStyle name="Comma [0] 2" xfId="2"/>
    <cellStyle name="Comma [0] 3" xfId="3"/>
    <cellStyle name="Comma 2" xfId="4"/>
    <cellStyle name="Comma 3" xfId="5"/>
    <cellStyle name="Currency" xfId="6" builtinId="4"/>
    <cellStyle name="General" xfId="7"/>
    <cellStyle name="nONE" xfId="8"/>
    <cellStyle name="Normal" xfId="0" builtinId="0"/>
    <cellStyle name="Normal 2" xfId="9"/>
    <cellStyle name="Normal 4" xfId="10"/>
    <cellStyle name="Normal_4.15 - DSM Amortization Removal" xfId="11"/>
    <cellStyle name="Normal_Copy of File50007" xfId="12"/>
    <cellStyle name="Percent" xfId="13" builtinId="5"/>
    <cellStyle name="Percent 2" xfId="14"/>
    <cellStyle name="SAPBEXaggData" xfId="15"/>
    <cellStyle name="SAPBEXaggDataEmph" xfId="16"/>
    <cellStyle name="SAPBEXaggItem" xfId="17"/>
    <cellStyle name="SAPBEXaggItemX" xfId="18"/>
    <cellStyle name="SAPBEXchaText" xfId="19"/>
    <cellStyle name="SAPBEXexcBad7" xfId="20"/>
    <cellStyle name="SAPBEXexcBad8" xfId="21"/>
    <cellStyle name="SAPBEXexcBad9" xfId="22"/>
    <cellStyle name="SAPBEXexcCritical4" xfId="23"/>
    <cellStyle name="SAPBEXexcCritical5" xfId="24"/>
    <cellStyle name="SAPBEXexcCritical6" xfId="25"/>
    <cellStyle name="SAPBEXexcGood1" xfId="26"/>
    <cellStyle name="SAPBEXexcGood2" xfId="27"/>
    <cellStyle name="SAPBEXexcGood3" xfId="28"/>
    <cellStyle name="SAPBEXfilterDrill" xfId="29"/>
    <cellStyle name="SAPBEXfilterItem" xfId="30"/>
    <cellStyle name="SAPBEXfilterText" xfId="31"/>
    <cellStyle name="SAPBEXfilterText 2" xfId="32"/>
    <cellStyle name="SAPBEXfilterText 3" xfId="33"/>
    <cellStyle name="SAPBEXformats" xfId="34"/>
    <cellStyle name="SAPBEXheaderItem" xfId="35"/>
    <cellStyle name="SAPBEXheaderItem 2" xfId="36"/>
    <cellStyle name="SAPBEXheaderItem 3" xfId="37"/>
    <cellStyle name="SAPBEXheaderText" xfId="38"/>
    <cellStyle name="SAPBEXheaderText 2" xfId="39"/>
    <cellStyle name="SAPBEXheaderText 3" xfId="40"/>
    <cellStyle name="SAPBEXHLevel0" xfId="41"/>
    <cellStyle name="SAPBEXHLevel0 2" xfId="42"/>
    <cellStyle name="SAPBEXHLevel0 3" xfId="43"/>
    <cellStyle name="SAPBEXHLevel0 4" xfId="44"/>
    <cellStyle name="SAPBEXHLevel0 5" xfId="45"/>
    <cellStyle name="SAPBEXHLevel0 6" xfId="46"/>
    <cellStyle name="SAPBEXHLevel0X" xfId="47"/>
    <cellStyle name="SAPBEXHLevel0X 2" xfId="48"/>
    <cellStyle name="SAPBEXHLevel0X 3" xfId="49"/>
    <cellStyle name="SAPBEXHLevel0X 4" xfId="50"/>
    <cellStyle name="SAPBEXHLevel0X 5" xfId="51"/>
    <cellStyle name="SAPBEXHLevel0X 6" xfId="52"/>
    <cellStyle name="SAPBEXHLevel1" xfId="53"/>
    <cellStyle name="SAPBEXHLevel1 2" xfId="54"/>
    <cellStyle name="SAPBEXHLevel1 3" xfId="55"/>
    <cellStyle name="SAPBEXHLevel1 4" xfId="56"/>
    <cellStyle name="SAPBEXHLevel1 5" xfId="57"/>
    <cellStyle name="SAPBEXHLevel1 6" xfId="58"/>
    <cellStyle name="SAPBEXHLevel1X" xfId="59"/>
    <cellStyle name="SAPBEXHLevel1X 2" xfId="60"/>
    <cellStyle name="SAPBEXHLevel1X 3" xfId="61"/>
    <cellStyle name="SAPBEXHLevel1X 4" xfId="62"/>
    <cellStyle name="SAPBEXHLevel1X 5" xfId="63"/>
    <cellStyle name="SAPBEXHLevel1X 6" xfId="64"/>
    <cellStyle name="SAPBEXHLevel2" xfId="65"/>
    <cellStyle name="SAPBEXHLevel2 2" xfId="66"/>
    <cellStyle name="SAPBEXHLevel2 3" xfId="67"/>
    <cellStyle name="SAPBEXHLevel2 4" xfId="68"/>
    <cellStyle name="SAPBEXHLevel2 5" xfId="69"/>
    <cellStyle name="SAPBEXHLevel2 6" xfId="70"/>
    <cellStyle name="SAPBEXHLevel2X" xfId="71"/>
    <cellStyle name="SAPBEXHLevel2X 2" xfId="72"/>
    <cellStyle name="SAPBEXHLevel2X 3" xfId="73"/>
    <cellStyle name="SAPBEXHLevel2X 4" xfId="74"/>
    <cellStyle name="SAPBEXHLevel2X 5" xfId="75"/>
    <cellStyle name="SAPBEXHLevel2X 6" xfId="76"/>
    <cellStyle name="SAPBEXHLevel3" xfId="77"/>
    <cellStyle name="SAPBEXHLevel3 2" xfId="78"/>
    <cellStyle name="SAPBEXHLevel3 3" xfId="79"/>
    <cellStyle name="SAPBEXHLevel3 4" xfId="80"/>
    <cellStyle name="SAPBEXHLevel3 5" xfId="81"/>
    <cellStyle name="SAPBEXHLevel3 6" xfId="82"/>
    <cellStyle name="SAPBEXHLevel3X" xfId="83"/>
    <cellStyle name="SAPBEXHLevel3X 2" xfId="84"/>
    <cellStyle name="SAPBEXHLevel3X 3" xfId="85"/>
    <cellStyle name="SAPBEXHLevel3X 4" xfId="86"/>
    <cellStyle name="SAPBEXHLevel3X 5" xfId="87"/>
    <cellStyle name="SAPBEXHLevel3X 6" xfId="88"/>
    <cellStyle name="SAPBEXresData" xfId="89"/>
    <cellStyle name="SAPBEXresDataEmph" xfId="90"/>
    <cellStyle name="SAPBEXresItem" xfId="91"/>
    <cellStyle name="SAPBEXresItemX" xfId="92"/>
    <cellStyle name="SAPBEXstdData" xfId="93"/>
    <cellStyle name="SAPBEXstdDataEmph" xfId="94"/>
    <cellStyle name="SAPBEXstdItem" xfId="95"/>
    <cellStyle name="SAPBEXstdItemX" xfId="96"/>
    <cellStyle name="SAPBEXtitle" xfId="97"/>
    <cellStyle name="SAPBEXtitle 2" xfId="98"/>
    <cellStyle name="SAPBEXtitle 3" xfId="99"/>
    <cellStyle name="SAPBEXundefined" xfId="100"/>
    <cellStyle name="TRANSMISSION RELIABILITY PORTION OF PROJECT" xfId="101"/>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row>
        <row r="22">
          <cell r="G22">
            <v>1931963666</v>
          </cell>
        </row>
        <row r="23">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90"/>
  <sheetViews>
    <sheetView tabSelected="1" view="pageBreakPreview" zoomScale="85" zoomScaleNormal="90" zoomScaleSheetLayoutView="85" workbookViewId="0">
      <selection activeCell="A38" sqref="A38:J47"/>
    </sheetView>
  </sheetViews>
  <sheetFormatPr defaultColWidth="10" defaultRowHeight="12"/>
  <cols>
    <col min="1" max="1" width="2.5703125" style="12" customWidth="1"/>
    <col min="2" max="2" width="7.140625" style="12" customWidth="1"/>
    <col min="3" max="3" width="23.5703125" style="12" customWidth="1"/>
    <col min="4" max="4" width="9.7109375" style="12" customWidth="1"/>
    <col min="5" max="5" width="4.7109375" style="12" customWidth="1"/>
    <col min="6" max="6" width="10.7109375" style="12" customWidth="1"/>
    <col min="7" max="7" width="11.140625" style="12" customWidth="1"/>
    <col min="8" max="8" width="13.5703125" style="12" bestFit="1" customWidth="1"/>
    <col min="9" max="9" width="13" style="12" customWidth="1"/>
    <col min="10" max="10" width="9.140625" style="12" bestFit="1" customWidth="1"/>
    <col min="11" max="16384" width="10" style="12"/>
  </cols>
  <sheetData>
    <row r="1" spans="1:10" ht="12" customHeight="1">
      <c r="B1" s="13" t="s">
        <v>57</v>
      </c>
      <c r="D1" s="14"/>
      <c r="E1" s="14"/>
      <c r="F1" s="14"/>
      <c r="G1" s="14"/>
      <c r="H1" s="14"/>
      <c r="I1" s="32" t="s">
        <v>30</v>
      </c>
      <c r="J1" s="15">
        <v>8.6</v>
      </c>
    </row>
    <row r="2" spans="1:10" ht="12" customHeight="1">
      <c r="B2" s="13" t="s">
        <v>91</v>
      </c>
      <c r="D2" s="14"/>
      <c r="E2" s="14"/>
      <c r="F2" s="14"/>
      <c r="G2" s="14"/>
      <c r="H2" s="14"/>
      <c r="I2" s="14"/>
      <c r="J2" s="15"/>
    </row>
    <row r="3" spans="1:10" ht="12" customHeight="1">
      <c r="B3" s="13" t="s">
        <v>101</v>
      </c>
      <c r="D3" s="14"/>
      <c r="E3" s="14"/>
      <c r="F3" s="14"/>
      <c r="G3" s="14"/>
      <c r="H3" s="14"/>
      <c r="I3" s="14"/>
      <c r="J3" s="15"/>
    </row>
    <row r="4" spans="1:10" ht="12" customHeight="1">
      <c r="D4" s="14"/>
      <c r="E4" s="14"/>
      <c r="F4" s="14"/>
      <c r="G4" s="14"/>
      <c r="H4" s="14"/>
      <c r="I4" s="14"/>
      <c r="J4" s="15"/>
    </row>
    <row r="5" spans="1:10" ht="12" customHeight="1">
      <c r="D5" s="14"/>
      <c r="E5" s="14"/>
      <c r="F5" s="14"/>
      <c r="G5" s="14"/>
      <c r="H5" s="14"/>
      <c r="I5" s="14"/>
      <c r="J5" s="15"/>
    </row>
    <row r="6" spans="1:10" ht="12" customHeight="1">
      <c r="B6" s="105"/>
      <c r="C6" s="105"/>
      <c r="D6" s="53"/>
      <c r="E6" s="53"/>
      <c r="F6" s="53" t="s">
        <v>4</v>
      </c>
      <c r="G6" s="53" t="s">
        <v>92</v>
      </c>
      <c r="H6" s="53"/>
      <c r="I6" s="14"/>
      <c r="J6" s="15"/>
    </row>
    <row r="7" spans="1:10" ht="12" customHeight="1">
      <c r="B7" s="105"/>
      <c r="C7" s="105"/>
      <c r="D7" s="104" t="s">
        <v>5</v>
      </c>
      <c r="E7" s="104" t="s">
        <v>6</v>
      </c>
      <c r="F7" s="104" t="s">
        <v>7</v>
      </c>
      <c r="G7" s="104" t="s">
        <v>8</v>
      </c>
      <c r="H7" s="104" t="s">
        <v>9</v>
      </c>
      <c r="I7" s="16" t="s">
        <v>10</v>
      </c>
      <c r="J7" s="17" t="s">
        <v>11</v>
      </c>
    </row>
    <row r="8" spans="1:10" ht="11.25" customHeight="1">
      <c r="A8" s="18"/>
      <c r="B8" s="103" t="s">
        <v>16</v>
      </c>
      <c r="C8" s="102"/>
      <c r="D8" s="90"/>
      <c r="E8" s="52"/>
      <c r="F8" s="44"/>
      <c r="G8" s="90"/>
      <c r="H8" s="91"/>
      <c r="I8" s="22"/>
      <c r="J8" s="23"/>
    </row>
    <row r="9" spans="1:10" ht="12" customHeight="1">
      <c r="A9" s="18"/>
      <c r="B9" s="101" t="s">
        <v>53</v>
      </c>
      <c r="C9" s="102"/>
      <c r="D9" s="52">
        <v>535</v>
      </c>
      <c r="E9" s="52" t="s">
        <v>105</v>
      </c>
      <c r="F9" s="44">
        <f>-'8.6.1'!D9</f>
        <v>-4600.1899999999996</v>
      </c>
      <c r="G9" s="44" t="s">
        <v>22</v>
      </c>
      <c r="H9" s="171">
        <v>0.2262649010137</v>
      </c>
      <c r="I9" s="22">
        <f t="shared" ref="I9:I12" si="0">F9*H9</f>
        <v>-1040.8615349942124</v>
      </c>
      <c r="J9" s="23"/>
    </row>
    <row r="10" spans="1:10" ht="12" customHeight="1">
      <c r="A10" s="18"/>
      <c r="B10" s="101" t="s">
        <v>61</v>
      </c>
      <c r="C10" s="102"/>
      <c r="D10" s="52">
        <v>537</v>
      </c>
      <c r="E10" s="52" t="s">
        <v>105</v>
      </c>
      <c r="F10" s="44">
        <f>-'8.6.1'!D10</f>
        <v>-7966.34</v>
      </c>
      <c r="G10" s="44" t="s">
        <v>22</v>
      </c>
      <c r="H10" s="171">
        <v>0.2262649010137</v>
      </c>
      <c r="I10" s="22">
        <f t="shared" si="0"/>
        <v>-1802.503131541479</v>
      </c>
      <c r="J10" s="23"/>
    </row>
    <row r="11" spans="1:10" ht="12" customHeight="1">
      <c r="A11" s="18"/>
      <c r="B11" s="101" t="s">
        <v>62</v>
      </c>
      <c r="C11" s="102"/>
      <c r="D11" s="52">
        <v>539</v>
      </c>
      <c r="E11" s="52" t="s">
        <v>105</v>
      </c>
      <c r="F11" s="44">
        <f>-'8.6.1'!D11</f>
        <v>-1822</v>
      </c>
      <c r="G11" s="44" t="s">
        <v>22</v>
      </c>
      <c r="H11" s="171">
        <v>0.2262649010137</v>
      </c>
      <c r="I11" s="22">
        <f t="shared" si="0"/>
        <v>-412.25464964696141</v>
      </c>
      <c r="J11" s="23"/>
    </row>
    <row r="12" spans="1:10" ht="12" customHeight="1">
      <c r="A12" s="18"/>
      <c r="B12" s="101" t="s">
        <v>63</v>
      </c>
      <c r="C12" s="102"/>
      <c r="D12" s="52">
        <v>545</v>
      </c>
      <c r="E12" s="52" t="s">
        <v>105</v>
      </c>
      <c r="F12" s="44">
        <f>-'8.6.1'!D12</f>
        <v>-3181.33</v>
      </c>
      <c r="G12" s="44" t="s">
        <v>22</v>
      </c>
      <c r="H12" s="171">
        <v>0.2262649010137</v>
      </c>
      <c r="I12" s="22">
        <f t="shared" si="0"/>
        <v>-719.82331754191421</v>
      </c>
      <c r="J12" s="23"/>
    </row>
    <row r="13" spans="1:10" ht="12" customHeight="1">
      <c r="A13" s="18"/>
      <c r="B13" s="101"/>
      <c r="C13" s="102"/>
      <c r="D13" s="52"/>
      <c r="E13" s="52"/>
      <c r="F13" s="100">
        <f>SUM(F9:F12)</f>
        <v>-17569.86</v>
      </c>
      <c r="G13" s="44"/>
      <c r="H13" s="172"/>
      <c r="I13" s="100">
        <f>SUM(I9:I12)</f>
        <v>-3975.4426337245668</v>
      </c>
      <c r="J13" s="15" t="str">
        <f>'8.6.1'!$G$1</f>
        <v>8.6.1</v>
      </c>
    </row>
    <row r="14" spans="1:10" ht="12" customHeight="1">
      <c r="A14" s="18"/>
      <c r="B14" s="101"/>
      <c r="C14" s="102"/>
      <c r="D14" s="52"/>
      <c r="E14" s="52"/>
      <c r="F14" s="44"/>
      <c r="G14" s="44"/>
      <c r="H14" s="172"/>
      <c r="I14" s="22"/>
      <c r="J14" s="23"/>
    </row>
    <row r="15" spans="1:10" ht="12" customHeight="1">
      <c r="B15" s="18"/>
      <c r="C15" s="18"/>
      <c r="D15" s="53"/>
      <c r="E15" s="14"/>
      <c r="F15" s="78"/>
      <c r="G15" s="44"/>
      <c r="H15" s="172"/>
      <c r="I15" s="22"/>
      <c r="J15" s="15"/>
    </row>
    <row r="16" spans="1:10" ht="12" customHeight="1">
      <c r="A16" s="18"/>
      <c r="B16" s="19" t="s">
        <v>21</v>
      </c>
      <c r="C16" s="18"/>
      <c r="D16" s="20"/>
      <c r="E16" s="20"/>
      <c r="F16" s="22"/>
      <c r="G16" s="21"/>
      <c r="H16" s="172"/>
      <c r="I16" s="22"/>
      <c r="J16" s="15"/>
    </row>
    <row r="17" spans="1:10" ht="12" customHeight="1">
      <c r="A17" s="18"/>
      <c r="B17" s="26" t="s">
        <v>60</v>
      </c>
      <c r="C17" s="18"/>
      <c r="D17" s="20">
        <v>407</v>
      </c>
      <c r="E17" s="20" t="s">
        <v>105</v>
      </c>
      <c r="F17" s="22">
        <f>'8.6.3'!G46</f>
        <v>1427111.4100000004</v>
      </c>
      <c r="G17" s="21" t="s">
        <v>22</v>
      </c>
      <c r="H17" s="171">
        <v>0.2262649010137</v>
      </c>
      <c r="I17" s="22">
        <f>H17*F17</f>
        <v>322905.22191917192</v>
      </c>
      <c r="J17" s="15" t="str">
        <f>'8.6.3'!$G$1</f>
        <v>8.6.3</v>
      </c>
    </row>
    <row r="18" spans="1:10" ht="12" customHeight="1">
      <c r="A18" s="18"/>
      <c r="B18" s="26" t="s">
        <v>59</v>
      </c>
      <c r="C18" s="18"/>
      <c r="D18" s="52" t="s">
        <v>15</v>
      </c>
      <c r="E18" s="20" t="s">
        <v>105</v>
      </c>
      <c r="F18" s="22">
        <f>'8.6.2'!C18</f>
        <v>1783889.2625000027</v>
      </c>
      <c r="G18" s="21" t="s">
        <v>22</v>
      </c>
      <c r="H18" s="171">
        <v>0.2262649010137</v>
      </c>
      <c r="I18" s="22">
        <f>H18*F18</f>
        <v>403631.52739896544</v>
      </c>
      <c r="J18" s="15" t="str">
        <f>'8.6.3'!$G$1</f>
        <v>8.6.3</v>
      </c>
    </row>
    <row r="19" spans="1:10" ht="12" customHeight="1">
      <c r="A19" s="18"/>
      <c r="B19" s="26" t="s">
        <v>23</v>
      </c>
      <c r="C19" s="18"/>
      <c r="D19" s="52" t="s">
        <v>15</v>
      </c>
      <c r="E19" s="20" t="s">
        <v>105</v>
      </c>
      <c r="F19" s="62">
        <f>'8.6.2'!E85</f>
        <v>-167826.64208333261</v>
      </c>
      <c r="G19" s="21" t="s">
        <v>22</v>
      </c>
      <c r="H19" s="171">
        <v>0.2262649010137</v>
      </c>
      <c r="I19" s="22">
        <f>H19*F19</f>
        <v>-37973.278558446909</v>
      </c>
      <c r="J19" s="15" t="str">
        <f>'8.6.2'!$G$1</f>
        <v>8.6.2</v>
      </c>
    </row>
    <row r="20" spans="1:10" ht="12" customHeight="1">
      <c r="A20" s="18"/>
      <c r="B20" s="26" t="s">
        <v>39</v>
      </c>
      <c r="C20" s="18"/>
      <c r="D20" s="52" t="s">
        <v>15</v>
      </c>
      <c r="E20" s="20" t="s">
        <v>105</v>
      </c>
      <c r="F20" s="45">
        <v>-638840.97</v>
      </c>
      <c r="G20" s="20" t="s">
        <v>38</v>
      </c>
      <c r="H20" s="171">
        <v>1</v>
      </c>
      <c r="I20" s="22">
        <f>H20*F20</f>
        <v>-638840.97</v>
      </c>
      <c r="J20" s="15" t="s">
        <v>58</v>
      </c>
    </row>
    <row r="21" spans="1:10" ht="12" customHeight="1">
      <c r="A21" s="18"/>
      <c r="B21" s="29"/>
      <c r="C21" s="18"/>
      <c r="D21" s="20"/>
      <c r="E21" s="20"/>
      <c r="F21" s="22"/>
      <c r="G21" s="20"/>
      <c r="H21" s="172"/>
      <c r="I21" s="22"/>
      <c r="J21" s="15"/>
    </row>
    <row r="22" spans="1:10" ht="12" customHeight="1">
      <c r="A22" s="18"/>
      <c r="B22" s="101" t="s">
        <v>28</v>
      </c>
      <c r="C22" s="102"/>
      <c r="D22" s="52" t="s">
        <v>12</v>
      </c>
      <c r="E22" s="52" t="s">
        <v>105</v>
      </c>
      <c r="F22" s="62">
        <f>+'8.6.2'!G76</f>
        <v>1172905.3000000003</v>
      </c>
      <c r="G22" s="52" t="s">
        <v>22</v>
      </c>
      <c r="H22" s="171">
        <v>0.2262649010137</v>
      </c>
      <c r="I22" s="62">
        <f>H22*F22</f>
        <v>265387.30160294415</v>
      </c>
      <c r="J22" s="15" t="str">
        <f>'8.6.2'!$G$1</f>
        <v>8.6.2</v>
      </c>
    </row>
    <row r="23" spans="1:10" ht="12" customHeight="1">
      <c r="A23" s="18"/>
      <c r="B23" s="102" t="s">
        <v>41</v>
      </c>
      <c r="C23" s="102"/>
      <c r="D23" s="52">
        <v>41110</v>
      </c>
      <c r="E23" s="52" t="s">
        <v>105</v>
      </c>
      <c r="F23" s="62">
        <f>+'8.6.2'!G78</f>
        <v>-445129</v>
      </c>
      <c r="G23" s="52" t="s">
        <v>22</v>
      </c>
      <c r="H23" s="171">
        <v>0.2262649010137</v>
      </c>
      <c r="I23" s="62">
        <f>H23*F23</f>
        <v>-100717.06912332727</v>
      </c>
      <c r="J23" s="15" t="str">
        <f>'8.6.2'!$G$1</f>
        <v>8.6.2</v>
      </c>
    </row>
    <row r="24" spans="1:10" ht="12" customHeight="1">
      <c r="A24" s="18"/>
      <c r="B24" s="102" t="s">
        <v>42</v>
      </c>
      <c r="C24" s="102"/>
      <c r="D24" s="90">
        <v>283</v>
      </c>
      <c r="E24" s="52" t="s">
        <v>105</v>
      </c>
      <c r="F24" s="62">
        <f>+'8.6.2'!G82</f>
        <v>-613312</v>
      </c>
      <c r="G24" s="52" t="s">
        <v>22</v>
      </c>
      <c r="H24" s="171">
        <v>0.2262649010137</v>
      </c>
      <c r="I24" s="62">
        <f>H24*F24</f>
        <v>-138770.97897051438</v>
      </c>
      <c r="J24" s="15" t="str">
        <f>'8.6.2'!$G$1</f>
        <v>8.6.2</v>
      </c>
    </row>
    <row r="25" spans="1:10" ht="12" customHeight="1">
      <c r="A25" s="18"/>
      <c r="B25" s="153"/>
      <c r="C25" s="105"/>
      <c r="D25" s="52"/>
      <c r="E25" s="52"/>
      <c r="F25" s="62"/>
      <c r="G25" s="44"/>
      <c r="H25" s="172"/>
      <c r="I25" s="62"/>
      <c r="J25" s="15"/>
    </row>
    <row r="26" spans="1:10" ht="12" customHeight="1">
      <c r="A26" s="18"/>
      <c r="B26" s="101" t="s">
        <v>67</v>
      </c>
      <c r="C26" s="102"/>
      <c r="D26" s="52" t="s">
        <v>13</v>
      </c>
      <c r="E26" s="52" t="s">
        <v>105</v>
      </c>
      <c r="F26" s="62">
        <f>-'8.6.4'!E8</f>
        <v>-279021</v>
      </c>
      <c r="G26" s="44" t="s">
        <v>22</v>
      </c>
      <c r="H26" s="171">
        <v>0.2262649010137</v>
      </c>
      <c r="I26" s="62">
        <f>H26*F26</f>
        <v>-63132.658945743591</v>
      </c>
      <c r="J26" s="63" t="s">
        <v>103</v>
      </c>
    </row>
    <row r="27" spans="1:10" ht="12" customHeight="1">
      <c r="A27" s="18"/>
      <c r="B27" s="102" t="s">
        <v>41</v>
      </c>
      <c r="C27" s="102"/>
      <c r="D27" s="52">
        <v>41010</v>
      </c>
      <c r="E27" s="52" t="s">
        <v>105</v>
      </c>
      <c r="F27" s="62">
        <f>-'8.6.4'!E9</f>
        <v>-105891</v>
      </c>
      <c r="G27" s="44" t="s">
        <v>22</v>
      </c>
      <c r="H27" s="171">
        <v>0.2262649010137</v>
      </c>
      <c r="I27" s="62">
        <f>H27*F27</f>
        <v>-23959.416633241708</v>
      </c>
      <c r="J27" s="63" t="s">
        <v>103</v>
      </c>
    </row>
    <row r="28" spans="1:10" ht="12" customHeight="1">
      <c r="A28" s="18"/>
      <c r="B28" s="102" t="s">
        <v>68</v>
      </c>
      <c r="C28" s="102"/>
      <c r="D28" s="52">
        <v>283</v>
      </c>
      <c r="E28" s="52" t="s">
        <v>105</v>
      </c>
      <c r="F28" s="62">
        <f>-'8.6.4'!F33</f>
        <v>792884</v>
      </c>
      <c r="G28" s="90" t="s">
        <v>22</v>
      </c>
      <c r="H28" s="171">
        <v>0.2262649010137</v>
      </c>
      <c r="I28" s="62">
        <f>H28*F28</f>
        <v>179401.81977534652</v>
      </c>
      <c r="J28" s="63" t="s">
        <v>103</v>
      </c>
    </row>
    <row r="29" spans="1:10" ht="12" customHeight="1">
      <c r="A29" s="18"/>
      <c r="B29" s="103"/>
      <c r="C29" s="102"/>
      <c r="D29" s="52"/>
      <c r="E29" s="52"/>
      <c r="F29" s="62"/>
      <c r="G29" s="154"/>
      <c r="H29" s="172"/>
      <c r="I29" s="62"/>
      <c r="J29" s="92"/>
    </row>
    <row r="30" spans="1:10" ht="12" customHeight="1">
      <c r="A30" s="18"/>
      <c r="B30" s="101" t="s">
        <v>43</v>
      </c>
      <c r="C30" s="102"/>
      <c r="D30" s="52" t="s">
        <v>12</v>
      </c>
      <c r="E30" s="52" t="s">
        <v>105</v>
      </c>
      <c r="F30" s="62">
        <f>-'8.6.4'!E13</f>
        <v>-212947</v>
      </c>
      <c r="G30" s="90" t="s">
        <v>38</v>
      </c>
      <c r="H30" s="171">
        <v>1</v>
      </c>
      <c r="I30" s="62">
        <f>H30*F30</f>
        <v>-212947</v>
      </c>
      <c r="J30" s="63" t="s">
        <v>103</v>
      </c>
    </row>
    <row r="31" spans="1:10" ht="12" customHeight="1">
      <c r="A31" s="18"/>
      <c r="B31" s="101" t="s">
        <v>41</v>
      </c>
      <c r="C31" s="102"/>
      <c r="D31" s="52">
        <v>41110</v>
      </c>
      <c r="E31" s="52" t="s">
        <v>105</v>
      </c>
      <c r="F31" s="62">
        <f>-'8.6.4'!E14</f>
        <v>80816</v>
      </c>
      <c r="G31" s="52" t="s">
        <v>38</v>
      </c>
      <c r="H31" s="171">
        <v>1</v>
      </c>
      <c r="I31" s="62">
        <f>H31*F31</f>
        <v>80816</v>
      </c>
      <c r="J31" s="63" t="s">
        <v>103</v>
      </c>
    </row>
    <row r="32" spans="1:10" ht="12" customHeight="1">
      <c r="A32" s="18"/>
      <c r="B32" s="155" t="s">
        <v>68</v>
      </c>
      <c r="C32" s="102"/>
      <c r="D32" s="52">
        <v>283</v>
      </c>
      <c r="E32" s="52" t="s">
        <v>105</v>
      </c>
      <c r="F32" s="62">
        <f>-'8.6.4'!G33</f>
        <v>279487</v>
      </c>
      <c r="G32" s="52" t="s">
        <v>38</v>
      </c>
      <c r="H32" s="171">
        <v>1</v>
      </c>
      <c r="I32" s="62">
        <f>H32*F32</f>
        <v>279487</v>
      </c>
      <c r="J32" s="63" t="s">
        <v>103</v>
      </c>
    </row>
    <row r="33" spans="1:10" ht="12" customHeight="1">
      <c r="A33" s="18"/>
      <c r="B33" s="26"/>
      <c r="C33" s="18"/>
      <c r="D33" s="20"/>
      <c r="E33" s="20"/>
      <c r="F33" s="62"/>
      <c r="G33" s="52"/>
      <c r="H33" s="27"/>
      <c r="I33" s="28"/>
      <c r="J33" s="15"/>
    </row>
    <row r="34" spans="1:10" ht="12" customHeight="1">
      <c r="A34" s="18"/>
      <c r="B34" s="19"/>
      <c r="C34" s="18"/>
      <c r="D34" s="20"/>
      <c r="E34" s="20"/>
      <c r="F34" s="22"/>
      <c r="G34" s="52"/>
      <c r="H34" s="27"/>
      <c r="I34" s="28"/>
      <c r="J34" s="15"/>
    </row>
    <row r="35" spans="1:10" ht="12" customHeight="1">
      <c r="B35" s="18"/>
      <c r="C35" s="18"/>
      <c r="D35" s="24"/>
      <c r="E35" s="20"/>
      <c r="F35" s="22"/>
      <c r="G35" s="20"/>
      <c r="H35" s="27"/>
      <c r="I35" s="28"/>
      <c r="J35" s="15"/>
    </row>
    <row r="36" spans="1:10" ht="12" customHeight="1">
      <c r="B36" s="26"/>
      <c r="C36" s="18"/>
      <c r="D36" s="24"/>
      <c r="E36" s="20"/>
      <c r="F36" s="22"/>
      <c r="G36" s="20"/>
      <c r="H36" s="27"/>
      <c r="I36" s="28"/>
      <c r="J36" s="15"/>
    </row>
    <row r="37" spans="1:10" ht="12" customHeight="1" thickBot="1">
      <c r="B37" s="25" t="s">
        <v>14</v>
      </c>
      <c r="C37" s="18"/>
      <c r="D37" s="20"/>
      <c r="E37" s="20"/>
      <c r="F37" s="22"/>
      <c r="G37" s="20"/>
      <c r="H37" s="20"/>
      <c r="I37" s="20"/>
      <c r="J37" s="15"/>
    </row>
    <row r="38" spans="1:10" ht="12" customHeight="1">
      <c r="A38" s="170" t="s">
        <v>104</v>
      </c>
      <c r="B38" s="162"/>
      <c r="C38" s="162"/>
      <c r="D38" s="162"/>
      <c r="E38" s="162"/>
      <c r="F38" s="162"/>
      <c r="G38" s="162"/>
      <c r="H38" s="162"/>
      <c r="I38" s="162"/>
      <c r="J38" s="163"/>
    </row>
    <row r="39" spans="1:10" ht="12" customHeight="1">
      <c r="A39" s="164"/>
      <c r="B39" s="165"/>
      <c r="C39" s="165"/>
      <c r="D39" s="165"/>
      <c r="E39" s="165"/>
      <c r="F39" s="165"/>
      <c r="G39" s="165"/>
      <c r="H39" s="165"/>
      <c r="I39" s="165"/>
      <c r="J39" s="166"/>
    </row>
    <row r="40" spans="1:10" ht="12" customHeight="1">
      <c r="A40" s="164"/>
      <c r="B40" s="165"/>
      <c r="C40" s="165"/>
      <c r="D40" s="165"/>
      <c r="E40" s="165"/>
      <c r="F40" s="165"/>
      <c r="G40" s="165"/>
      <c r="H40" s="165"/>
      <c r="I40" s="165"/>
      <c r="J40" s="166"/>
    </row>
    <row r="41" spans="1:10" ht="12" customHeight="1">
      <c r="A41" s="164"/>
      <c r="B41" s="165"/>
      <c r="C41" s="165"/>
      <c r="D41" s="165"/>
      <c r="E41" s="165"/>
      <c r="F41" s="165"/>
      <c r="G41" s="165"/>
      <c r="H41" s="165"/>
      <c r="I41" s="165"/>
      <c r="J41" s="166"/>
    </row>
    <row r="42" spans="1:10" ht="12" customHeight="1">
      <c r="A42" s="164"/>
      <c r="B42" s="165"/>
      <c r="C42" s="165"/>
      <c r="D42" s="165"/>
      <c r="E42" s="165"/>
      <c r="F42" s="165"/>
      <c r="G42" s="165"/>
      <c r="H42" s="165"/>
      <c r="I42" s="165"/>
      <c r="J42" s="166"/>
    </row>
    <row r="43" spans="1:10" ht="12" customHeight="1">
      <c r="A43" s="164"/>
      <c r="B43" s="165"/>
      <c r="C43" s="165"/>
      <c r="D43" s="165"/>
      <c r="E43" s="165"/>
      <c r="F43" s="165"/>
      <c r="G43" s="165"/>
      <c r="H43" s="165"/>
      <c r="I43" s="165"/>
      <c r="J43" s="166"/>
    </row>
    <row r="44" spans="1:10" ht="12" customHeight="1">
      <c r="A44" s="164"/>
      <c r="B44" s="165"/>
      <c r="C44" s="165"/>
      <c r="D44" s="165"/>
      <c r="E44" s="165"/>
      <c r="F44" s="165"/>
      <c r="G44" s="165"/>
      <c r="H44" s="165"/>
      <c r="I44" s="165"/>
      <c r="J44" s="166"/>
    </row>
    <row r="45" spans="1:10" ht="12" customHeight="1">
      <c r="A45" s="164"/>
      <c r="B45" s="165"/>
      <c r="C45" s="165"/>
      <c r="D45" s="165"/>
      <c r="E45" s="165"/>
      <c r="F45" s="165"/>
      <c r="G45" s="165"/>
      <c r="H45" s="165"/>
      <c r="I45" s="165"/>
      <c r="J45" s="166"/>
    </row>
    <row r="46" spans="1:10" ht="12" customHeight="1">
      <c r="A46" s="164"/>
      <c r="B46" s="165"/>
      <c r="C46" s="165"/>
      <c r="D46" s="165"/>
      <c r="E46" s="165"/>
      <c r="F46" s="165"/>
      <c r="G46" s="165"/>
      <c r="H46" s="165"/>
      <c r="I46" s="165"/>
      <c r="J46" s="166"/>
    </row>
    <row r="47" spans="1:10" ht="12" customHeight="1" thickBot="1">
      <c r="A47" s="167"/>
      <c r="B47" s="168"/>
      <c r="C47" s="168"/>
      <c r="D47" s="168"/>
      <c r="E47" s="168"/>
      <c r="F47" s="168"/>
      <c r="G47" s="168"/>
      <c r="H47" s="168"/>
      <c r="I47" s="168"/>
      <c r="J47" s="169"/>
    </row>
    <row r="48" spans="1:10">
      <c r="A48" s="18"/>
      <c r="B48" s="29"/>
      <c r="C48" s="18"/>
      <c r="D48" s="20"/>
      <c r="E48" s="20"/>
      <c r="F48" s="20"/>
      <c r="G48" s="18"/>
      <c r="H48" s="18"/>
      <c r="I48" s="18"/>
      <c r="J48" s="18"/>
    </row>
    <row r="49" spans="1:10">
      <c r="A49" s="18"/>
      <c r="B49" s="29"/>
      <c r="C49" s="18"/>
      <c r="D49" s="20"/>
      <c r="E49" s="20"/>
      <c r="F49" s="30"/>
      <c r="G49" s="31"/>
      <c r="H49" s="18"/>
      <c r="I49" s="18"/>
      <c r="J49" s="18"/>
    </row>
    <row r="50" spans="1:10">
      <c r="A50" s="18"/>
      <c r="B50" s="29"/>
      <c r="C50" s="18"/>
      <c r="D50" s="20"/>
      <c r="E50" s="20"/>
      <c r="F50" s="20"/>
      <c r="G50" s="18"/>
      <c r="H50" s="18"/>
      <c r="I50" s="18"/>
      <c r="J50" s="18"/>
    </row>
    <row r="51" spans="1:10">
      <c r="A51" s="18"/>
      <c r="B51" s="29"/>
      <c r="C51" s="18"/>
      <c r="D51" s="20"/>
      <c r="E51" s="20"/>
      <c r="F51" s="20"/>
      <c r="G51" s="18"/>
      <c r="H51" s="18"/>
      <c r="I51" s="18"/>
      <c r="J51" s="18"/>
    </row>
    <row r="52" spans="1:10">
      <c r="A52" s="18"/>
      <c r="B52" s="18"/>
      <c r="C52" s="18"/>
      <c r="D52" s="20"/>
      <c r="E52" s="20"/>
      <c r="F52" s="20"/>
      <c r="G52" s="18"/>
      <c r="H52" s="18"/>
      <c r="I52" s="18"/>
      <c r="J52" s="18"/>
    </row>
    <row r="53" spans="1:10">
      <c r="A53" s="18"/>
      <c r="B53" s="18"/>
      <c r="C53" s="18"/>
      <c r="D53" s="18"/>
      <c r="E53" s="18"/>
      <c r="F53" s="18"/>
      <c r="G53" s="18"/>
      <c r="H53" s="18"/>
      <c r="I53" s="18"/>
      <c r="J53" s="18"/>
    </row>
    <row r="55" spans="1:10">
      <c r="D55" s="16"/>
    </row>
    <row r="56" spans="1:10">
      <c r="D56" s="32"/>
    </row>
    <row r="57" spans="1:10">
      <c r="D57" s="32"/>
    </row>
    <row r="58" spans="1:10">
      <c r="D58" s="32"/>
    </row>
    <row r="59" spans="1:10">
      <c r="D59" s="32"/>
    </row>
    <row r="60" spans="1:10">
      <c r="D60" s="32"/>
    </row>
    <row r="61" spans="1:10">
      <c r="D61" s="32"/>
    </row>
    <row r="62" spans="1:10">
      <c r="D62" s="32"/>
    </row>
    <row r="63" spans="1:10">
      <c r="D63" s="32"/>
    </row>
    <row r="64" spans="1:10">
      <c r="D64" s="32"/>
    </row>
    <row r="65" spans="4:4">
      <c r="D65" s="32"/>
    </row>
    <row r="66" spans="4:4">
      <c r="D66" s="32"/>
    </row>
    <row r="67" spans="4:4">
      <c r="D67" s="32"/>
    </row>
    <row r="68" spans="4:4">
      <c r="D68" s="32"/>
    </row>
    <row r="69" spans="4:4">
      <c r="D69" s="32"/>
    </row>
    <row r="70" spans="4:4">
      <c r="D70" s="32"/>
    </row>
    <row r="71" spans="4:4">
      <c r="D71" s="32"/>
    </row>
    <row r="72" spans="4:4">
      <c r="D72" s="32"/>
    </row>
    <row r="73" spans="4:4">
      <c r="D73" s="32"/>
    </row>
    <row r="74" spans="4:4">
      <c r="D74" s="32"/>
    </row>
    <row r="75" spans="4:4">
      <c r="D75" s="32"/>
    </row>
    <row r="76" spans="4:4">
      <c r="D76" s="32"/>
    </row>
    <row r="77" spans="4:4">
      <c r="D77" s="32"/>
    </row>
    <row r="78" spans="4:4">
      <c r="D78" s="32"/>
    </row>
    <row r="79" spans="4:4">
      <c r="D79" s="32"/>
    </row>
    <row r="80" spans="4:4">
      <c r="D80" s="32"/>
    </row>
    <row r="81" spans="4:4">
      <c r="D81" s="32"/>
    </row>
    <row r="82" spans="4:4">
      <c r="D82" s="32"/>
    </row>
    <row r="83" spans="4:4">
      <c r="D83" s="32"/>
    </row>
    <row r="84" spans="4:4">
      <c r="D84" s="32"/>
    </row>
    <row r="85" spans="4:4">
      <c r="D85" s="32"/>
    </row>
    <row r="86" spans="4:4">
      <c r="D86" s="32"/>
    </row>
    <row r="87" spans="4:4">
      <c r="D87" s="32"/>
    </row>
    <row r="88" spans="4:4">
      <c r="D88" s="32"/>
    </row>
    <row r="89" spans="4:4">
      <c r="D89" s="32"/>
    </row>
    <row r="90" spans="4:4">
      <c r="D90" s="32"/>
    </row>
    <row r="91" spans="4:4">
      <c r="D91" s="32"/>
    </row>
    <row r="92" spans="4:4">
      <c r="D92" s="32"/>
    </row>
    <row r="93" spans="4:4">
      <c r="D93" s="32"/>
    </row>
    <row r="94" spans="4:4">
      <c r="D94" s="32"/>
    </row>
    <row r="95" spans="4:4">
      <c r="D95" s="32"/>
    </row>
    <row r="96" spans="4:4">
      <c r="D96" s="32"/>
    </row>
    <row r="97" spans="4:4">
      <c r="D97" s="32"/>
    </row>
    <row r="98" spans="4:4">
      <c r="D98" s="32"/>
    </row>
    <row r="99" spans="4:4">
      <c r="D99" s="32"/>
    </row>
    <row r="100" spans="4:4">
      <c r="D100" s="32"/>
    </row>
    <row r="101" spans="4:4">
      <c r="D101" s="32"/>
    </row>
    <row r="102" spans="4:4">
      <c r="D102" s="32"/>
    </row>
    <row r="103" spans="4:4">
      <c r="D103" s="32"/>
    </row>
    <row r="104" spans="4:4">
      <c r="D104" s="32"/>
    </row>
    <row r="105" spans="4:4">
      <c r="D105" s="32"/>
    </row>
    <row r="106" spans="4:4">
      <c r="D106" s="32"/>
    </row>
    <row r="107" spans="4:4">
      <c r="D107" s="32"/>
    </row>
    <row r="108" spans="4:4">
      <c r="D108" s="32"/>
    </row>
    <row r="109" spans="4:4">
      <c r="D109" s="32"/>
    </row>
    <row r="110" spans="4:4">
      <c r="D110" s="32"/>
    </row>
    <row r="111" spans="4:4">
      <c r="D111" s="32"/>
    </row>
    <row r="112" spans="4:4">
      <c r="D112" s="32"/>
    </row>
    <row r="113" spans="4:4">
      <c r="D113" s="32"/>
    </row>
    <row r="114" spans="4:4">
      <c r="D114" s="32"/>
    </row>
    <row r="115" spans="4:4">
      <c r="D115" s="32"/>
    </row>
    <row r="116" spans="4:4">
      <c r="D116" s="32"/>
    </row>
    <row r="117" spans="4:4">
      <c r="D117" s="32"/>
    </row>
    <row r="118" spans="4:4">
      <c r="D118" s="32"/>
    </row>
    <row r="119" spans="4:4">
      <c r="D119" s="32"/>
    </row>
    <row r="120" spans="4:4">
      <c r="D120" s="32"/>
    </row>
    <row r="121" spans="4:4">
      <c r="D121" s="32"/>
    </row>
    <row r="122" spans="4:4">
      <c r="D122" s="32"/>
    </row>
    <row r="123" spans="4:4">
      <c r="D123" s="32"/>
    </row>
    <row r="124" spans="4:4">
      <c r="D124" s="32"/>
    </row>
    <row r="125" spans="4:4">
      <c r="D125" s="32"/>
    </row>
    <row r="126" spans="4:4">
      <c r="D126" s="32"/>
    </row>
    <row r="127" spans="4:4">
      <c r="D127" s="32"/>
    </row>
    <row r="128" spans="4:4">
      <c r="D128" s="32"/>
    </row>
    <row r="129" spans="4:4">
      <c r="D129" s="32"/>
    </row>
    <row r="130" spans="4:4">
      <c r="D130" s="32"/>
    </row>
    <row r="131" spans="4:4">
      <c r="D131" s="32"/>
    </row>
    <row r="132" spans="4:4">
      <c r="D132" s="32"/>
    </row>
    <row r="133" spans="4:4">
      <c r="D133" s="32"/>
    </row>
    <row r="134" spans="4:4">
      <c r="D134" s="32"/>
    </row>
    <row r="135" spans="4:4">
      <c r="D135" s="32"/>
    </row>
    <row r="136" spans="4:4">
      <c r="D136" s="32"/>
    </row>
    <row r="137" spans="4:4">
      <c r="D137" s="32"/>
    </row>
    <row r="138" spans="4:4">
      <c r="D138" s="32"/>
    </row>
    <row r="139" spans="4:4">
      <c r="D139" s="32"/>
    </row>
    <row r="140" spans="4:4">
      <c r="D140" s="32"/>
    </row>
    <row r="141" spans="4:4">
      <c r="D141" s="32"/>
    </row>
    <row r="142" spans="4:4">
      <c r="D142" s="32"/>
    </row>
    <row r="143" spans="4:4">
      <c r="D143" s="32"/>
    </row>
    <row r="144" spans="4:4">
      <c r="D144" s="32"/>
    </row>
    <row r="145" spans="4:4">
      <c r="D145" s="32"/>
    </row>
    <row r="146" spans="4:4">
      <c r="D146" s="32"/>
    </row>
    <row r="147" spans="4:4">
      <c r="D147" s="32"/>
    </row>
    <row r="148" spans="4:4">
      <c r="D148" s="32"/>
    </row>
    <row r="149" spans="4:4">
      <c r="D149" s="32"/>
    </row>
    <row r="150" spans="4:4">
      <c r="D150" s="32"/>
    </row>
    <row r="151" spans="4:4">
      <c r="D151" s="32"/>
    </row>
    <row r="152" spans="4:4">
      <c r="D152" s="32"/>
    </row>
    <row r="153" spans="4:4">
      <c r="D153" s="32"/>
    </row>
    <row r="154" spans="4:4">
      <c r="D154" s="32"/>
    </row>
    <row r="155" spans="4:4">
      <c r="D155" s="32"/>
    </row>
    <row r="156" spans="4:4">
      <c r="D156" s="32"/>
    </row>
    <row r="157" spans="4:4">
      <c r="D157" s="32"/>
    </row>
    <row r="158" spans="4:4">
      <c r="D158" s="32"/>
    </row>
    <row r="159" spans="4:4">
      <c r="D159" s="32"/>
    </row>
    <row r="160" spans="4:4">
      <c r="D160" s="32"/>
    </row>
    <row r="161" spans="4:4">
      <c r="D161" s="32"/>
    </row>
    <row r="162" spans="4:4">
      <c r="D162" s="32"/>
    </row>
    <row r="163" spans="4:4">
      <c r="D163" s="32"/>
    </row>
    <row r="164" spans="4:4">
      <c r="D164" s="32"/>
    </row>
    <row r="165" spans="4:4">
      <c r="D165" s="32"/>
    </row>
    <row r="166" spans="4:4">
      <c r="D166" s="32"/>
    </row>
    <row r="167" spans="4:4">
      <c r="D167" s="32"/>
    </row>
    <row r="168" spans="4:4">
      <c r="D168" s="32"/>
    </row>
    <row r="169" spans="4:4">
      <c r="D169" s="32"/>
    </row>
    <row r="170" spans="4:4">
      <c r="D170" s="32"/>
    </row>
    <row r="171" spans="4:4">
      <c r="D171" s="32"/>
    </row>
    <row r="172" spans="4:4">
      <c r="D172" s="32"/>
    </row>
    <row r="173" spans="4:4">
      <c r="D173" s="32"/>
    </row>
    <row r="174" spans="4:4">
      <c r="D174" s="32"/>
    </row>
    <row r="175" spans="4:4">
      <c r="D175" s="32"/>
    </row>
    <row r="176" spans="4:4">
      <c r="D176" s="32"/>
    </row>
    <row r="177" spans="4:4">
      <c r="D177" s="32"/>
    </row>
    <row r="178" spans="4:4">
      <c r="D178" s="32"/>
    </row>
    <row r="179" spans="4:4">
      <c r="D179" s="32"/>
    </row>
    <row r="180" spans="4:4">
      <c r="D180" s="32"/>
    </row>
    <row r="181" spans="4:4">
      <c r="D181" s="32"/>
    </row>
    <row r="182" spans="4:4">
      <c r="D182" s="32"/>
    </row>
    <row r="183" spans="4:4">
      <c r="D183" s="32"/>
    </row>
    <row r="184" spans="4:4">
      <c r="D184" s="32"/>
    </row>
    <row r="185" spans="4:4">
      <c r="D185" s="32"/>
    </row>
    <row r="186" spans="4:4">
      <c r="D186" s="32"/>
    </row>
    <row r="187" spans="4:4">
      <c r="D187" s="32"/>
    </row>
    <row r="188" spans="4:4">
      <c r="D188" s="32"/>
    </row>
    <row r="189" spans="4:4">
      <c r="D189" s="32"/>
    </row>
    <row r="190" spans="4:4">
      <c r="D190" s="32"/>
    </row>
    <row r="191" spans="4:4">
      <c r="D191" s="32"/>
    </row>
    <row r="192" spans="4:4">
      <c r="D192" s="32"/>
    </row>
    <row r="193" spans="4:4">
      <c r="D193" s="32"/>
    </row>
    <row r="194" spans="4:4">
      <c r="D194" s="32"/>
    </row>
    <row r="195" spans="4:4">
      <c r="D195" s="32"/>
    </row>
    <row r="196" spans="4:4">
      <c r="D196" s="32"/>
    </row>
    <row r="197" spans="4:4">
      <c r="D197" s="32"/>
    </row>
    <row r="198" spans="4:4">
      <c r="D198" s="32"/>
    </row>
    <row r="199" spans="4:4">
      <c r="D199" s="32"/>
    </row>
    <row r="200" spans="4:4">
      <c r="D200" s="32"/>
    </row>
    <row r="201" spans="4:4">
      <c r="D201" s="32"/>
    </row>
    <row r="202" spans="4:4">
      <c r="D202" s="32"/>
    </row>
    <row r="203" spans="4:4">
      <c r="D203" s="32"/>
    </row>
    <row r="204" spans="4:4">
      <c r="D204" s="32"/>
    </row>
    <row r="205" spans="4:4">
      <c r="D205" s="32"/>
    </row>
    <row r="206" spans="4:4">
      <c r="D206" s="32"/>
    </row>
    <row r="207" spans="4:4">
      <c r="D207" s="32"/>
    </row>
    <row r="208" spans="4:4">
      <c r="D208" s="32"/>
    </row>
    <row r="209" spans="4:4">
      <c r="D209" s="32"/>
    </row>
    <row r="210" spans="4:4">
      <c r="D210" s="32"/>
    </row>
    <row r="211" spans="4:4">
      <c r="D211" s="32"/>
    </row>
    <row r="212" spans="4:4">
      <c r="D212" s="32"/>
    </row>
    <row r="213" spans="4:4">
      <c r="D213" s="32"/>
    </row>
    <row r="214" spans="4:4">
      <c r="D214" s="32"/>
    </row>
    <row r="215" spans="4:4">
      <c r="D215" s="32"/>
    </row>
    <row r="216" spans="4:4">
      <c r="D216" s="32"/>
    </row>
    <row r="217" spans="4:4">
      <c r="D217" s="32"/>
    </row>
    <row r="218" spans="4:4">
      <c r="D218" s="32"/>
    </row>
    <row r="219" spans="4:4">
      <c r="D219" s="32"/>
    </row>
    <row r="220" spans="4:4">
      <c r="D220" s="32"/>
    </row>
    <row r="221" spans="4:4">
      <c r="D221" s="32"/>
    </row>
    <row r="222" spans="4:4">
      <c r="D222" s="32"/>
    </row>
    <row r="223" spans="4:4">
      <c r="D223" s="32"/>
    </row>
    <row r="224" spans="4:4">
      <c r="D224" s="32"/>
    </row>
    <row r="225" spans="4:4">
      <c r="D225" s="32"/>
    </row>
    <row r="226" spans="4:4">
      <c r="D226" s="32"/>
    </row>
    <row r="227" spans="4:4">
      <c r="D227" s="32"/>
    </row>
    <row r="228" spans="4:4">
      <c r="D228" s="32"/>
    </row>
    <row r="229" spans="4:4">
      <c r="D229" s="32"/>
    </row>
    <row r="230" spans="4:4">
      <c r="D230" s="32"/>
    </row>
    <row r="231" spans="4:4">
      <c r="D231" s="32"/>
    </row>
    <row r="232" spans="4:4">
      <c r="D232" s="32"/>
    </row>
    <row r="233" spans="4:4">
      <c r="D233" s="32"/>
    </row>
    <row r="234" spans="4:4">
      <c r="D234" s="32"/>
    </row>
    <row r="235" spans="4:4">
      <c r="D235" s="32"/>
    </row>
    <row r="236" spans="4:4">
      <c r="D236" s="32"/>
    </row>
    <row r="237" spans="4:4">
      <c r="D237" s="32"/>
    </row>
    <row r="238" spans="4:4">
      <c r="D238" s="32"/>
    </row>
    <row r="239" spans="4:4">
      <c r="D239" s="32"/>
    </row>
    <row r="240" spans="4:4">
      <c r="D240" s="32"/>
    </row>
    <row r="241" spans="4:4">
      <c r="D241" s="32"/>
    </row>
    <row r="242" spans="4:4">
      <c r="D242" s="32"/>
    </row>
    <row r="243" spans="4:4">
      <c r="D243" s="32"/>
    </row>
    <row r="244" spans="4:4">
      <c r="D244" s="32"/>
    </row>
    <row r="245" spans="4:4">
      <c r="D245" s="32"/>
    </row>
    <row r="246" spans="4:4">
      <c r="D246" s="32"/>
    </row>
    <row r="247" spans="4:4">
      <c r="D247" s="32"/>
    </row>
    <row r="248" spans="4:4">
      <c r="D248" s="32"/>
    </row>
    <row r="249" spans="4:4">
      <c r="D249" s="32"/>
    </row>
    <row r="250" spans="4:4">
      <c r="D250" s="32"/>
    </row>
    <row r="251" spans="4:4">
      <c r="D251" s="32"/>
    </row>
    <row r="252" spans="4:4">
      <c r="D252" s="32"/>
    </row>
    <row r="253" spans="4:4">
      <c r="D253" s="32"/>
    </row>
    <row r="254" spans="4:4">
      <c r="D254" s="32"/>
    </row>
    <row r="255" spans="4:4">
      <c r="D255" s="32"/>
    </row>
    <row r="256" spans="4:4">
      <c r="D256" s="32"/>
    </row>
    <row r="257" spans="4:4">
      <c r="D257" s="32"/>
    </row>
    <row r="258" spans="4:4">
      <c r="D258" s="32"/>
    </row>
    <row r="259" spans="4:4">
      <c r="D259" s="32"/>
    </row>
    <row r="260" spans="4:4">
      <c r="D260" s="32"/>
    </row>
    <row r="261" spans="4:4">
      <c r="D261" s="32"/>
    </row>
    <row r="262" spans="4:4">
      <c r="D262" s="32"/>
    </row>
    <row r="263" spans="4:4">
      <c r="D263" s="32"/>
    </row>
    <row r="264" spans="4:4">
      <c r="D264" s="32"/>
    </row>
    <row r="265" spans="4:4">
      <c r="D265" s="32"/>
    </row>
    <row r="266" spans="4:4">
      <c r="D266" s="32"/>
    </row>
    <row r="267" spans="4:4">
      <c r="D267" s="32"/>
    </row>
    <row r="268" spans="4:4">
      <c r="D268" s="32"/>
    </row>
    <row r="269" spans="4:4">
      <c r="D269" s="32"/>
    </row>
    <row r="270" spans="4:4">
      <c r="D270" s="32"/>
    </row>
    <row r="271" spans="4:4">
      <c r="D271" s="32"/>
    </row>
    <row r="272" spans="4:4">
      <c r="D272" s="32"/>
    </row>
    <row r="273" spans="4:4">
      <c r="D273" s="32"/>
    </row>
    <row r="274" spans="4:4">
      <c r="D274" s="32"/>
    </row>
    <row r="275" spans="4:4">
      <c r="D275" s="32"/>
    </row>
    <row r="276" spans="4:4">
      <c r="D276" s="32"/>
    </row>
    <row r="277" spans="4:4">
      <c r="D277" s="32"/>
    </row>
    <row r="278" spans="4:4">
      <c r="D278" s="32"/>
    </row>
    <row r="279" spans="4:4">
      <c r="D279" s="32"/>
    </row>
    <row r="280" spans="4:4">
      <c r="D280" s="32"/>
    </row>
    <row r="281" spans="4:4">
      <c r="D281" s="32"/>
    </row>
    <row r="282" spans="4:4">
      <c r="D282" s="32"/>
    </row>
    <row r="283" spans="4:4">
      <c r="D283" s="32"/>
    </row>
    <row r="284" spans="4:4">
      <c r="D284" s="32"/>
    </row>
    <row r="285" spans="4:4">
      <c r="D285" s="32"/>
    </row>
    <row r="286" spans="4:4">
      <c r="D286" s="32"/>
    </row>
    <row r="287" spans="4:4">
      <c r="D287" s="32"/>
    </row>
    <row r="288" spans="4:4">
      <c r="D288" s="32"/>
    </row>
    <row r="289" spans="4:4">
      <c r="D289" s="32"/>
    </row>
    <row r="290" spans="4:4">
      <c r="D290" s="32"/>
    </row>
    <row r="291" spans="4:4">
      <c r="D291" s="32"/>
    </row>
    <row r="292" spans="4:4">
      <c r="D292" s="32"/>
    </row>
    <row r="293" spans="4:4">
      <c r="D293" s="32"/>
    </row>
    <row r="294" spans="4:4">
      <c r="D294" s="32"/>
    </row>
    <row r="295" spans="4:4">
      <c r="D295" s="32"/>
    </row>
    <row r="296" spans="4:4">
      <c r="D296" s="32"/>
    </row>
    <row r="297" spans="4:4">
      <c r="D297" s="32"/>
    </row>
    <row r="298" spans="4:4">
      <c r="D298" s="32"/>
    </row>
    <row r="299" spans="4:4">
      <c r="D299" s="32"/>
    </row>
    <row r="300" spans="4:4">
      <c r="D300" s="32"/>
    </row>
    <row r="301" spans="4:4">
      <c r="D301" s="32"/>
    </row>
    <row r="302" spans="4:4">
      <c r="D302" s="32"/>
    </row>
    <row r="303" spans="4:4">
      <c r="D303" s="32"/>
    </row>
    <row r="304" spans="4:4">
      <c r="D304" s="32"/>
    </row>
    <row r="305" spans="4:4">
      <c r="D305" s="32"/>
    </row>
    <row r="306" spans="4:4">
      <c r="D306" s="32"/>
    </row>
    <row r="307" spans="4:4">
      <c r="D307" s="32"/>
    </row>
    <row r="308" spans="4:4">
      <c r="D308" s="32"/>
    </row>
    <row r="309" spans="4:4">
      <c r="D309" s="32"/>
    </row>
    <row r="310" spans="4:4">
      <c r="D310" s="32"/>
    </row>
    <row r="311" spans="4:4">
      <c r="D311" s="32"/>
    </row>
    <row r="312" spans="4:4">
      <c r="D312" s="32"/>
    </row>
    <row r="313" spans="4:4">
      <c r="D313" s="32"/>
    </row>
    <row r="314" spans="4:4">
      <c r="D314" s="32"/>
    </row>
    <row r="315" spans="4:4">
      <c r="D315" s="32"/>
    </row>
    <row r="316" spans="4:4">
      <c r="D316" s="32"/>
    </row>
    <row r="317" spans="4:4">
      <c r="D317" s="32"/>
    </row>
    <row r="318" spans="4:4">
      <c r="D318" s="32"/>
    </row>
    <row r="319" spans="4:4">
      <c r="D319" s="32"/>
    </row>
    <row r="320" spans="4:4">
      <c r="D320" s="32"/>
    </row>
    <row r="321" spans="4:4">
      <c r="D321" s="32"/>
    </row>
    <row r="322" spans="4:4">
      <c r="D322" s="32"/>
    </row>
    <row r="323" spans="4:4">
      <c r="D323" s="32"/>
    </row>
    <row r="324" spans="4:4">
      <c r="D324" s="32"/>
    </row>
    <row r="325" spans="4:4">
      <c r="D325" s="32"/>
    </row>
    <row r="326" spans="4:4">
      <c r="D326" s="32"/>
    </row>
    <row r="327" spans="4:4">
      <c r="D327" s="32"/>
    </row>
    <row r="328" spans="4:4">
      <c r="D328" s="32"/>
    </row>
    <row r="329" spans="4:4">
      <c r="D329" s="32"/>
    </row>
    <row r="330" spans="4:4">
      <c r="D330" s="32"/>
    </row>
    <row r="331" spans="4:4">
      <c r="D331" s="32"/>
    </row>
    <row r="332" spans="4:4">
      <c r="D332" s="32"/>
    </row>
    <row r="333" spans="4:4">
      <c r="D333" s="32"/>
    </row>
    <row r="334" spans="4:4">
      <c r="D334" s="32"/>
    </row>
    <row r="335" spans="4:4">
      <c r="D335" s="32"/>
    </row>
    <row r="336" spans="4:4">
      <c r="D336" s="32"/>
    </row>
    <row r="337" spans="4:4">
      <c r="D337" s="32"/>
    </row>
    <row r="338" spans="4:4">
      <c r="D338" s="32"/>
    </row>
    <row r="339" spans="4:4">
      <c r="D339" s="32"/>
    </row>
    <row r="340" spans="4:4">
      <c r="D340" s="32"/>
    </row>
    <row r="341" spans="4:4">
      <c r="D341" s="32"/>
    </row>
    <row r="342" spans="4:4">
      <c r="D342" s="32"/>
    </row>
    <row r="343" spans="4:4">
      <c r="D343" s="32"/>
    </row>
    <row r="344" spans="4:4">
      <c r="D344" s="32"/>
    </row>
    <row r="345" spans="4:4">
      <c r="D345" s="32"/>
    </row>
    <row r="346" spans="4:4">
      <c r="D346" s="32"/>
    </row>
    <row r="347" spans="4:4">
      <c r="D347" s="32"/>
    </row>
    <row r="348" spans="4:4">
      <c r="D348" s="32"/>
    </row>
    <row r="349" spans="4:4">
      <c r="D349" s="32"/>
    </row>
    <row r="350" spans="4:4">
      <c r="D350" s="32"/>
    </row>
    <row r="351" spans="4:4">
      <c r="D351" s="32"/>
    </row>
    <row r="352" spans="4:4">
      <c r="D352" s="32"/>
    </row>
    <row r="353" spans="4:4">
      <c r="D353" s="32"/>
    </row>
    <row r="354" spans="4:4">
      <c r="D354" s="32"/>
    </row>
    <row r="355" spans="4:4">
      <c r="D355" s="32"/>
    </row>
    <row r="356" spans="4:4">
      <c r="D356" s="32"/>
    </row>
    <row r="357" spans="4:4">
      <c r="D357" s="32"/>
    </row>
    <row r="358" spans="4:4">
      <c r="D358" s="32"/>
    </row>
    <row r="359" spans="4:4">
      <c r="D359" s="32"/>
    </row>
    <row r="360" spans="4:4">
      <c r="D360" s="32"/>
    </row>
    <row r="361" spans="4:4">
      <c r="D361" s="32"/>
    </row>
    <row r="362" spans="4:4">
      <c r="D362" s="32"/>
    </row>
    <row r="363" spans="4:4">
      <c r="D363" s="32"/>
    </row>
    <row r="364" spans="4:4">
      <c r="D364" s="32"/>
    </row>
    <row r="365" spans="4:4">
      <c r="D365" s="32"/>
    </row>
    <row r="366" spans="4:4">
      <c r="D366" s="32"/>
    </row>
    <row r="367" spans="4:4">
      <c r="D367" s="32"/>
    </row>
    <row r="368" spans="4:4">
      <c r="D368" s="32"/>
    </row>
    <row r="369" spans="4:4">
      <c r="D369" s="32"/>
    </row>
    <row r="370" spans="4:4">
      <c r="D370" s="32"/>
    </row>
    <row r="371" spans="4:4">
      <c r="D371" s="32"/>
    </row>
    <row r="372" spans="4:4">
      <c r="D372" s="32"/>
    </row>
    <row r="373" spans="4:4">
      <c r="D373" s="32"/>
    </row>
    <row r="374" spans="4:4">
      <c r="D374" s="32"/>
    </row>
    <row r="375" spans="4:4">
      <c r="D375" s="32"/>
    </row>
    <row r="376" spans="4:4">
      <c r="D376" s="32"/>
    </row>
    <row r="377" spans="4:4">
      <c r="D377" s="32"/>
    </row>
    <row r="378" spans="4:4">
      <c r="D378" s="32"/>
    </row>
    <row r="379" spans="4:4">
      <c r="D379" s="32"/>
    </row>
    <row r="380" spans="4:4">
      <c r="D380" s="32"/>
    </row>
    <row r="381" spans="4:4">
      <c r="D381" s="32"/>
    </row>
    <row r="382" spans="4:4">
      <c r="D382" s="32"/>
    </row>
    <row r="383" spans="4:4">
      <c r="D383" s="32"/>
    </row>
    <row r="384" spans="4:4">
      <c r="D384" s="32"/>
    </row>
    <row r="385" spans="4:4">
      <c r="D385" s="32"/>
    </row>
    <row r="386" spans="4:4">
      <c r="D386" s="32"/>
    </row>
    <row r="387" spans="4:4">
      <c r="D387" s="32"/>
    </row>
    <row r="388" spans="4:4">
      <c r="D388" s="32"/>
    </row>
    <row r="389" spans="4:4">
      <c r="D389" s="32"/>
    </row>
    <row r="390" spans="4:4">
      <c r="D390" s="32"/>
    </row>
  </sheetData>
  <mergeCells count="1">
    <mergeCell ref="A38:J47"/>
  </mergeCells>
  <phoneticPr fontId="14" type="noConversion"/>
  <conditionalFormatting sqref="B35">
    <cfRule type="cellIs" dxfId="2" priority="2" stopIfTrue="1" operator="equal">
      <formula>"Title"</formula>
    </cfRule>
  </conditionalFormatting>
  <conditionalFormatting sqref="J1">
    <cfRule type="cellIs" dxfId="1" priority="3" stopIfTrue="1" operator="equal">
      <formula>"x.x"</formula>
    </cfRule>
  </conditionalFormatting>
  <conditionalFormatting sqref="B9:B14">
    <cfRule type="cellIs" dxfId="0" priority="1" stopIfTrue="1" operator="equal">
      <formula>"Adjustment to Income/Expense/Rate Base:"</formula>
    </cfRule>
  </conditionalFormatting>
  <dataValidations disablePrompts="1" count="4">
    <dataValidation type="list" errorStyle="warning" allowBlank="1" showInputMessage="1" showErrorMessage="1" errorTitle="FERC ACCOUNT" error="This FERC Account is not included in the drop-down list. Is this the account you want to use?" sqref="D25:D34 D16:D23 D37">
      <formula1>$D$56:$D$390</formula1>
    </dataValidation>
    <dataValidation type="list" errorStyle="warning" allowBlank="1" showInputMessage="1" showErrorMessage="1" errorTitle="Factor" error="This factor is not included in the drop-down list. Is this the factor you want to use?" sqref="G20:G24 G31:G36">
      <formula1>$G$50:$G$141</formula1>
    </dataValidation>
    <dataValidation type="list" errorStyle="warning" allowBlank="1" showInputMessage="1" showErrorMessage="1" errorTitle="Factor" error="This factor is not included in the drop-down list. Is this the factor you want to use?" sqref="G27">
      <formula1>$G$56:$G$147</formula1>
    </dataValidation>
    <dataValidation type="list" errorStyle="warning" allowBlank="1" showInputMessage="1" showErrorMessage="1" errorTitle="FERC ACCOUNT" error="This FERC Account is not included in the drop-down list. Is this the account you want to use?" sqref="D15">
      <formula1>$D$55:$D$389</formula1>
    </dataValidation>
  </dataValidations>
  <pageMargins left="0.75" right="0.25" top="0.5" bottom="0.3" header="0.5" footer="0.5"/>
  <pageSetup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43"/>
  <sheetViews>
    <sheetView view="pageBreakPreview" zoomScaleNormal="100" zoomScaleSheetLayoutView="100" workbookViewId="0">
      <selection activeCell="F1" sqref="F1:G1"/>
    </sheetView>
  </sheetViews>
  <sheetFormatPr defaultRowHeight="12.75"/>
  <cols>
    <col min="1" max="1" width="37.28515625" customWidth="1"/>
    <col min="2" max="2" width="15.140625" bestFit="1" customWidth="1"/>
    <col min="4" max="4" width="22" bestFit="1" customWidth="1"/>
    <col min="5" max="5" width="12.28515625" bestFit="1" customWidth="1"/>
    <col min="7" max="7" width="10.5703125" bestFit="1" customWidth="1"/>
    <col min="10" max="10" width="13.140625" bestFit="1" customWidth="1"/>
    <col min="11" max="11" width="9.5703125" customWidth="1"/>
    <col min="12" max="12" width="9.85546875" bestFit="1" customWidth="1"/>
    <col min="18" max="18" width="3.7109375" customWidth="1"/>
    <col min="19" max="20" width="10.85546875" customWidth="1"/>
    <col min="21" max="21" width="10.5703125" bestFit="1" customWidth="1"/>
  </cols>
  <sheetData>
    <row r="1" spans="1:23">
      <c r="A1" s="3" t="str">
        <f>'8.6'!B1</f>
        <v>PacifiCorp</v>
      </c>
      <c r="F1" s="7" t="s">
        <v>30</v>
      </c>
      <c r="G1" s="150" t="s">
        <v>93</v>
      </c>
    </row>
    <row r="2" spans="1:23">
      <c r="A2" s="3" t="str">
        <f>'8.6'!B2</f>
        <v>Washington General Rate Case - June 2012</v>
      </c>
    </row>
    <row r="3" spans="1:23">
      <c r="A3" s="3" t="str">
        <f>'8.6'!B3</f>
        <v>Powerdale Hydro Removal - REVISED</v>
      </c>
    </row>
    <row r="4" spans="1:23">
      <c r="A4" s="3"/>
    </row>
    <row r="6" spans="1:23">
      <c r="A6" s="35" t="s">
        <v>53</v>
      </c>
      <c r="B6" s="6"/>
      <c r="D6" s="85"/>
    </row>
    <row r="7" spans="1:23">
      <c r="A7" s="6"/>
      <c r="B7" s="6"/>
      <c r="C7" s="6"/>
      <c r="D7" s="106" t="s">
        <v>54</v>
      </c>
    </row>
    <row r="8" spans="1:23">
      <c r="A8" s="98" t="s">
        <v>55</v>
      </c>
      <c r="B8" s="8" t="s">
        <v>56</v>
      </c>
      <c r="C8" s="109"/>
      <c r="D8" s="109" t="s">
        <v>79</v>
      </c>
      <c r="E8" s="89"/>
    </row>
    <row r="9" spans="1:23">
      <c r="A9" s="119" t="s">
        <v>53</v>
      </c>
      <c r="B9" s="124">
        <v>535</v>
      </c>
      <c r="C9" s="108"/>
      <c r="D9" s="123">
        <v>4600.1899999999996</v>
      </c>
      <c r="E9" s="89"/>
    </row>
    <row r="10" spans="1:23">
      <c r="A10" s="119" t="s">
        <v>61</v>
      </c>
      <c r="B10" s="124">
        <v>537</v>
      </c>
      <c r="C10" s="108"/>
      <c r="D10" s="123">
        <v>7966.34</v>
      </c>
      <c r="E10" s="89"/>
    </row>
    <row r="11" spans="1:23">
      <c r="A11" s="119" t="s">
        <v>62</v>
      </c>
      <c r="B11" s="124">
        <v>539</v>
      </c>
      <c r="C11" s="108"/>
      <c r="D11" s="123">
        <v>1822</v>
      </c>
      <c r="E11" s="89"/>
    </row>
    <row r="12" spans="1:23">
      <c r="A12" s="119" t="s">
        <v>63</v>
      </c>
      <c r="B12" s="124">
        <v>545</v>
      </c>
      <c r="C12" s="108"/>
      <c r="D12" s="123">
        <v>3181.33</v>
      </c>
      <c r="E12" s="89"/>
    </row>
    <row r="13" spans="1:23">
      <c r="A13" s="6"/>
      <c r="B13" s="6"/>
      <c r="C13" s="85"/>
      <c r="D13" s="107">
        <f>SUM(D9:D12)</f>
        <v>17569.86</v>
      </c>
      <c r="E13" s="89"/>
    </row>
    <row r="14" spans="1:23">
      <c r="A14" s="6"/>
      <c r="B14" s="6"/>
      <c r="C14" s="85"/>
      <c r="D14" s="125" t="str">
        <f>"Ref "&amp;'8.6'!$J$1</f>
        <v>Ref 8.6</v>
      </c>
      <c r="E14" s="89"/>
    </row>
    <row r="15" spans="1:23">
      <c r="C15" s="89"/>
      <c r="D15" s="89"/>
      <c r="E15" s="89"/>
      <c r="J15" s="1"/>
      <c r="K15" s="1"/>
    </row>
    <row r="16" spans="1:23">
      <c r="T16" s="51"/>
      <c r="U16" s="87"/>
      <c r="V16" s="1"/>
      <c r="W16" s="1"/>
    </row>
    <row r="17" spans="3:23">
      <c r="T17" s="51"/>
      <c r="U17" s="87"/>
      <c r="V17" s="1"/>
      <c r="W17" s="1"/>
    </row>
    <row r="18" spans="3:23">
      <c r="T18" s="51"/>
      <c r="U18" s="87"/>
      <c r="V18" s="1"/>
      <c r="W18" s="1"/>
    </row>
    <row r="19" spans="3:23">
      <c r="T19" s="51"/>
      <c r="U19" s="87"/>
      <c r="V19" s="1"/>
      <c r="W19" s="1"/>
    </row>
    <row r="20" spans="3:23">
      <c r="T20" s="64"/>
      <c r="U20" s="86"/>
      <c r="V20" s="1"/>
      <c r="W20" s="1"/>
    </row>
    <row r="21" spans="3:23">
      <c r="T21" s="1"/>
      <c r="U21" s="11"/>
      <c r="V21" s="1"/>
      <c r="W21" s="1"/>
    </row>
    <row r="22" spans="3:23">
      <c r="T22" s="1"/>
      <c r="U22" s="1"/>
      <c r="V22" s="1"/>
      <c r="W22" s="1"/>
    </row>
    <row r="23" spans="3:23">
      <c r="U23" s="5"/>
    </row>
    <row r="30" spans="3:23">
      <c r="C30" s="4"/>
      <c r="D30" s="87"/>
      <c r="E30" s="87"/>
    </row>
    <row r="31" spans="3:23">
      <c r="C31" s="4"/>
      <c r="D31" s="87"/>
      <c r="E31" s="87"/>
    </row>
    <row r="32" spans="3:23">
      <c r="D32" s="34"/>
      <c r="E32" s="87"/>
    </row>
    <row r="33" spans="3:7">
      <c r="D33" s="1"/>
      <c r="E33" s="87"/>
    </row>
    <row r="34" spans="3:7">
      <c r="C34" s="4"/>
      <c r="D34" s="87"/>
      <c r="E34" s="5"/>
      <c r="F34" s="3"/>
    </row>
    <row r="35" spans="3:7">
      <c r="C35" s="4"/>
      <c r="D35" s="87"/>
      <c r="E35" s="5"/>
    </row>
    <row r="36" spans="3:7">
      <c r="D36" s="34"/>
      <c r="E36" s="5"/>
    </row>
    <row r="37" spans="3:7">
      <c r="D37" s="1"/>
    </row>
    <row r="38" spans="3:7">
      <c r="D38" s="34"/>
      <c r="E38" s="5"/>
      <c r="G38" s="5"/>
    </row>
    <row r="40" spans="3:7">
      <c r="E40" s="5"/>
      <c r="F40" s="9"/>
    </row>
    <row r="42" spans="3:7">
      <c r="G42" s="88"/>
    </row>
    <row r="43" spans="3:7">
      <c r="E43" s="5"/>
    </row>
  </sheetData>
  <phoneticPr fontId="2" type="noConversion"/>
  <pageMargins left="1" right="0.75" top="0.75" bottom="0.75" header="0.75" footer="0.5"/>
  <pageSetup scale="75"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88"/>
  <sheetViews>
    <sheetView view="pageBreakPreview" zoomScale="85" zoomScaleNormal="100" zoomScaleSheetLayoutView="85" workbookViewId="0"/>
  </sheetViews>
  <sheetFormatPr defaultRowHeight="12.75"/>
  <cols>
    <col min="1" max="1" width="12.28515625" customWidth="1"/>
    <col min="2" max="2" width="15.5703125" customWidth="1"/>
    <col min="3" max="3" width="15.42578125" bestFit="1" customWidth="1"/>
    <col min="4" max="4" width="19.28515625" bestFit="1" customWidth="1"/>
    <col min="5" max="5" width="15.5703125" bestFit="1" customWidth="1"/>
    <col min="6" max="6" width="19.85546875" style="1" customWidth="1"/>
    <col min="7" max="7" width="14.28515625" customWidth="1"/>
    <col min="8" max="8" width="13.85546875" customWidth="1"/>
    <col min="9" max="9" width="12.5703125" customWidth="1"/>
    <col min="10" max="10" width="13" customWidth="1"/>
    <col min="11" max="11" width="2.42578125" customWidth="1"/>
    <col min="12" max="12" width="14.28515625" bestFit="1" customWidth="1"/>
    <col min="13" max="13" width="12.42578125" customWidth="1"/>
    <col min="14" max="14" width="12.140625" customWidth="1"/>
    <col min="15" max="15" width="2.42578125" customWidth="1"/>
    <col min="16" max="16" width="11.42578125" customWidth="1"/>
    <col min="17" max="17" width="13.42578125" customWidth="1"/>
    <col min="18" max="18" width="14.28515625" customWidth="1"/>
    <col min="19" max="19" width="13.5703125" bestFit="1" customWidth="1"/>
  </cols>
  <sheetData>
    <row r="1" spans="1:7">
      <c r="A1" s="3" t="s">
        <v>57</v>
      </c>
      <c r="F1" s="48" t="s">
        <v>30</v>
      </c>
      <c r="G1" s="150" t="s">
        <v>94</v>
      </c>
    </row>
    <row r="2" spans="1:7">
      <c r="A2" s="3" t="s">
        <v>91</v>
      </c>
      <c r="F2" s="47"/>
      <c r="G2" s="33"/>
    </row>
    <row r="3" spans="1:7">
      <c r="A3" s="3" t="s">
        <v>102</v>
      </c>
    </row>
    <row r="4" spans="1:7">
      <c r="A4" s="35"/>
    </row>
    <row r="5" spans="1:7">
      <c r="A5" s="35"/>
    </row>
    <row r="6" spans="1:7">
      <c r="A6" s="35" t="s">
        <v>64</v>
      </c>
    </row>
    <row r="7" spans="1:7">
      <c r="A7" s="35" t="s">
        <v>65</v>
      </c>
    </row>
    <row r="8" spans="1:7">
      <c r="A8" s="35"/>
    </row>
    <row r="9" spans="1:7">
      <c r="C9" s="8" t="s">
        <v>3</v>
      </c>
      <c r="D9" s="8" t="s">
        <v>17</v>
      </c>
    </row>
    <row r="10" spans="1:7" hidden="1">
      <c r="A10" s="39" t="s">
        <v>19</v>
      </c>
      <c r="B10" s="39"/>
      <c r="C10" s="41">
        <f>'8.6.3'!D6</f>
        <v>6323966.1699999999</v>
      </c>
      <c r="D10" s="43"/>
    </row>
    <row r="11" spans="1:7" hidden="1">
      <c r="A11" s="6"/>
      <c r="B11" s="6"/>
      <c r="C11" s="42"/>
      <c r="D11" s="42"/>
    </row>
    <row r="12" spans="1:7" hidden="1">
      <c r="A12" s="6" t="s">
        <v>20</v>
      </c>
      <c r="B12" s="6"/>
      <c r="C12" s="42">
        <v>0</v>
      </c>
      <c r="D12" s="42"/>
    </row>
    <row r="13" spans="1:7" hidden="1">
      <c r="A13" s="6"/>
      <c r="B13" s="6"/>
      <c r="C13" s="6"/>
      <c r="D13" s="6"/>
    </row>
    <row r="14" spans="1:7" hidden="1">
      <c r="A14" s="39" t="s">
        <v>37</v>
      </c>
      <c r="B14" s="39"/>
      <c r="C14" s="41">
        <f>'8.6.3'!D6</f>
        <v>6323966.1699999999</v>
      </c>
      <c r="D14" s="43"/>
      <c r="E14" s="9"/>
    </row>
    <row r="15" spans="1:7" hidden="1">
      <c r="C15" s="1"/>
      <c r="D15" s="1"/>
    </row>
    <row r="16" spans="1:7" hidden="1">
      <c r="A16" s="6" t="s">
        <v>20</v>
      </c>
      <c r="B16" s="6"/>
      <c r="C16" s="72">
        <f>-SUM('8.6.3'!B10:B21)</f>
        <v>0</v>
      </c>
      <c r="D16" s="9"/>
    </row>
    <row r="17" spans="1:18" hidden="1">
      <c r="A17" s="6"/>
      <c r="B17" s="6"/>
      <c r="C17" s="42"/>
      <c r="D17" s="42"/>
    </row>
    <row r="18" spans="1:18">
      <c r="A18" s="39" t="s">
        <v>78</v>
      </c>
      <c r="B18" s="39"/>
      <c r="C18" s="38">
        <f>'8.6.3'!G51</f>
        <v>1783889.2625000027</v>
      </c>
      <c r="D18" s="9" t="str">
        <f>"Ref "&amp;'8.6.3'!G1</f>
        <v>Ref 8.6.3</v>
      </c>
      <c r="E18" s="9"/>
      <c r="H18" s="93"/>
      <c r="I18" s="93"/>
      <c r="J18" s="93"/>
      <c r="K18" s="93"/>
      <c r="L18" s="93"/>
      <c r="M18" s="93"/>
      <c r="N18" s="93"/>
      <c r="O18" s="93"/>
      <c r="P18" s="93"/>
      <c r="Q18" s="93"/>
      <c r="R18" s="93"/>
    </row>
    <row r="19" spans="1:18">
      <c r="H19" s="93"/>
      <c r="I19" s="93"/>
      <c r="J19" s="93"/>
      <c r="K19" s="93"/>
      <c r="L19" s="136"/>
      <c r="M19" s="93"/>
      <c r="N19" s="93"/>
      <c r="O19" s="93"/>
      <c r="P19" s="136"/>
      <c r="Q19" s="93"/>
      <c r="R19" s="93"/>
    </row>
    <row r="20" spans="1:18">
      <c r="A20" s="35" t="s">
        <v>24</v>
      </c>
      <c r="C20" s="8" t="s">
        <v>25</v>
      </c>
      <c r="D20" s="8" t="s">
        <v>26</v>
      </c>
      <c r="H20" s="93"/>
      <c r="I20" s="93"/>
      <c r="J20" s="93"/>
      <c r="K20" s="93"/>
      <c r="L20" s="76"/>
      <c r="M20" s="76"/>
      <c r="N20" s="76"/>
      <c r="O20" s="76"/>
      <c r="P20" s="76"/>
      <c r="Q20" s="76"/>
      <c r="R20" s="76"/>
    </row>
    <row r="21" spans="1:18">
      <c r="A21" s="59"/>
      <c r="B21" s="48" t="s">
        <v>71</v>
      </c>
      <c r="C21" s="132">
        <v>72759</v>
      </c>
      <c r="D21" s="43">
        <f>C21</f>
        <v>72759</v>
      </c>
      <c r="H21" s="1"/>
      <c r="I21" s="1"/>
      <c r="J21" s="1"/>
      <c r="K21" s="1"/>
      <c r="L21" s="1"/>
      <c r="M21" s="1"/>
      <c r="N21" s="1"/>
      <c r="O21" s="1"/>
      <c r="P21" s="1"/>
      <c r="Q21" s="1"/>
      <c r="R21" s="1"/>
    </row>
    <row r="22" spans="1:18">
      <c r="A22" s="60"/>
      <c r="B22" s="48" t="s">
        <v>72</v>
      </c>
      <c r="C22" s="132">
        <v>736435</v>
      </c>
      <c r="D22" s="43">
        <f>C22+D21</f>
        <v>809194</v>
      </c>
      <c r="H22" s="1"/>
      <c r="I22" s="1"/>
      <c r="J22" s="1"/>
      <c r="K22" s="1"/>
      <c r="L22" s="34"/>
      <c r="M22" s="34"/>
      <c r="N22" s="34"/>
      <c r="O22" s="1"/>
      <c r="P22" s="34"/>
      <c r="Q22" s="34"/>
      <c r="R22" s="34"/>
    </row>
    <row r="23" spans="1:18">
      <c r="A23" s="59"/>
      <c r="B23" s="48" t="s">
        <v>73</v>
      </c>
      <c r="C23" s="132">
        <v>1337900.79</v>
      </c>
      <c r="D23" s="43">
        <f>C23+D22</f>
        <v>2147094.79</v>
      </c>
      <c r="H23" s="1"/>
      <c r="I23" s="1"/>
      <c r="J23" s="1"/>
      <c r="K23" s="1"/>
      <c r="L23" s="34"/>
      <c r="M23" s="34"/>
      <c r="N23" s="34"/>
      <c r="O23" s="1"/>
      <c r="P23" s="34"/>
      <c r="Q23" s="34"/>
      <c r="R23" s="34"/>
    </row>
    <row r="24" spans="1:18">
      <c r="A24" s="59"/>
      <c r="B24" s="48" t="s">
        <v>74</v>
      </c>
      <c r="C24" s="132">
        <v>1824849.98</v>
      </c>
      <c r="D24" s="43">
        <f>C24+D23</f>
        <v>3971944.77</v>
      </c>
      <c r="H24" s="1"/>
      <c r="I24" s="1"/>
      <c r="J24" s="1"/>
      <c r="K24" s="1"/>
      <c r="L24" s="1"/>
      <c r="M24" s="1"/>
      <c r="N24" s="1"/>
      <c r="O24" s="1"/>
      <c r="P24" s="1"/>
      <c r="Q24" s="1"/>
      <c r="R24" s="1"/>
    </row>
    <row r="25" spans="1:18">
      <c r="A25" s="59"/>
      <c r="B25" s="48" t="s">
        <v>75</v>
      </c>
      <c r="C25" s="132">
        <v>110924.26000000001</v>
      </c>
      <c r="D25" s="43">
        <f>C25+D24</f>
        <v>4082869.0300000003</v>
      </c>
      <c r="H25" s="1"/>
      <c r="I25" s="1"/>
      <c r="J25" s="1"/>
      <c r="K25" s="1"/>
      <c r="L25" s="34"/>
      <c r="M25" s="34"/>
      <c r="N25" s="34"/>
      <c r="O25" s="1"/>
      <c r="P25" s="34"/>
      <c r="Q25" s="34"/>
      <c r="R25" s="34"/>
    </row>
    <row r="26" spans="1:18">
      <c r="A26" s="59"/>
      <c r="B26" s="48" t="s">
        <v>76</v>
      </c>
      <c r="C26" s="84">
        <f>SUM(B60:B82)</f>
        <v>254206.11</v>
      </c>
      <c r="D26" s="43">
        <f>C26+D25</f>
        <v>4337075.1400000006</v>
      </c>
      <c r="E26" s="5"/>
      <c r="H26" s="1"/>
      <c r="I26" s="1"/>
      <c r="J26" s="1"/>
      <c r="K26" s="1"/>
      <c r="L26" s="34"/>
      <c r="M26" s="34"/>
      <c r="N26" s="34"/>
      <c r="O26" s="1"/>
      <c r="P26" s="34"/>
      <c r="Q26" s="34"/>
      <c r="R26" s="34"/>
    </row>
    <row r="27" spans="1:18">
      <c r="A27" s="59"/>
      <c r="B27" s="48"/>
      <c r="C27" s="84"/>
      <c r="D27" s="43"/>
      <c r="H27" s="1"/>
      <c r="I27" s="1"/>
      <c r="J27" s="1"/>
      <c r="K27" s="1"/>
      <c r="L27" s="34"/>
      <c r="M27" s="34"/>
      <c r="N27" s="34"/>
      <c r="O27" s="1"/>
      <c r="P27" s="34"/>
      <c r="Q27" s="34"/>
      <c r="R27" s="34"/>
    </row>
    <row r="28" spans="1:18">
      <c r="A28" s="48"/>
      <c r="B28" s="40"/>
      <c r="C28" s="43"/>
      <c r="H28" s="1"/>
      <c r="I28" s="1"/>
      <c r="J28" s="1"/>
      <c r="K28" s="1"/>
      <c r="L28" s="34"/>
      <c r="M28" s="34"/>
      <c r="N28" s="34"/>
      <c r="O28" s="1"/>
      <c r="P28" s="34"/>
      <c r="Q28" s="34"/>
      <c r="R28" s="34"/>
    </row>
    <row r="29" spans="1:18">
      <c r="A29" s="35" t="s">
        <v>27</v>
      </c>
      <c r="H29" s="1"/>
      <c r="I29" s="1"/>
      <c r="J29" s="1"/>
      <c r="K29" s="1"/>
      <c r="L29" s="34"/>
      <c r="M29" s="34"/>
      <c r="N29" s="34"/>
      <c r="O29" s="1"/>
      <c r="P29" s="34"/>
      <c r="Q29" s="34"/>
      <c r="R29" s="34"/>
    </row>
    <row r="30" spans="1:18">
      <c r="A30" s="35"/>
      <c r="H30" s="1"/>
      <c r="I30" s="1"/>
      <c r="J30" s="1"/>
      <c r="K30" s="1"/>
      <c r="L30" s="34"/>
      <c r="M30" s="34"/>
      <c r="N30" s="34"/>
      <c r="O30" s="1"/>
      <c r="P30" s="34"/>
      <c r="Q30" s="34"/>
      <c r="R30" s="34"/>
    </row>
    <row r="31" spans="1:18">
      <c r="A31" s="49"/>
      <c r="B31" s="55" t="s">
        <v>33</v>
      </c>
      <c r="C31" s="55" t="s">
        <v>26</v>
      </c>
      <c r="D31" s="55" t="s">
        <v>23</v>
      </c>
      <c r="E31" s="49"/>
      <c r="F31" s="49"/>
      <c r="G31" s="49"/>
      <c r="H31" s="1"/>
      <c r="I31" s="1"/>
      <c r="J31" s="1"/>
      <c r="K31" s="1"/>
      <c r="L31" s="34"/>
      <c r="M31" s="34"/>
      <c r="N31" s="34"/>
      <c r="O31" s="1"/>
      <c r="P31" s="34"/>
      <c r="Q31" s="34"/>
      <c r="R31" s="34"/>
    </row>
    <row r="32" spans="1:18">
      <c r="A32" s="61" t="s">
        <v>32</v>
      </c>
      <c r="B32" s="61" t="s">
        <v>24</v>
      </c>
      <c r="C32" s="61" t="s">
        <v>24</v>
      </c>
      <c r="D32" s="61" t="s">
        <v>31</v>
      </c>
      <c r="E32" s="61" t="s">
        <v>29</v>
      </c>
      <c r="F32" s="61" t="s">
        <v>17</v>
      </c>
      <c r="H32" s="77"/>
      <c r="I32" s="1"/>
      <c r="J32" s="1"/>
      <c r="K32" s="77"/>
      <c r="L32" s="34"/>
      <c r="M32" s="34"/>
      <c r="N32" s="34"/>
      <c r="O32" s="1"/>
      <c r="P32" s="34"/>
      <c r="Q32" s="34"/>
      <c r="R32" s="34"/>
    </row>
    <row r="33" spans="1:18">
      <c r="A33" s="2"/>
      <c r="B33" s="2"/>
      <c r="C33" s="2"/>
      <c r="D33" s="2"/>
      <c r="E33" s="2"/>
      <c r="F33" s="2"/>
      <c r="H33" s="77"/>
      <c r="I33" s="1"/>
      <c r="J33" s="1"/>
      <c r="K33" s="77"/>
      <c r="L33" s="34"/>
      <c r="M33" s="34"/>
      <c r="N33" s="34"/>
      <c r="O33" s="1"/>
      <c r="P33" s="34"/>
      <c r="Q33" s="34"/>
      <c r="R33" s="34"/>
    </row>
    <row r="34" spans="1:18" hidden="1">
      <c r="A34" s="50">
        <v>40724</v>
      </c>
      <c r="B34" s="54">
        <f>$C$24/12</f>
        <v>152070.83166666667</v>
      </c>
      <c r="C34" s="54">
        <f>D24</f>
        <v>3971944.77</v>
      </c>
      <c r="D34" s="54">
        <f>C34-$D$26</f>
        <v>-365130.37000000058</v>
      </c>
      <c r="E34" s="54"/>
      <c r="F34" s="54"/>
      <c r="G34" s="54"/>
      <c r="H34" s="77"/>
      <c r="I34" s="77"/>
      <c r="J34" s="77"/>
      <c r="K34" s="77"/>
      <c r="L34" s="1"/>
      <c r="M34" s="1"/>
      <c r="N34" s="1"/>
      <c r="O34" s="1"/>
      <c r="P34" s="1"/>
      <c r="Q34" s="1"/>
      <c r="R34" s="1"/>
    </row>
    <row r="35" spans="1:18" hidden="1">
      <c r="B35" s="54"/>
      <c r="C35" s="54"/>
      <c r="D35" s="54"/>
      <c r="E35" s="54">
        <f>AVERAGE(D34:D36)</f>
        <v>-360508.52583333384</v>
      </c>
      <c r="F35" s="54"/>
      <c r="G35" s="54"/>
      <c r="H35" s="77"/>
      <c r="I35" s="74"/>
      <c r="J35" s="74"/>
      <c r="K35" s="74"/>
      <c r="L35" s="79"/>
    </row>
    <row r="36" spans="1:18" hidden="1">
      <c r="A36" s="50">
        <v>40755</v>
      </c>
      <c r="B36" s="54">
        <f>$C$25/12</f>
        <v>9243.6883333333335</v>
      </c>
      <c r="C36" s="54">
        <f>C34+B36</f>
        <v>3981188.4583333335</v>
      </c>
      <c r="D36" s="54">
        <f>C36-$D$26</f>
        <v>-355886.68166666711</v>
      </c>
      <c r="E36" s="54"/>
      <c r="F36" s="54"/>
      <c r="G36" s="54"/>
      <c r="H36" s="77"/>
      <c r="I36" s="74"/>
      <c r="J36" s="74"/>
      <c r="K36" s="74"/>
    </row>
    <row r="37" spans="1:18" hidden="1">
      <c r="B37" s="54"/>
      <c r="C37" s="54"/>
      <c r="D37" s="54"/>
      <c r="E37" s="54">
        <f>AVERAGE(D36:D38)</f>
        <v>-351264.83750000037</v>
      </c>
      <c r="F37" s="54"/>
      <c r="G37" s="54"/>
      <c r="H37" s="77"/>
      <c r="I37" s="74"/>
      <c r="J37" s="74"/>
      <c r="K37" s="74"/>
    </row>
    <row r="38" spans="1:18" hidden="1">
      <c r="A38" s="50">
        <v>40786</v>
      </c>
      <c r="B38" s="54">
        <f>$C$25/12</f>
        <v>9243.6883333333335</v>
      </c>
      <c r="C38" s="54">
        <f>C36+B38</f>
        <v>3990432.146666667</v>
      </c>
      <c r="D38" s="54">
        <f>C38-$D$26</f>
        <v>-346642.99333333364</v>
      </c>
      <c r="E38" s="54"/>
      <c r="F38" s="54"/>
      <c r="G38" s="54"/>
      <c r="H38" s="77"/>
      <c r="I38" s="74"/>
      <c r="J38" s="74"/>
      <c r="K38" s="74"/>
    </row>
    <row r="39" spans="1:18" hidden="1">
      <c r="B39" s="54"/>
      <c r="C39" s="54"/>
      <c r="D39" s="54"/>
      <c r="E39" s="54">
        <f>AVERAGE(D38:D40)</f>
        <v>-342021.1491666669</v>
      </c>
      <c r="F39" s="54"/>
      <c r="G39" s="54"/>
      <c r="H39" s="77"/>
      <c r="I39" s="74"/>
      <c r="J39" s="74"/>
      <c r="K39" s="74"/>
    </row>
    <row r="40" spans="1:18" hidden="1">
      <c r="A40" s="50">
        <v>40816</v>
      </c>
      <c r="B40" s="54">
        <f>$C$25/12</f>
        <v>9243.6883333333335</v>
      </c>
      <c r="C40" s="54">
        <f>C38+B40</f>
        <v>3999675.8350000004</v>
      </c>
      <c r="D40" s="54">
        <f>C40-$D$26</f>
        <v>-337399.30500000017</v>
      </c>
      <c r="E40" s="54"/>
      <c r="F40" s="54"/>
      <c r="G40" s="54"/>
      <c r="H40" s="77"/>
      <c r="I40" s="74"/>
      <c r="J40" s="74"/>
      <c r="K40" s="74"/>
    </row>
    <row r="41" spans="1:18" hidden="1">
      <c r="A41" s="1"/>
      <c r="B41" s="54"/>
      <c r="C41" s="54"/>
      <c r="D41" s="54"/>
      <c r="E41" s="54">
        <f>AVERAGE(D40:D42)</f>
        <v>-332777.46083333343</v>
      </c>
      <c r="F41" s="54"/>
      <c r="G41" s="54"/>
      <c r="H41" s="77"/>
      <c r="I41" s="74"/>
      <c r="J41" s="74"/>
      <c r="K41" s="74"/>
    </row>
    <row r="42" spans="1:18" hidden="1">
      <c r="A42" s="50">
        <v>40847</v>
      </c>
      <c r="B42" s="54">
        <f>$C$25/12</f>
        <v>9243.6883333333335</v>
      </c>
      <c r="C42" s="54">
        <f>C40+B42</f>
        <v>4008919.5233333339</v>
      </c>
      <c r="D42" s="54">
        <f>C42-$D$26</f>
        <v>-328155.6166666667</v>
      </c>
      <c r="E42" s="54"/>
      <c r="F42" s="54"/>
      <c r="G42" s="54"/>
      <c r="H42" s="77"/>
      <c r="I42" s="74"/>
      <c r="J42" s="74"/>
      <c r="K42" s="74"/>
    </row>
    <row r="43" spans="1:18" hidden="1">
      <c r="A43" s="1"/>
      <c r="B43" s="54"/>
      <c r="C43" s="54"/>
      <c r="D43" s="54"/>
      <c r="E43" s="54">
        <f>AVERAGE(D42:D44)</f>
        <v>-323533.77249999996</v>
      </c>
      <c r="F43" s="54"/>
      <c r="G43" s="54"/>
      <c r="H43" s="77"/>
      <c r="I43" s="74"/>
      <c r="J43" s="74"/>
      <c r="K43" s="74"/>
    </row>
    <row r="44" spans="1:18" hidden="1">
      <c r="A44" s="50">
        <v>40877</v>
      </c>
      <c r="B44" s="54">
        <f>$C$25/12</f>
        <v>9243.6883333333335</v>
      </c>
      <c r="C44" s="54">
        <f>C42+B44</f>
        <v>4018163.2116666674</v>
      </c>
      <c r="D44" s="54">
        <f>C44-$D$26</f>
        <v>-318911.92833333323</v>
      </c>
      <c r="E44" s="54"/>
      <c r="F44" s="54"/>
      <c r="G44" s="54"/>
      <c r="H44" s="77"/>
      <c r="I44" s="74"/>
      <c r="J44" s="74"/>
      <c r="K44" s="74"/>
    </row>
    <row r="45" spans="1:18" hidden="1">
      <c r="A45" s="1"/>
      <c r="B45" s="54"/>
      <c r="C45" s="54"/>
      <c r="D45" s="54"/>
      <c r="E45" s="54">
        <f>AVERAGE(D44:D46)</f>
        <v>-314290.08416666649</v>
      </c>
      <c r="F45" s="54"/>
      <c r="G45" s="54"/>
      <c r="H45" s="77"/>
      <c r="I45" s="74"/>
      <c r="J45" s="74"/>
      <c r="K45" s="74"/>
    </row>
    <row r="46" spans="1:18" hidden="1">
      <c r="A46" s="50">
        <v>40908</v>
      </c>
      <c r="B46" s="54">
        <f>$C$25/12</f>
        <v>9243.6883333333335</v>
      </c>
      <c r="C46" s="54">
        <f>C44+B46</f>
        <v>4027406.9000000008</v>
      </c>
      <c r="D46" s="54">
        <f>C46-$D$26</f>
        <v>-309668.23999999976</v>
      </c>
      <c r="E46" s="54"/>
      <c r="F46" s="54"/>
      <c r="G46" s="54"/>
      <c r="H46" s="77"/>
      <c r="I46" s="74"/>
      <c r="J46" s="74"/>
      <c r="K46" s="74"/>
    </row>
    <row r="47" spans="1:18" hidden="1">
      <c r="B47" s="54"/>
      <c r="C47" s="54"/>
      <c r="D47" s="54"/>
      <c r="E47" s="54">
        <f>AVERAGE(D46:D48)</f>
        <v>-305046.39583333302</v>
      </c>
      <c r="F47" s="54"/>
      <c r="G47" s="54"/>
      <c r="H47" s="77"/>
      <c r="I47" s="74"/>
      <c r="J47" s="74"/>
      <c r="K47" s="74"/>
    </row>
    <row r="48" spans="1:18" hidden="1">
      <c r="A48" s="50">
        <v>40939</v>
      </c>
      <c r="B48" s="54">
        <f>$C$25/12</f>
        <v>9243.6883333333335</v>
      </c>
      <c r="C48" s="54">
        <f>C46+B48</f>
        <v>4036650.5883333343</v>
      </c>
      <c r="D48" s="54">
        <f>C48-$D$26</f>
        <v>-300424.55166666629</v>
      </c>
      <c r="E48" s="54"/>
      <c r="F48" s="54"/>
      <c r="G48" s="54"/>
      <c r="H48" s="77"/>
      <c r="I48" s="74"/>
      <c r="J48" s="74"/>
      <c r="K48" s="74"/>
    </row>
    <row r="49" spans="1:11" hidden="1">
      <c r="B49" s="54"/>
      <c r="C49" s="54"/>
      <c r="D49" s="54"/>
      <c r="E49" s="54">
        <f>AVERAGE(D48:D50)</f>
        <v>-295802.70749999955</v>
      </c>
      <c r="F49" s="54"/>
      <c r="G49" s="54"/>
      <c r="H49" s="77"/>
      <c r="I49" s="74"/>
      <c r="J49" s="74"/>
      <c r="K49" s="74"/>
    </row>
    <row r="50" spans="1:11" hidden="1">
      <c r="A50" s="50">
        <v>40967</v>
      </c>
      <c r="B50" s="54">
        <f>$C$25/12</f>
        <v>9243.6883333333335</v>
      </c>
      <c r="C50" s="54">
        <f>C48+B50</f>
        <v>4045894.2766666678</v>
      </c>
      <c r="D50" s="54">
        <f>C50-$D$26</f>
        <v>-291180.86333333282</v>
      </c>
      <c r="E50" s="54"/>
      <c r="F50" s="54"/>
      <c r="G50" s="54"/>
      <c r="H50" s="77"/>
      <c r="I50" s="74"/>
      <c r="J50" s="74"/>
      <c r="K50" s="74"/>
    </row>
    <row r="51" spans="1:11" hidden="1">
      <c r="A51" s="1"/>
      <c r="B51" s="54"/>
      <c r="C51" s="54"/>
      <c r="D51" s="54"/>
      <c r="E51" s="54">
        <f>AVERAGE(D50:D52)</f>
        <v>-286559.01916666608</v>
      </c>
      <c r="F51" s="54"/>
      <c r="G51" s="54"/>
      <c r="H51" s="77"/>
      <c r="I51" s="74"/>
      <c r="J51" s="74"/>
      <c r="K51" s="74"/>
    </row>
    <row r="52" spans="1:11" hidden="1">
      <c r="A52" s="50">
        <v>40999</v>
      </c>
      <c r="B52" s="54">
        <f>$C$25/12</f>
        <v>9243.6883333333335</v>
      </c>
      <c r="C52" s="54">
        <f>C50+B52</f>
        <v>4055137.9650000012</v>
      </c>
      <c r="D52" s="54">
        <f>C52-$D$26</f>
        <v>-281937.17499999935</v>
      </c>
      <c r="E52" s="54"/>
      <c r="F52" s="54"/>
      <c r="G52" s="54"/>
      <c r="H52" s="77"/>
      <c r="I52" s="74"/>
      <c r="J52" s="74"/>
      <c r="K52" s="74"/>
    </row>
    <row r="53" spans="1:11" hidden="1">
      <c r="A53" s="1"/>
      <c r="B53" s="54"/>
      <c r="C53" s="54"/>
      <c r="D53" s="54"/>
      <c r="E53" s="54">
        <f>AVERAGE(D52:D54)</f>
        <v>-277315.33083333261</v>
      </c>
      <c r="F53" s="54"/>
      <c r="G53" s="54"/>
      <c r="H53" s="77"/>
      <c r="I53" s="74"/>
      <c r="J53" s="74"/>
      <c r="K53" s="74"/>
    </row>
    <row r="54" spans="1:11" hidden="1">
      <c r="A54" s="50">
        <v>41029</v>
      </c>
      <c r="B54" s="54">
        <f>$C$25/12</f>
        <v>9243.6883333333335</v>
      </c>
      <c r="C54" s="54">
        <f>C52+B54</f>
        <v>4064381.6533333347</v>
      </c>
      <c r="D54" s="54">
        <f>C54-$D$26</f>
        <v>-272693.48666666588</v>
      </c>
      <c r="E54" s="54"/>
      <c r="F54" s="54"/>
      <c r="G54" s="54"/>
      <c r="H54" s="77"/>
      <c r="I54" s="74"/>
      <c r="J54" s="74"/>
      <c r="K54" s="74"/>
    </row>
    <row r="55" spans="1:11" hidden="1">
      <c r="A55" s="1"/>
      <c r="B55" s="54"/>
      <c r="C55" s="54"/>
      <c r="D55" s="54"/>
      <c r="E55" s="54">
        <f>AVERAGE(D54:D56)</f>
        <v>-268071.64249999914</v>
      </c>
      <c r="F55" s="54"/>
      <c r="G55" s="54"/>
      <c r="H55" s="77"/>
      <c r="I55" s="74"/>
      <c r="J55" s="74"/>
      <c r="K55" s="74"/>
    </row>
    <row r="56" spans="1:11" hidden="1">
      <c r="A56" s="50">
        <v>41060</v>
      </c>
      <c r="B56" s="54">
        <f>$C$25/12</f>
        <v>9243.6883333333335</v>
      </c>
      <c r="C56" s="54">
        <f>C54+B56</f>
        <v>4073625.3416666682</v>
      </c>
      <c r="D56" s="54">
        <f>C56-$D$26</f>
        <v>-263449.79833333241</v>
      </c>
      <c r="E56" s="54"/>
      <c r="F56" s="54"/>
      <c r="G56" s="54"/>
      <c r="H56" s="77"/>
      <c r="I56" s="74"/>
      <c r="J56" s="74"/>
      <c r="K56" s="74"/>
    </row>
    <row r="57" spans="1:11">
      <c r="A57" s="1"/>
      <c r="B57" s="54"/>
      <c r="C57" s="54"/>
      <c r="D57" s="54"/>
      <c r="E57" s="54">
        <f>AVERAGE(D56:D58)</f>
        <v>-259136.01333333249</v>
      </c>
      <c r="F57" s="54"/>
      <c r="G57" s="54"/>
      <c r="H57" s="77"/>
      <c r="I57" s="74"/>
      <c r="J57" s="74"/>
      <c r="K57" s="74"/>
    </row>
    <row r="58" spans="1:11">
      <c r="A58" s="50">
        <v>41090</v>
      </c>
      <c r="B58" s="46">
        <v>8627.57</v>
      </c>
      <c r="C58" s="54">
        <f>C56+B58</f>
        <v>4082252.911666668</v>
      </c>
      <c r="D58" s="54">
        <f>C58-$D$26</f>
        <v>-254822.22833333258</v>
      </c>
      <c r="E58" s="54"/>
      <c r="F58" s="54"/>
      <c r="G58" s="54"/>
      <c r="H58" s="77"/>
      <c r="I58" s="74"/>
      <c r="J58" s="74"/>
      <c r="K58" s="74"/>
    </row>
    <row r="59" spans="1:11">
      <c r="A59" s="50"/>
      <c r="B59" s="46"/>
      <c r="C59" s="54"/>
      <c r="D59" s="54"/>
      <c r="E59" s="54">
        <f>AVERAGE(D58:D60)</f>
        <v>-252850.41333333263</v>
      </c>
      <c r="F59" s="54"/>
      <c r="G59" s="54"/>
      <c r="H59" s="77"/>
      <c r="I59" s="74"/>
      <c r="J59" s="74"/>
      <c r="K59" s="74"/>
    </row>
    <row r="60" spans="1:11">
      <c r="A60" s="50">
        <v>41121</v>
      </c>
      <c r="B60" s="46">
        <v>3943.63</v>
      </c>
      <c r="C60" s="54">
        <f>C58+B60</f>
        <v>4086196.5416666679</v>
      </c>
      <c r="D60" s="54">
        <f>C60-$D$26</f>
        <v>-250878.59833333269</v>
      </c>
      <c r="E60" s="54"/>
      <c r="F60" s="54"/>
      <c r="G60" s="54"/>
      <c r="H60" s="77"/>
      <c r="I60" s="74"/>
      <c r="J60" s="74"/>
      <c r="K60" s="74"/>
    </row>
    <row r="61" spans="1:11">
      <c r="B61" s="46"/>
      <c r="C61" s="54"/>
      <c r="D61" s="54"/>
      <c r="E61" s="54">
        <f>AVERAGE(D60:D62)</f>
        <v>-253494.64333333261</v>
      </c>
      <c r="F61" s="54"/>
      <c r="G61" s="54"/>
      <c r="H61" s="77"/>
      <c r="I61" s="74"/>
      <c r="J61" s="74"/>
      <c r="K61" s="74"/>
    </row>
    <row r="62" spans="1:11">
      <c r="A62" s="50">
        <v>41152</v>
      </c>
      <c r="B62" s="46">
        <v>-5232.09</v>
      </c>
      <c r="C62" s="54">
        <f>C60+B62</f>
        <v>4080964.4516666681</v>
      </c>
      <c r="D62" s="54">
        <f>C62-$D$26</f>
        <v>-256110.68833333254</v>
      </c>
      <c r="E62" s="54"/>
      <c r="F62" s="54"/>
      <c r="G62" s="54"/>
      <c r="H62" s="77"/>
      <c r="I62" s="74"/>
      <c r="J62" s="74"/>
      <c r="K62" s="74"/>
    </row>
    <row r="63" spans="1:11">
      <c r="B63" s="46"/>
      <c r="C63" s="54"/>
      <c r="D63" s="54"/>
      <c r="E63" s="54">
        <f>AVERAGE(D62:D64)</f>
        <v>-247753.92833333253</v>
      </c>
      <c r="F63" s="54"/>
      <c r="G63" s="54"/>
      <c r="H63" s="77"/>
      <c r="I63" s="74"/>
      <c r="J63" s="74"/>
      <c r="K63" s="74"/>
    </row>
    <row r="64" spans="1:11">
      <c r="A64" s="50">
        <v>41182</v>
      </c>
      <c r="B64" s="46">
        <v>16713.52</v>
      </c>
      <c r="C64" s="54">
        <f>C62+B64</f>
        <v>4097677.9716666681</v>
      </c>
      <c r="D64" s="54">
        <f>C64-$D$26</f>
        <v>-239397.16833333252</v>
      </c>
      <c r="E64" s="54"/>
      <c r="F64" s="54"/>
      <c r="G64" s="54"/>
      <c r="H64" s="77"/>
      <c r="I64" s="74"/>
      <c r="J64" s="74"/>
      <c r="K64" s="74"/>
    </row>
    <row r="65" spans="1:11">
      <c r="A65" s="1"/>
      <c r="B65" s="46"/>
      <c r="C65" s="54"/>
      <c r="D65" s="54"/>
      <c r="E65" s="54">
        <f>AVERAGE(D64:D66)</f>
        <v>-234044.48333333246</v>
      </c>
      <c r="F65" s="54"/>
      <c r="G65" s="54"/>
      <c r="H65" s="77"/>
      <c r="I65" s="74"/>
      <c r="J65" s="74"/>
      <c r="K65" s="74"/>
    </row>
    <row r="66" spans="1:11">
      <c r="A66" s="50">
        <v>41213</v>
      </c>
      <c r="B66" s="46">
        <v>10705.37</v>
      </c>
      <c r="C66" s="54">
        <f>C64+B66</f>
        <v>4108383.3416666682</v>
      </c>
      <c r="D66" s="54">
        <f>C66-$D$26</f>
        <v>-228691.79833333241</v>
      </c>
      <c r="E66" s="54"/>
      <c r="F66" s="54"/>
      <c r="G66" s="54"/>
      <c r="H66" s="77"/>
      <c r="I66" s="74"/>
      <c r="J66" s="74"/>
      <c r="K66" s="74"/>
    </row>
    <row r="67" spans="1:11">
      <c r="A67" s="1"/>
      <c r="B67" s="46"/>
      <c r="C67" s="54"/>
      <c r="D67" s="54"/>
      <c r="E67" s="54">
        <f>AVERAGE(D66:D68)</f>
        <v>-227230.19833333232</v>
      </c>
      <c r="F67" s="54"/>
      <c r="G67" s="54"/>
      <c r="H67" s="77"/>
      <c r="I67" s="74"/>
      <c r="J67" s="74"/>
      <c r="K67" s="74"/>
    </row>
    <row r="68" spans="1:11">
      <c r="A68" s="50">
        <v>41243</v>
      </c>
      <c r="B68" s="46">
        <v>2923.2</v>
      </c>
      <c r="C68" s="54">
        <f>C66+B68</f>
        <v>4111306.5416666684</v>
      </c>
      <c r="D68" s="54">
        <f>C68-$D$26</f>
        <v>-225768.59833333222</v>
      </c>
      <c r="E68" s="54"/>
      <c r="F68" s="54"/>
      <c r="G68" s="54"/>
      <c r="H68" s="77"/>
      <c r="I68" s="74"/>
      <c r="J68" s="74"/>
      <c r="K68" s="74"/>
    </row>
    <row r="69" spans="1:11">
      <c r="A69" s="1"/>
      <c r="B69" s="46"/>
      <c r="C69" s="54"/>
      <c r="D69" s="54"/>
      <c r="E69" s="54">
        <f>AVERAGE(D68:D70)</f>
        <v>-226220.81333333231</v>
      </c>
      <c r="F69" s="54"/>
      <c r="G69" s="54"/>
      <c r="H69" s="77"/>
      <c r="I69" s="74"/>
      <c r="J69" s="74"/>
      <c r="K69" s="74"/>
    </row>
    <row r="70" spans="1:11">
      <c r="A70" s="50">
        <v>41274</v>
      </c>
      <c r="B70" s="46">
        <v>-904.43</v>
      </c>
      <c r="C70" s="54">
        <f>C68+B70</f>
        <v>4110402.1116666682</v>
      </c>
      <c r="D70" s="54">
        <f>C70-$D$26</f>
        <v>-226673.02833333239</v>
      </c>
      <c r="E70" s="54"/>
      <c r="F70" s="54"/>
      <c r="G70" s="54"/>
      <c r="H70" s="77"/>
      <c r="I70" s="74"/>
      <c r="J70" s="74"/>
      <c r="K70" s="74"/>
    </row>
    <row r="71" spans="1:11">
      <c r="A71" s="50"/>
      <c r="B71" s="46"/>
      <c r="C71" s="54"/>
      <c r="D71" s="54"/>
      <c r="E71" s="54">
        <f>AVERAGE(D70:D72)</f>
        <v>-226293.40333333239</v>
      </c>
      <c r="F71" s="54"/>
      <c r="G71" s="54"/>
      <c r="H71" s="77"/>
      <c r="I71" s="74"/>
      <c r="J71" s="74"/>
      <c r="K71" s="74"/>
    </row>
    <row r="72" spans="1:11">
      <c r="A72" s="50">
        <v>41305</v>
      </c>
      <c r="B72" s="46">
        <v>759.25</v>
      </c>
      <c r="C72" s="54">
        <f>C70+B72</f>
        <v>4111161.3616666682</v>
      </c>
      <c r="D72" s="54">
        <f>C72-$D$26</f>
        <v>-225913.77833333239</v>
      </c>
      <c r="E72" s="54"/>
      <c r="F72" s="54"/>
      <c r="G72" s="54"/>
      <c r="H72" s="77"/>
      <c r="I72" s="74"/>
      <c r="J72" s="74"/>
      <c r="K72" s="74"/>
    </row>
    <row r="73" spans="1:11">
      <c r="B73" s="46"/>
      <c r="C73" s="54"/>
      <c r="D73" s="54"/>
      <c r="E73" s="54">
        <f>AVERAGE(D72:D74)</f>
        <v>-225216.31833333243</v>
      </c>
      <c r="F73" s="54" t="s">
        <v>85</v>
      </c>
      <c r="G73" s="54"/>
      <c r="H73" s="77"/>
      <c r="I73" s="74"/>
      <c r="J73" s="74"/>
      <c r="K73" s="74"/>
    </row>
    <row r="74" spans="1:11">
      <c r="A74" s="50">
        <v>41333</v>
      </c>
      <c r="B74" s="46">
        <v>1394.92</v>
      </c>
      <c r="C74" s="54">
        <f>C72+B74</f>
        <v>4112556.2816666681</v>
      </c>
      <c r="D74" s="54">
        <f>C74-$D$26</f>
        <v>-224518.85833333246</v>
      </c>
      <c r="E74" s="54"/>
      <c r="F74" s="54" t="s">
        <v>12</v>
      </c>
      <c r="G74" s="54">
        <f>+'8.6.3'!G46</f>
        <v>1427111.4100000004</v>
      </c>
      <c r="H74" s="77" t="s">
        <v>18</v>
      </c>
      <c r="I74" s="74"/>
      <c r="J74" s="74"/>
      <c r="K74" s="74"/>
    </row>
    <row r="75" spans="1:11">
      <c r="B75" s="46"/>
      <c r="C75" s="54"/>
      <c r="D75" s="54"/>
      <c r="E75" s="54">
        <f>AVERAGE(D74:D76)</f>
        <v>-114452.80833333265</v>
      </c>
      <c r="F75" s="54" t="s">
        <v>13</v>
      </c>
      <c r="G75" s="54">
        <f>-SUM(B60:B82)</f>
        <v>-254206.11</v>
      </c>
      <c r="H75" s="77" t="s">
        <v>24</v>
      </c>
      <c r="I75" s="74"/>
      <c r="J75" s="74"/>
      <c r="K75" s="74"/>
    </row>
    <row r="76" spans="1:11" ht="13.5" thickBot="1">
      <c r="A76" s="50">
        <v>41364</v>
      </c>
      <c r="B76" s="46">
        <v>220132.1</v>
      </c>
      <c r="C76" s="54">
        <f>C74+B76</f>
        <v>4332688.3816666678</v>
      </c>
      <c r="D76" s="54">
        <f>C76-$D$26</f>
        <v>-4386.7583333328366</v>
      </c>
      <c r="E76" s="54"/>
      <c r="F76" s="54" t="s">
        <v>86</v>
      </c>
      <c r="G76" s="152">
        <f>SUM(G74:G75)</f>
        <v>1172905.3000000003</v>
      </c>
      <c r="H76" s="76" t="s">
        <v>95</v>
      </c>
      <c r="I76" s="74"/>
      <c r="J76" s="74"/>
      <c r="K76" s="74"/>
    </row>
    <row r="77" spans="1:11" ht="13.5" thickTop="1">
      <c r="A77" s="1"/>
      <c r="B77" s="46"/>
      <c r="C77" s="54"/>
      <c r="D77" s="54"/>
      <c r="E77" s="54">
        <f>AVERAGE(D76:D78)</f>
        <v>-3740.9833333329298</v>
      </c>
      <c r="F77" s="54"/>
      <c r="G77" s="54"/>
      <c r="H77" s="77"/>
      <c r="I77" s="74"/>
      <c r="J77" s="74"/>
      <c r="K77" s="74"/>
    </row>
    <row r="78" spans="1:11">
      <c r="A78" s="50">
        <v>41394</v>
      </c>
      <c r="B78" s="46">
        <v>1291.55</v>
      </c>
      <c r="C78" s="54">
        <f>C76+B78</f>
        <v>4333979.9316666676</v>
      </c>
      <c r="D78" s="54">
        <f>C78-$D$26</f>
        <v>-3095.2083333330229</v>
      </c>
      <c r="E78" s="54"/>
      <c r="F78" s="54" t="s">
        <v>87</v>
      </c>
      <c r="G78" s="36">
        <f>ROUND(-G76*0.37951,0)</f>
        <v>-445129</v>
      </c>
      <c r="H78" s="76" t="s">
        <v>95</v>
      </c>
      <c r="I78" s="74"/>
      <c r="J78" s="74"/>
      <c r="K78" s="74"/>
    </row>
    <row r="79" spans="1:11">
      <c r="A79" s="1"/>
      <c r="B79" s="46"/>
      <c r="C79" s="54"/>
      <c r="D79" s="54"/>
      <c r="E79" s="54">
        <f>AVERAGE(D78:D80)</f>
        <v>-1930.6283333329484</v>
      </c>
      <c r="F79" s="54"/>
      <c r="G79" s="54"/>
      <c r="H79" s="77"/>
      <c r="I79" s="74"/>
      <c r="J79" s="74"/>
      <c r="K79" s="74"/>
    </row>
    <row r="80" spans="1:11">
      <c r="A80" s="50">
        <v>41425</v>
      </c>
      <c r="B80" s="46">
        <v>2329.16</v>
      </c>
      <c r="C80" s="54">
        <f>C78+B80</f>
        <v>4336309.0916666677</v>
      </c>
      <c r="D80" s="54">
        <f>C80-$D$26</f>
        <v>-766.04833333287388</v>
      </c>
      <c r="E80" s="54"/>
      <c r="F80" s="54" t="s">
        <v>88</v>
      </c>
      <c r="G80" s="54">
        <f>ROUND(-E85*0.37951,0)</f>
        <v>63692</v>
      </c>
      <c r="H80" s="77"/>
      <c r="I80" s="74"/>
      <c r="J80" s="74"/>
      <c r="K80" s="74"/>
    </row>
    <row r="81" spans="1:11">
      <c r="A81" s="1"/>
      <c r="B81" s="46"/>
      <c r="C81" s="54"/>
      <c r="D81" s="54"/>
      <c r="E81" s="54">
        <f>AVERAGE(D80:D82)</f>
        <v>-691.08333333302289</v>
      </c>
      <c r="F81" s="54" t="s">
        <v>89</v>
      </c>
      <c r="G81" s="54">
        <f>ROUND(-'8.6.3'!G51*0.37951,0)</f>
        <v>-677004</v>
      </c>
      <c r="H81" s="77"/>
      <c r="I81" s="74"/>
      <c r="J81" s="74"/>
      <c r="K81" s="74"/>
    </row>
    <row r="82" spans="1:11" ht="13.5" thickBot="1">
      <c r="A82" s="50">
        <v>41455</v>
      </c>
      <c r="B82" s="46">
        <v>149.93</v>
      </c>
      <c r="C82" s="54">
        <f>C80+B82</f>
        <v>4336459.0216666674</v>
      </c>
      <c r="D82" s="54">
        <f>C82-$D$26</f>
        <v>-616.1183333331719</v>
      </c>
      <c r="E82" s="54"/>
      <c r="F82" s="54" t="s">
        <v>90</v>
      </c>
      <c r="G82" s="152">
        <f>SUM(G80:G81)</f>
        <v>-613312</v>
      </c>
      <c r="H82" s="76" t="s">
        <v>95</v>
      </c>
      <c r="I82" s="74"/>
      <c r="J82" s="74"/>
      <c r="K82" s="74"/>
    </row>
    <row r="83" spans="1:11" ht="13.5" thickTop="1">
      <c r="A83" s="50"/>
      <c r="B83" s="54"/>
      <c r="C83" s="54"/>
      <c r="D83" s="54"/>
      <c r="E83" s="54">
        <f>AVERAGE(D82:D83)</f>
        <v>-616.1183333331719</v>
      </c>
      <c r="F83" s="133"/>
      <c r="G83" s="54"/>
      <c r="H83" s="77"/>
      <c r="I83" s="74"/>
      <c r="J83" s="74"/>
      <c r="K83" s="74"/>
    </row>
    <row r="84" spans="1:11">
      <c r="B84" s="54"/>
      <c r="C84" s="54"/>
      <c r="D84" s="54"/>
      <c r="E84" s="54"/>
      <c r="F84" s="54"/>
      <c r="G84" s="54"/>
      <c r="H84" s="77"/>
      <c r="I84" s="74"/>
      <c r="J84" s="74"/>
      <c r="K84" s="74"/>
    </row>
    <row r="85" spans="1:11">
      <c r="A85" s="56"/>
      <c r="B85" s="56"/>
      <c r="C85" s="57"/>
      <c r="D85" s="58" t="s">
        <v>77</v>
      </c>
      <c r="E85" s="57">
        <f>AVERAGE(E59:E81)</f>
        <v>-167826.64208333261</v>
      </c>
      <c r="F85" s="76" t="s">
        <v>95</v>
      </c>
      <c r="H85" s="133"/>
      <c r="I85" s="74"/>
      <c r="J85" s="74"/>
      <c r="K85" s="74"/>
    </row>
    <row r="86" spans="1:11">
      <c r="A86" s="1"/>
      <c r="B86" s="1"/>
      <c r="C86" s="1"/>
      <c r="D86" s="1"/>
      <c r="E86" s="1"/>
      <c r="G86" s="1"/>
      <c r="H86" s="77"/>
      <c r="I86" s="74"/>
      <c r="J86" s="74"/>
      <c r="K86" s="74"/>
    </row>
    <row r="87" spans="1:11">
      <c r="A87" s="1"/>
      <c r="B87" s="1"/>
      <c r="C87" s="1"/>
      <c r="D87" s="1"/>
      <c r="E87" s="1"/>
      <c r="G87" s="1"/>
      <c r="H87" s="1"/>
    </row>
    <row r="88" spans="1:11">
      <c r="H88" s="1"/>
    </row>
  </sheetData>
  <phoneticPr fontId="2" type="noConversion"/>
  <pageMargins left="1" right="0.75" top="0.75" bottom="0.75" header="0.5" footer="0.5"/>
  <pageSetup scale="69"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61"/>
  <sheetViews>
    <sheetView view="pageBreakPreview" zoomScale="75" zoomScaleNormal="100" zoomScaleSheetLayoutView="75" workbookViewId="0">
      <selection activeCell="D24" sqref="D24"/>
    </sheetView>
  </sheetViews>
  <sheetFormatPr defaultRowHeight="12.75"/>
  <cols>
    <col min="1" max="1" width="16.5703125" style="1" customWidth="1"/>
    <col min="2" max="3" width="15" style="1" customWidth="1"/>
    <col min="4" max="4" width="13" style="1" bestFit="1" customWidth="1"/>
    <col min="5" max="5" width="4.42578125" style="1" customWidth="1"/>
    <col min="6" max="6" width="28.7109375" style="1" bestFit="1" customWidth="1"/>
    <col min="7" max="7" width="12" style="1" bestFit="1" customWidth="1"/>
    <col min="8" max="8" width="6.42578125" style="1" customWidth="1"/>
    <col min="9" max="10" width="9.140625" style="1"/>
    <col min="11" max="12" width="12.85546875" style="1" bestFit="1" customWidth="1"/>
    <col min="13" max="16384" width="9.140625" style="1"/>
  </cols>
  <sheetData>
    <row r="1" spans="1:11">
      <c r="A1" s="66" t="str">
        <f>'8.6'!B1</f>
        <v>PacifiCorp</v>
      </c>
      <c r="F1" s="48" t="s">
        <v>30</v>
      </c>
      <c r="G1" s="151" t="s">
        <v>96</v>
      </c>
    </row>
    <row r="2" spans="1:11">
      <c r="A2" s="66" t="str">
        <f>'8.6'!B2</f>
        <v>Washington General Rate Case - June 2012</v>
      </c>
    </row>
    <row r="3" spans="1:11">
      <c r="A3" s="66" t="s">
        <v>102</v>
      </c>
    </row>
    <row r="4" spans="1:11">
      <c r="A4" s="67" t="s">
        <v>66</v>
      </c>
    </row>
    <row r="5" spans="1:11">
      <c r="A5" s="67"/>
    </row>
    <row r="6" spans="1:11" hidden="1">
      <c r="A6" s="1" t="s">
        <v>0</v>
      </c>
      <c r="D6" s="54">
        <v>6323966.1699999999</v>
      </c>
    </row>
    <row r="7" spans="1:11" ht="13.5" thickBot="1">
      <c r="B7" s="47"/>
      <c r="C7" s="47"/>
    </row>
    <row r="8" spans="1:11">
      <c r="A8" s="67"/>
      <c r="B8" s="159" t="s">
        <v>4</v>
      </c>
      <c r="C8" s="160"/>
      <c r="D8" s="161"/>
      <c r="E8" s="11"/>
      <c r="F8" s="11"/>
      <c r="G8" s="11"/>
      <c r="H8" s="11"/>
    </row>
    <row r="9" spans="1:11" ht="13.5" thickBot="1">
      <c r="B9" s="114" t="s">
        <v>1</v>
      </c>
      <c r="C9" s="115" t="s">
        <v>36</v>
      </c>
      <c r="D9" s="116" t="s">
        <v>2</v>
      </c>
      <c r="E9" s="68"/>
    </row>
    <row r="10" spans="1:11" s="66" customFormat="1" hidden="1">
      <c r="A10" s="65">
        <v>40179</v>
      </c>
      <c r="B10" s="81">
        <v>0</v>
      </c>
      <c r="C10" s="36"/>
      <c r="D10" s="82">
        <f>$D$6-B10</f>
        <v>6323966.1699999999</v>
      </c>
      <c r="E10" s="43"/>
      <c r="F10" s="43"/>
      <c r="G10" s="43"/>
      <c r="H10" s="43"/>
      <c r="K10" s="43"/>
    </row>
    <row r="11" spans="1:11" hidden="1">
      <c r="A11" s="65">
        <v>40210</v>
      </c>
      <c r="B11" s="81">
        <v>0</v>
      </c>
      <c r="C11" s="36"/>
      <c r="D11" s="82">
        <f t="shared" ref="D11:D26" si="0">D10-B11+C11</f>
        <v>6323966.1699999999</v>
      </c>
      <c r="E11" s="43"/>
      <c r="F11" s="43"/>
      <c r="G11" s="43"/>
      <c r="H11" s="43"/>
      <c r="K11" s="43"/>
    </row>
    <row r="12" spans="1:11" hidden="1">
      <c r="A12" s="65">
        <v>40238</v>
      </c>
      <c r="B12" s="81">
        <v>0</v>
      </c>
      <c r="C12" s="40">
        <v>-1900960</v>
      </c>
      <c r="D12" s="82">
        <f t="shared" si="0"/>
        <v>4423006.17</v>
      </c>
      <c r="E12" s="43"/>
      <c r="H12" s="43"/>
      <c r="K12" s="43"/>
    </row>
    <row r="13" spans="1:11" hidden="1">
      <c r="A13" s="65">
        <v>40269</v>
      </c>
      <c r="B13" s="81">
        <v>0</v>
      </c>
      <c r="C13" s="36"/>
      <c r="D13" s="82">
        <f t="shared" si="0"/>
        <v>4423006.17</v>
      </c>
      <c r="E13" s="43"/>
      <c r="H13" s="43"/>
      <c r="K13" s="43"/>
    </row>
    <row r="14" spans="1:11" s="66" customFormat="1" hidden="1">
      <c r="A14" s="65">
        <v>40299</v>
      </c>
      <c r="B14" s="81">
        <v>0</v>
      </c>
      <c r="C14" s="36"/>
      <c r="D14" s="82">
        <f t="shared" si="0"/>
        <v>4423006.17</v>
      </c>
      <c r="E14" s="43"/>
      <c r="H14" s="43"/>
    </row>
    <row r="15" spans="1:11" hidden="1">
      <c r="A15" s="65">
        <v>40330</v>
      </c>
      <c r="B15" s="81">
        <v>0</v>
      </c>
      <c r="C15" s="36"/>
      <c r="D15" s="82">
        <f t="shared" si="0"/>
        <v>4423006.17</v>
      </c>
      <c r="E15" s="43"/>
      <c r="H15" s="43"/>
    </row>
    <row r="16" spans="1:11" hidden="1">
      <c r="A16" s="65">
        <v>40360</v>
      </c>
      <c r="B16" s="81">
        <v>0</v>
      </c>
      <c r="C16" s="36"/>
      <c r="D16" s="82">
        <f t="shared" si="0"/>
        <v>4423006.17</v>
      </c>
      <c r="E16" s="43"/>
      <c r="H16" s="43"/>
      <c r="K16" s="43"/>
    </row>
    <row r="17" spans="1:11" hidden="1">
      <c r="A17" s="65">
        <v>40391</v>
      </c>
      <c r="B17" s="81">
        <v>0</v>
      </c>
      <c r="C17" s="36"/>
      <c r="D17" s="82">
        <f t="shared" si="0"/>
        <v>4423006.17</v>
      </c>
      <c r="E17" s="43"/>
      <c r="H17" s="43"/>
      <c r="K17" s="43"/>
    </row>
    <row r="18" spans="1:11" s="66" customFormat="1" hidden="1">
      <c r="A18" s="65">
        <v>40422</v>
      </c>
      <c r="B18" s="81">
        <v>0</v>
      </c>
      <c r="C18" s="36"/>
      <c r="D18" s="82">
        <f t="shared" si="0"/>
        <v>4423006.17</v>
      </c>
      <c r="E18" s="43"/>
      <c r="H18" s="43"/>
      <c r="K18" s="43"/>
    </row>
    <row r="19" spans="1:11" hidden="1">
      <c r="A19" s="65">
        <v>40452</v>
      </c>
      <c r="B19" s="81">
        <v>0</v>
      </c>
      <c r="C19" s="36"/>
      <c r="D19" s="82">
        <f t="shared" si="0"/>
        <v>4423006.17</v>
      </c>
      <c r="E19" s="43"/>
      <c r="F19" s="69"/>
      <c r="G19" s="80"/>
      <c r="H19" s="43"/>
      <c r="K19" s="43"/>
    </row>
    <row r="20" spans="1:11" hidden="1">
      <c r="A20" s="65">
        <v>40483</v>
      </c>
      <c r="B20" s="81">
        <v>0</v>
      </c>
      <c r="C20" s="36"/>
      <c r="D20" s="82">
        <f t="shared" si="0"/>
        <v>4423006.17</v>
      </c>
      <c r="E20" s="43"/>
      <c r="F20" s="43"/>
      <c r="G20" s="37"/>
      <c r="H20" s="43"/>
      <c r="K20" s="43"/>
    </row>
    <row r="21" spans="1:11" hidden="1">
      <c r="A21" s="65">
        <v>40513</v>
      </c>
      <c r="B21" s="81">
        <v>0</v>
      </c>
      <c r="C21" s="40">
        <v>-431631.95999999996</v>
      </c>
      <c r="D21" s="82">
        <f t="shared" si="0"/>
        <v>3991374.21</v>
      </c>
      <c r="E21" s="43"/>
      <c r="F21" s="43"/>
      <c r="G21" s="43"/>
      <c r="H21" s="43"/>
      <c r="K21" s="2"/>
    </row>
    <row r="22" spans="1:11" s="66" customFormat="1" hidden="1">
      <c r="A22" s="65">
        <v>40544</v>
      </c>
      <c r="B22" s="81">
        <v>0</v>
      </c>
      <c r="C22" s="40"/>
      <c r="D22" s="82">
        <f t="shared" si="0"/>
        <v>3991374.21</v>
      </c>
      <c r="E22" s="43"/>
      <c r="F22" s="43"/>
      <c r="G22" s="43"/>
      <c r="H22" s="43"/>
      <c r="K22" s="2"/>
    </row>
    <row r="23" spans="1:11" hidden="1">
      <c r="A23" s="65">
        <v>40575</v>
      </c>
      <c r="B23" s="81">
        <v>0</v>
      </c>
      <c r="C23" s="40"/>
      <c r="D23" s="82">
        <f t="shared" si="0"/>
        <v>3991374.21</v>
      </c>
      <c r="E23" s="43"/>
      <c r="F23" s="43"/>
      <c r="G23" s="43"/>
      <c r="H23" s="43"/>
      <c r="K23" s="2"/>
    </row>
    <row r="24" spans="1:11">
      <c r="A24" s="65">
        <v>40603</v>
      </c>
      <c r="B24" s="81">
        <v>0</v>
      </c>
      <c r="C24" s="40"/>
      <c r="D24" s="82">
        <v>4281334.2300000004</v>
      </c>
      <c r="E24" s="43"/>
      <c r="F24" s="126"/>
      <c r="G24" s="43"/>
      <c r="H24" s="43"/>
      <c r="K24" s="2"/>
    </row>
    <row r="25" spans="1:11">
      <c r="A25" s="65">
        <v>40634</v>
      </c>
      <c r="B25" s="83">
        <f>$D$24/36</f>
        <v>118925.95083333335</v>
      </c>
      <c r="C25" s="40"/>
      <c r="D25" s="82">
        <f t="shared" si="0"/>
        <v>4162408.2791666673</v>
      </c>
      <c r="E25" s="43"/>
      <c r="F25" s="126"/>
      <c r="G25" s="43"/>
      <c r="H25" s="43"/>
      <c r="K25" s="2"/>
    </row>
    <row r="26" spans="1:11">
      <c r="A26" s="65">
        <v>40664</v>
      </c>
      <c r="B26" s="83">
        <f t="shared" ref="B26:B60" si="1">$D$24/36</f>
        <v>118925.95083333335</v>
      </c>
      <c r="C26" s="40"/>
      <c r="D26" s="82">
        <f t="shared" si="0"/>
        <v>4043482.3283333341</v>
      </c>
      <c r="E26" s="43"/>
      <c r="H26" s="43"/>
    </row>
    <row r="27" spans="1:11">
      <c r="A27" s="65">
        <v>40695</v>
      </c>
      <c r="B27" s="83">
        <f t="shared" si="1"/>
        <v>118925.95083333335</v>
      </c>
      <c r="C27" s="40"/>
      <c r="D27" s="82">
        <f t="shared" ref="D27:D47" si="2">D26-B27+C27</f>
        <v>3924556.3775000009</v>
      </c>
      <c r="E27" s="43"/>
      <c r="H27" s="43"/>
    </row>
    <row r="28" spans="1:11">
      <c r="A28" s="65">
        <v>40725</v>
      </c>
      <c r="B28" s="83">
        <f t="shared" si="1"/>
        <v>118925.95083333335</v>
      </c>
      <c r="C28" s="40"/>
      <c r="D28" s="82">
        <f t="shared" si="2"/>
        <v>3805630.4266666677</v>
      </c>
      <c r="E28" s="43"/>
      <c r="H28" s="43"/>
    </row>
    <row r="29" spans="1:11">
      <c r="A29" s="65">
        <v>40756</v>
      </c>
      <c r="B29" s="83">
        <f t="shared" si="1"/>
        <v>118925.95083333335</v>
      </c>
      <c r="C29" s="40"/>
      <c r="D29" s="82">
        <f t="shared" si="2"/>
        <v>3686704.4758333345</v>
      </c>
      <c r="E29" s="43"/>
      <c r="H29" s="43"/>
    </row>
    <row r="30" spans="1:11">
      <c r="A30" s="65">
        <v>40787</v>
      </c>
      <c r="B30" s="83">
        <f t="shared" si="1"/>
        <v>118925.95083333335</v>
      </c>
      <c r="C30" s="40"/>
      <c r="D30" s="82">
        <f t="shared" si="2"/>
        <v>3567778.5250000013</v>
      </c>
      <c r="E30" s="43"/>
      <c r="H30" s="43"/>
    </row>
    <row r="31" spans="1:11">
      <c r="A31" s="65">
        <v>40817</v>
      </c>
      <c r="B31" s="83">
        <f t="shared" si="1"/>
        <v>118925.95083333335</v>
      </c>
      <c r="C31" s="40"/>
      <c r="D31" s="82">
        <f t="shared" si="2"/>
        <v>3448852.5741666681</v>
      </c>
      <c r="E31" s="43"/>
      <c r="H31" s="43"/>
    </row>
    <row r="32" spans="1:11">
      <c r="A32" s="65">
        <v>40848</v>
      </c>
      <c r="B32" s="83">
        <f t="shared" si="1"/>
        <v>118925.95083333335</v>
      </c>
      <c r="C32" s="40"/>
      <c r="D32" s="82">
        <f t="shared" si="2"/>
        <v>3329926.6233333349</v>
      </c>
      <c r="E32" s="43"/>
      <c r="H32" s="43"/>
    </row>
    <row r="33" spans="1:12">
      <c r="A33" s="65">
        <v>40878</v>
      </c>
      <c r="B33" s="83">
        <f t="shared" si="1"/>
        <v>118925.95083333335</v>
      </c>
      <c r="C33" s="40"/>
      <c r="D33" s="82">
        <f t="shared" si="2"/>
        <v>3211000.6725000017</v>
      </c>
      <c r="E33" s="43"/>
      <c r="F33" s="129"/>
      <c r="G33" s="43"/>
      <c r="H33" s="43"/>
    </row>
    <row r="34" spans="1:12">
      <c r="A34" s="65">
        <v>40909</v>
      </c>
      <c r="B34" s="134">
        <f t="shared" si="1"/>
        <v>118925.95083333335</v>
      </c>
      <c r="C34" s="40"/>
      <c r="D34" s="82">
        <f t="shared" si="2"/>
        <v>3092074.7216666685</v>
      </c>
      <c r="E34" s="43"/>
      <c r="H34" s="43"/>
    </row>
    <row r="35" spans="1:12">
      <c r="A35" s="65">
        <v>40940</v>
      </c>
      <c r="B35" s="134">
        <f t="shared" si="1"/>
        <v>118925.95083333335</v>
      </c>
      <c r="C35" s="40"/>
      <c r="D35" s="82">
        <f t="shared" si="2"/>
        <v>2973148.7708333354</v>
      </c>
      <c r="E35" s="43"/>
      <c r="H35" s="43"/>
    </row>
    <row r="36" spans="1:12">
      <c r="A36" s="65">
        <v>40969</v>
      </c>
      <c r="B36" s="134">
        <f t="shared" si="1"/>
        <v>118925.95083333335</v>
      </c>
      <c r="C36" s="40"/>
      <c r="D36" s="82">
        <f t="shared" si="2"/>
        <v>2854222.8200000022</v>
      </c>
      <c r="E36" s="43"/>
      <c r="H36" s="43"/>
      <c r="K36" s="70"/>
    </row>
    <row r="37" spans="1:12">
      <c r="A37" s="65">
        <v>41000</v>
      </c>
      <c r="B37" s="134">
        <f t="shared" si="1"/>
        <v>118925.95083333335</v>
      </c>
      <c r="C37" s="40"/>
      <c r="D37" s="82">
        <f t="shared" si="2"/>
        <v>2735296.869166669</v>
      </c>
      <c r="E37" s="43"/>
      <c r="H37" s="43"/>
      <c r="K37" s="70"/>
    </row>
    <row r="38" spans="1:12">
      <c r="A38" s="65">
        <v>41030</v>
      </c>
      <c r="B38" s="134">
        <f t="shared" si="1"/>
        <v>118925.95083333335</v>
      </c>
      <c r="C38" s="40"/>
      <c r="D38" s="82">
        <f t="shared" si="2"/>
        <v>2616370.9183333358</v>
      </c>
      <c r="E38" s="43"/>
      <c r="H38" s="43"/>
      <c r="K38" s="54"/>
    </row>
    <row r="39" spans="1:12">
      <c r="A39" s="65">
        <v>41061</v>
      </c>
      <c r="B39" s="134">
        <f t="shared" si="1"/>
        <v>118925.95083333335</v>
      </c>
      <c r="C39" s="40"/>
      <c r="D39" s="82">
        <f t="shared" si="2"/>
        <v>2497444.9675000026</v>
      </c>
      <c r="E39" s="43"/>
      <c r="H39" s="43"/>
      <c r="K39" s="54"/>
    </row>
    <row r="40" spans="1:12">
      <c r="A40" s="65">
        <v>41091</v>
      </c>
      <c r="B40" s="81">
        <f t="shared" si="1"/>
        <v>118925.95083333335</v>
      </c>
      <c r="C40" s="40"/>
      <c r="D40" s="82">
        <f t="shared" si="2"/>
        <v>2378519.0166666694</v>
      </c>
      <c r="E40" s="43"/>
      <c r="F40" s="127"/>
      <c r="G40" s="117"/>
      <c r="H40" s="43"/>
      <c r="K40" s="54"/>
      <c r="L40" s="130"/>
    </row>
    <row r="41" spans="1:12">
      <c r="A41" s="65">
        <v>41122</v>
      </c>
      <c r="B41" s="81">
        <f t="shared" si="1"/>
        <v>118925.95083333335</v>
      </c>
      <c r="C41" s="40"/>
      <c r="D41" s="82">
        <f t="shared" si="2"/>
        <v>2259593.0658333362</v>
      </c>
      <c r="E41" s="43"/>
      <c r="F41" s="127"/>
      <c r="G41" s="118"/>
      <c r="H41" s="43"/>
      <c r="K41" s="70"/>
    </row>
    <row r="42" spans="1:12">
      <c r="A42" s="65">
        <v>41153</v>
      </c>
      <c r="B42" s="81">
        <f t="shared" si="1"/>
        <v>118925.95083333335</v>
      </c>
      <c r="C42" s="40"/>
      <c r="D42" s="82">
        <f t="shared" si="2"/>
        <v>2140667.115000003</v>
      </c>
      <c r="E42" s="43"/>
      <c r="F42" s="126"/>
      <c r="H42" s="43"/>
      <c r="K42" s="70" t="s">
        <v>34</v>
      </c>
    </row>
    <row r="43" spans="1:12" ht="13.5" thickBot="1">
      <c r="A43" s="65">
        <v>41183</v>
      </c>
      <c r="B43" s="81">
        <f t="shared" si="1"/>
        <v>118925.95083333335</v>
      </c>
      <c r="C43" s="40"/>
      <c r="D43" s="82">
        <f t="shared" si="2"/>
        <v>2021741.1641666696</v>
      </c>
      <c r="E43" s="43"/>
      <c r="F43" s="126"/>
      <c r="G43" s="43"/>
      <c r="H43" s="43"/>
      <c r="K43" s="71" t="s">
        <v>35</v>
      </c>
    </row>
    <row r="44" spans="1:12">
      <c r="A44" s="65">
        <v>41214</v>
      </c>
      <c r="B44" s="81">
        <f t="shared" si="1"/>
        <v>118925.95083333335</v>
      </c>
      <c r="C44" s="40"/>
      <c r="D44" s="82">
        <f t="shared" si="2"/>
        <v>1902815.2133333362</v>
      </c>
      <c r="E44" s="43"/>
      <c r="F44" s="126"/>
      <c r="G44" s="43"/>
      <c r="H44" s="43"/>
      <c r="K44" s="120">
        <f>AVERAGE(D39:D40)</f>
        <v>2437981.9920833362</v>
      </c>
    </row>
    <row r="45" spans="1:12">
      <c r="A45" s="65">
        <v>41244</v>
      </c>
      <c r="B45" s="81">
        <f t="shared" si="1"/>
        <v>118925.95083333335</v>
      </c>
      <c r="C45" s="40"/>
      <c r="D45" s="82">
        <f t="shared" si="2"/>
        <v>1783889.2625000027</v>
      </c>
      <c r="E45" s="43"/>
      <c r="F45" s="128"/>
      <c r="G45" s="37"/>
      <c r="H45" s="43"/>
      <c r="K45" s="121">
        <f t="shared" ref="K45:K55" si="3">AVERAGE(D40:D41)</f>
        <v>2319056.0412500026</v>
      </c>
    </row>
    <row r="46" spans="1:12">
      <c r="A46" s="65">
        <v>41275</v>
      </c>
      <c r="B46" s="135">
        <f t="shared" si="1"/>
        <v>118925.95083333335</v>
      </c>
      <c r="C46" s="43"/>
      <c r="D46" s="110">
        <f t="shared" si="2"/>
        <v>1664963.3116666693</v>
      </c>
      <c r="E46" s="43"/>
      <c r="F46" s="127" t="s">
        <v>70</v>
      </c>
      <c r="G46" s="117">
        <f>SUM(B40:B51)</f>
        <v>1427111.4100000004</v>
      </c>
      <c r="K46" s="121">
        <f t="shared" si="3"/>
        <v>2200130.0904166698</v>
      </c>
    </row>
    <row r="47" spans="1:12">
      <c r="A47" s="65">
        <v>41306</v>
      </c>
      <c r="B47" s="135">
        <f t="shared" si="1"/>
        <v>118925.95083333335</v>
      </c>
      <c r="C47" s="43"/>
      <c r="D47" s="110">
        <f t="shared" si="2"/>
        <v>1546037.3608333359</v>
      </c>
      <c r="F47" s="127"/>
      <c r="G47" s="118" t="str">
        <f>"Ref "&amp;'8.6'!$J$1</f>
        <v>Ref 8.6</v>
      </c>
      <c r="K47" s="121">
        <f t="shared" si="3"/>
        <v>2081204.1395833362</v>
      </c>
    </row>
    <row r="48" spans="1:12">
      <c r="A48" s="65">
        <v>41334</v>
      </c>
      <c r="B48" s="135">
        <f t="shared" si="1"/>
        <v>118925.95083333335</v>
      </c>
      <c r="C48" s="43"/>
      <c r="D48" s="110">
        <f t="shared" ref="D48:D57" si="4">D47-B48+C48</f>
        <v>1427111.4100000025</v>
      </c>
      <c r="K48" s="121">
        <f t="shared" si="3"/>
        <v>1962278.188750003</v>
      </c>
    </row>
    <row r="49" spans="1:12">
      <c r="A49" s="65">
        <v>41365</v>
      </c>
      <c r="B49" s="135">
        <f t="shared" si="1"/>
        <v>118925.95083333335</v>
      </c>
      <c r="C49" s="43"/>
      <c r="D49" s="110">
        <f t="shared" si="4"/>
        <v>1308185.4591666691</v>
      </c>
      <c r="K49" s="121">
        <f t="shared" si="3"/>
        <v>1843352.2379166693</v>
      </c>
    </row>
    <row r="50" spans="1:12">
      <c r="A50" s="65">
        <v>41395</v>
      </c>
      <c r="B50" s="135">
        <f t="shared" si="1"/>
        <v>118925.95083333335</v>
      </c>
      <c r="C50" s="43"/>
      <c r="D50" s="110">
        <f t="shared" si="4"/>
        <v>1189259.5083333356</v>
      </c>
      <c r="K50" s="121">
        <f t="shared" si="3"/>
        <v>1724426.2870833362</v>
      </c>
    </row>
    <row r="51" spans="1:12">
      <c r="A51" s="65">
        <v>41426</v>
      </c>
      <c r="B51" s="135">
        <f t="shared" si="1"/>
        <v>118925.95083333335</v>
      </c>
      <c r="C51" s="43"/>
      <c r="D51" s="110">
        <f t="shared" si="4"/>
        <v>1070333.5575000022</v>
      </c>
      <c r="F51" s="128" t="s">
        <v>69</v>
      </c>
      <c r="G51" s="37">
        <f>K56</f>
        <v>1783889.2625000027</v>
      </c>
      <c r="K51" s="121">
        <f t="shared" si="3"/>
        <v>1605500.3362500025</v>
      </c>
    </row>
    <row r="52" spans="1:12">
      <c r="A52" s="65">
        <v>41456</v>
      </c>
      <c r="B52" s="99">
        <f t="shared" si="1"/>
        <v>118925.95083333335</v>
      </c>
      <c r="C52" s="43"/>
      <c r="D52" s="110">
        <f t="shared" si="4"/>
        <v>951407.6066666689</v>
      </c>
      <c r="F52" s="129"/>
      <c r="G52" s="131" t="str">
        <f>"Ref "&amp;'8.6.2'!G1</f>
        <v>Ref 8.6.2</v>
      </c>
      <c r="K52" s="121">
        <f t="shared" si="3"/>
        <v>1486574.3854166693</v>
      </c>
    </row>
    <row r="53" spans="1:12">
      <c r="A53" s="65">
        <v>41487</v>
      </c>
      <c r="B53" s="99">
        <f t="shared" si="1"/>
        <v>118925.95083333335</v>
      </c>
      <c r="C53" s="43"/>
      <c r="D53" s="110">
        <f t="shared" si="4"/>
        <v>832481.65583333559</v>
      </c>
      <c r="K53" s="121">
        <f t="shared" si="3"/>
        <v>1367648.4345833356</v>
      </c>
    </row>
    <row r="54" spans="1:12">
      <c r="A54" s="65">
        <v>41518</v>
      </c>
      <c r="B54" s="99">
        <f t="shared" si="1"/>
        <v>118925.95083333335</v>
      </c>
      <c r="C54" s="43"/>
      <c r="D54" s="110">
        <f t="shared" si="4"/>
        <v>713555.70500000229</v>
      </c>
      <c r="K54" s="121">
        <f t="shared" si="3"/>
        <v>1248722.4837500025</v>
      </c>
    </row>
    <row r="55" spans="1:12" ht="13.5" thickBot="1">
      <c r="A55" s="65">
        <v>41548</v>
      </c>
      <c r="B55" s="99">
        <f t="shared" si="1"/>
        <v>118925.95083333335</v>
      </c>
      <c r="C55" s="43"/>
      <c r="D55" s="110">
        <f t="shared" si="4"/>
        <v>594629.75416666898</v>
      </c>
      <c r="K55" s="122">
        <f t="shared" si="3"/>
        <v>1129796.5329166688</v>
      </c>
    </row>
    <row r="56" spans="1:12">
      <c r="A56" s="65">
        <v>41579</v>
      </c>
      <c r="B56" s="99">
        <f t="shared" si="1"/>
        <v>118925.95083333335</v>
      </c>
      <c r="C56" s="43"/>
      <c r="D56" s="110">
        <f t="shared" si="4"/>
        <v>475703.80333333561</v>
      </c>
      <c r="K56" s="54">
        <f>AVERAGE(K44:K55)</f>
        <v>1783889.2625000027</v>
      </c>
      <c r="L56" s="34">
        <f>(+D39+D51+SUM(D40:D50)*2)/24</f>
        <v>1783889.2625000027</v>
      </c>
    </row>
    <row r="57" spans="1:12">
      <c r="A57" s="65">
        <v>41609</v>
      </c>
      <c r="B57" s="99">
        <f t="shared" si="1"/>
        <v>118925.95083333335</v>
      </c>
      <c r="C57" s="43"/>
      <c r="D57" s="110">
        <f t="shared" si="4"/>
        <v>356777.85250000225</v>
      </c>
    </row>
    <row r="58" spans="1:12">
      <c r="A58" s="65">
        <v>41640</v>
      </c>
      <c r="B58" s="99">
        <f t="shared" si="1"/>
        <v>118925.95083333335</v>
      </c>
      <c r="C58" s="43"/>
      <c r="D58" s="110">
        <f>D57-B58+C58</f>
        <v>237851.90166666888</v>
      </c>
    </row>
    <row r="59" spans="1:12">
      <c r="A59" s="65">
        <v>41671</v>
      </c>
      <c r="B59" s="99">
        <f t="shared" si="1"/>
        <v>118925.95083333335</v>
      </c>
      <c r="C59" s="43"/>
      <c r="D59" s="110">
        <f>D58-B59+C59</f>
        <v>118925.95083333553</v>
      </c>
    </row>
    <row r="60" spans="1:12" ht="13.5" thickBot="1">
      <c r="A60" s="65">
        <v>41699</v>
      </c>
      <c r="B60" s="111">
        <f t="shared" si="1"/>
        <v>118925.95083333335</v>
      </c>
      <c r="C60" s="112"/>
      <c r="D60" s="113">
        <f>D59-B60+C60</f>
        <v>2.1827872842550278E-9</v>
      </c>
    </row>
    <row r="61" spans="1:12">
      <c r="B61" s="34">
        <f>SUM(B10:B60)</f>
        <v>4281334.2299999986</v>
      </c>
    </row>
  </sheetData>
  <mergeCells count="1">
    <mergeCell ref="B8:D8"/>
  </mergeCells>
  <phoneticPr fontId="2" type="noConversion"/>
  <pageMargins left="1" right="0.75" top="0.75" bottom="0.75" header="0.5" footer="0.5"/>
  <pageSetup scale="75"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34"/>
  <sheetViews>
    <sheetView view="pageBreakPreview" zoomScale="130" zoomScaleNormal="100" zoomScaleSheetLayoutView="130" workbookViewId="0">
      <selection activeCell="F10" sqref="F10"/>
    </sheetView>
  </sheetViews>
  <sheetFormatPr defaultRowHeight="12.75"/>
  <cols>
    <col min="1" max="1" width="13.42578125" style="73" customWidth="1"/>
    <col min="2" max="2" width="8.7109375" style="73" bestFit="1" customWidth="1"/>
    <col min="3" max="3" width="41.7109375" style="73" bestFit="1" customWidth="1"/>
    <col min="4" max="4" width="8.5703125" style="73" bestFit="1" customWidth="1"/>
    <col min="5" max="5" width="12" style="73" customWidth="1"/>
    <col min="6" max="6" width="14.5703125" style="73" bestFit="1" customWidth="1"/>
    <col min="7" max="7" width="10.85546875" style="73" bestFit="1" customWidth="1"/>
    <col min="8" max="259" width="9.140625" style="73"/>
    <col min="260" max="260" width="36.85546875" style="73" bestFit="1" customWidth="1"/>
    <col min="261" max="261" width="9.140625" style="73"/>
    <col min="262" max="262" width="14.5703125" style="73" bestFit="1" customWidth="1"/>
    <col min="263" max="263" width="10.85546875" style="73" bestFit="1" customWidth="1"/>
    <col min="264" max="515" width="9.140625" style="73"/>
    <col min="516" max="516" width="36.85546875" style="73" bestFit="1" customWidth="1"/>
    <col min="517" max="517" width="9.140625" style="73"/>
    <col min="518" max="518" width="14.5703125" style="73" bestFit="1" customWidth="1"/>
    <col min="519" max="519" width="10.85546875" style="73" bestFit="1" customWidth="1"/>
    <col min="520" max="771" width="9.140625" style="73"/>
    <col min="772" max="772" width="36.85546875" style="73" bestFit="1" customWidth="1"/>
    <col min="773" max="773" width="9.140625" style="73"/>
    <col min="774" max="774" width="14.5703125" style="73" bestFit="1" customWidth="1"/>
    <col min="775" max="775" width="10.85546875" style="73" bestFit="1" customWidth="1"/>
    <col min="776" max="1027" width="9.140625" style="73"/>
    <col min="1028" max="1028" width="36.85546875" style="73" bestFit="1" customWidth="1"/>
    <col min="1029" max="1029" width="9.140625" style="73"/>
    <col min="1030" max="1030" width="14.5703125" style="73" bestFit="1" customWidth="1"/>
    <col min="1031" max="1031" width="10.85546875" style="73" bestFit="1" customWidth="1"/>
    <col min="1032" max="1283" width="9.140625" style="73"/>
    <col min="1284" max="1284" width="36.85546875" style="73" bestFit="1" customWidth="1"/>
    <col min="1285" max="1285" width="9.140625" style="73"/>
    <col min="1286" max="1286" width="14.5703125" style="73" bestFit="1" customWidth="1"/>
    <col min="1287" max="1287" width="10.85546875" style="73" bestFit="1" customWidth="1"/>
    <col min="1288" max="1539" width="9.140625" style="73"/>
    <col min="1540" max="1540" width="36.85546875" style="73" bestFit="1" customWidth="1"/>
    <col min="1541" max="1541" width="9.140625" style="73"/>
    <col min="1542" max="1542" width="14.5703125" style="73" bestFit="1" customWidth="1"/>
    <col min="1543" max="1543" width="10.85546875" style="73" bestFit="1" customWidth="1"/>
    <col min="1544" max="1795" width="9.140625" style="73"/>
    <col min="1796" max="1796" width="36.85546875" style="73" bestFit="1" customWidth="1"/>
    <col min="1797" max="1797" width="9.140625" style="73"/>
    <col min="1798" max="1798" width="14.5703125" style="73" bestFit="1" customWidth="1"/>
    <col min="1799" max="1799" width="10.85546875" style="73" bestFit="1" customWidth="1"/>
    <col min="1800" max="2051" width="9.140625" style="73"/>
    <col min="2052" max="2052" width="36.85546875" style="73" bestFit="1" customWidth="1"/>
    <col min="2053" max="2053" width="9.140625" style="73"/>
    <col min="2054" max="2054" width="14.5703125" style="73" bestFit="1" customWidth="1"/>
    <col min="2055" max="2055" width="10.85546875" style="73" bestFit="1" customWidth="1"/>
    <col min="2056" max="2307" width="9.140625" style="73"/>
    <col min="2308" max="2308" width="36.85546875" style="73" bestFit="1" customWidth="1"/>
    <col min="2309" max="2309" width="9.140625" style="73"/>
    <col min="2310" max="2310" width="14.5703125" style="73" bestFit="1" customWidth="1"/>
    <col min="2311" max="2311" width="10.85546875" style="73" bestFit="1" customWidth="1"/>
    <col min="2312" max="2563" width="9.140625" style="73"/>
    <col min="2564" max="2564" width="36.85546875" style="73" bestFit="1" customWidth="1"/>
    <col min="2565" max="2565" width="9.140625" style="73"/>
    <col min="2566" max="2566" width="14.5703125" style="73" bestFit="1" customWidth="1"/>
    <col min="2567" max="2567" width="10.85546875" style="73" bestFit="1" customWidth="1"/>
    <col min="2568" max="2819" width="9.140625" style="73"/>
    <col min="2820" max="2820" width="36.85546875" style="73" bestFit="1" customWidth="1"/>
    <col min="2821" max="2821" width="9.140625" style="73"/>
    <col min="2822" max="2822" width="14.5703125" style="73" bestFit="1" customWidth="1"/>
    <col min="2823" max="2823" width="10.85546875" style="73" bestFit="1" customWidth="1"/>
    <col min="2824" max="3075" width="9.140625" style="73"/>
    <col min="3076" max="3076" width="36.85546875" style="73" bestFit="1" customWidth="1"/>
    <col min="3077" max="3077" width="9.140625" style="73"/>
    <col min="3078" max="3078" width="14.5703125" style="73" bestFit="1" customWidth="1"/>
    <col min="3079" max="3079" width="10.85546875" style="73" bestFit="1" customWidth="1"/>
    <col min="3080" max="3331" width="9.140625" style="73"/>
    <col min="3332" max="3332" width="36.85546875" style="73" bestFit="1" customWidth="1"/>
    <col min="3333" max="3333" width="9.140625" style="73"/>
    <col min="3334" max="3334" width="14.5703125" style="73" bestFit="1" customWidth="1"/>
    <col min="3335" max="3335" width="10.85546875" style="73" bestFit="1" customWidth="1"/>
    <col min="3336" max="3587" width="9.140625" style="73"/>
    <col min="3588" max="3588" width="36.85546875" style="73" bestFit="1" customWidth="1"/>
    <col min="3589" max="3589" width="9.140625" style="73"/>
    <col min="3590" max="3590" width="14.5703125" style="73" bestFit="1" customWidth="1"/>
    <col min="3591" max="3591" width="10.85546875" style="73" bestFit="1" customWidth="1"/>
    <col min="3592" max="3843" width="9.140625" style="73"/>
    <col min="3844" max="3844" width="36.85546875" style="73" bestFit="1" customWidth="1"/>
    <col min="3845" max="3845" width="9.140625" style="73"/>
    <col min="3846" max="3846" width="14.5703125" style="73" bestFit="1" customWidth="1"/>
    <col min="3847" max="3847" width="10.85546875" style="73" bestFit="1" customWidth="1"/>
    <col min="3848" max="4099" width="9.140625" style="73"/>
    <col min="4100" max="4100" width="36.85546875" style="73" bestFit="1" customWidth="1"/>
    <col min="4101" max="4101" width="9.140625" style="73"/>
    <col min="4102" max="4102" width="14.5703125" style="73" bestFit="1" customWidth="1"/>
    <col min="4103" max="4103" width="10.85546875" style="73" bestFit="1" customWidth="1"/>
    <col min="4104" max="4355" width="9.140625" style="73"/>
    <col min="4356" max="4356" width="36.85546875" style="73" bestFit="1" customWidth="1"/>
    <col min="4357" max="4357" width="9.140625" style="73"/>
    <col min="4358" max="4358" width="14.5703125" style="73" bestFit="1" customWidth="1"/>
    <col min="4359" max="4359" width="10.85546875" style="73" bestFit="1" customWidth="1"/>
    <col min="4360" max="4611" width="9.140625" style="73"/>
    <col min="4612" max="4612" width="36.85546875" style="73" bestFit="1" customWidth="1"/>
    <col min="4613" max="4613" width="9.140625" style="73"/>
    <col min="4614" max="4614" width="14.5703125" style="73" bestFit="1" customWidth="1"/>
    <col min="4615" max="4615" width="10.85546875" style="73" bestFit="1" customWidth="1"/>
    <col min="4616" max="4867" width="9.140625" style="73"/>
    <col min="4868" max="4868" width="36.85546875" style="73" bestFit="1" customWidth="1"/>
    <col min="4869" max="4869" width="9.140625" style="73"/>
    <col min="4870" max="4870" width="14.5703125" style="73" bestFit="1" customWidth="1"/>
    <col min="4871" max="4871" width="10.85546875" style="73" bestFit="1" customWidth="1"/>
    <col min="4872" max="5123" width="9.140625" style="73"/>
    <col min="5124" max="5124" width="36.85546875" style="73" bestFit="1" customWidth="1"/>
    <col min="5125" max="5125" width="9.140625" style="73"/>
    <col min="5126" max="5126" width="14.5703125" style="73" bestFit="1" customWidth="1"/>
    <col min="5127" max="5127" width="10.85546875" style="73" bestFit="1" customWidth="1"/>
    <col min="5128" max="5379" width="9.140625" style="73"/>
    <col min="5380" max="5380" width="36.85546875" style="73" bestFit="1" customWidth="1"/>
    <col min="5381" max="5381" width="9.140625" style="73"/>
    <col min="5382" max="5382" width="14.5703125" style="73" bestFit="1" customWidth="1"/>
    <col min="5383" max="5383" width="10.85546875" style="73" bestFit="1" customWidth="1"/>
    <col min="5384" max="5635" width="9.140625" style="73"/>
    <col min="5636" max="5636" width="36.85546875" style="73" bestFit="1" customWidth="1"/>
    <col min="5637" max="5637" width="9.140625" style="73"/>
    <col min="5638" max="5638" width="14.5703125" style="73" bestFit="1" customWidth="1"/>
    <col min="5639" max="5639" width="10.85546875" style="73" bestFit="1" customWidth="1"/>
    <col min="5640" max="5891" width="9.140625" style="73"/>
    <col min="5892" max="5892" width="36.85546875" style="73" bestFit="1" customWidth="1"/>
    <col min="5893" max="5893" width="9.140625" style="73"/>
    <col min="5894" max="5894" width="14.5703125" style="73" bestFit="1" customWidth="1"/>
    <col min="5895" max="5895" width="10.85546875" style="73" bestFit="1" customWidth="1"/>
    <col min="5896" max="6147" width="9.140625" style="73"/>
    <col min="6148" max="6148" width="36.85546875" style="73" bestFit="1" customWidth="1"/>
    <col min="6149" max="6149" width="9.140625" style="73"/>
    <col min="6150" max="6150" width="14.5703125" style="73" bestFit="1" customWidth="1"/>
    <col min="6151" max="6151" width="10.85546875" style="73" bestFit="1" customWidth="1"/>
    <col min="6152" max="6403" width="9.140625" style="73"/>
    <col min="6404" max="6404" width="36.85546875" style="73" bestFit="1" customWidth="1"/>
    <col min="6405" max="6405" width="9.140625" style="73"/>
    <col min="6406" max="6406" width="14.5703125" style="73" bestFit="1" customWidth="1"/>
    <col min="6407" max="6407" width="10.85546875" style="73" bestFit="1" customWidth="1"/>
    <col min="6408" max="6659" width="9.140625" style="73"/>
    <col min="6660" max="6660" width="36.85546875" style="73" bestFit="1" customWidth="1"/>
    <col min="6661" max="6661" width="9.140625" style="73"/>
    <col min="6662" max="6662" width="14.5703125" style="73" bestFit="1" customWidth="1"/>
    <col min="6663" max="6663" width="10.85546875" style="73" bestFit="1" customWidth="1"/>
    <col min="6664" max="6915" width="9.140625" style="73"/>
    <col min="6916" max="6916" width="36.85546875" style="73" bestFit="1" customWidth="1"/>
    <col min="6917" max="6917" width="9.140625" style="73"/>
    <col min="6918" max="6918" width="14.5703125" style="73" bestFit="1" customWidth="1"/>
    <col min="6919" max="6919" width="10.85546875" style="73" bestFit="1" customWidth="1"/>
    <col min="6920" max="7171" width="9.140625" style="73"/>
    <col min="7172" max="7172" width="36.85546875" style="73" bestFit="1" customWidth="1"/>
    <col min="7173" max="7173" width="9.140625" style="73"/>
    <col min="7174" max="7174" width="14.5703125" style="73" bestFit="1" customWidth="1"/>
    <col min="7175" max="7175" width="10.85546875" style="73" bestFit="1" customWidth="1"/>
    <col min="7176" max="7427" width="9.140625" style="73"/>
    <col min="7428" max="7428" width="36.85546875" style="73" bestFit="1" customWidth="1"/>
    <col min="7429" max="7429" width="9.140625" style="73"/>
    <col min="7430" max="7430" width="14.5703125" style="73" bestFit="1" customWidth="1"/>
    <col min="7431" max="7431" width="10.85546875" style="73" bestFit="1" customWidth="1"/>
    <col min="7432" max="7683" width="9.140625" style="73"/>
    <col min="7684" max="7684" width="36.85546875" style="73" bestFit="1" customWidth="1"/>
    <col min="7685" max="7685" width="9.140625" style="73"/>
    <col min="7686" max="7686" width="14.5703125" style="73" bestFit="1" customWidth="1"/>
    <col min="7687" max="7687" width="10.85546875" style="73" bestFit="1" customWidth="1"/>
    <col min="7688" max="7939" width="9.140625" style="73"/>
    <col min="7940" max="7940" width="36.85546875" style="73" bestFit="1" customWidth="1"/>
    <col min="7941" max="7941" width="9.140625" style="73"/>
    <col min="7942" max="7942" width="14.5703125" style="73" bestFit="1" customWidth="1"/>
    <col min="7943" max="7943" width="10.85546875" style="73" bestFit="1" customWidth="1"/>
    <col min="7944" max="8195" width="9.140625" style="73"/>
    <col min="8196" max="8196" width="36.85546875" style="73" bestFit="1" customWidth="1"/>
    <col min="8197" max="8197" width="9.140625" style="73"/>
    <col min="8198" max="8198" width="14.5703125" style="73" bestFit="1" customWidth="1"/>
    <col min="8199" max="8199" width="10.85546875" style="73" bestFit="1" customWidth="1"/>
    <col min="8200" max="8451" width="9.140625" style="73"/>
    <col min="8452" max="8452" width="36.85546875" style="73" bestFit="1" customWidth="1"/>
    <col min="8453" max="8453" width="9.140625" style="73"/>
    <col min="8454" max="8454" width="14.5703125" style="73" bestFit="1" customWidth="1"/>
    <col min="8455" max="8455" width="10.85546875" style="73" bestFit="1" customWidth="1"/>
    <col min="8456" max="8707" width="9.140625" style="73"/>
    <col min="8708" max="8708" width="36.85546875" style="73" bestFit="1" customWidth="1"/>
    <col min="8709" max="8709" width="9.140625" style="73"/>
    <col min="8710" max="8710" width="14.5703125" style="73" bestFit="1" customWidth="1"/>
    <col min="8711" max="8711" width="10.85546875" style="73" bestFit="1" customWidth="1"/>
    <col min="8712" max="8963" width="9.140625" style="73"/>
    <col min="8964" max="8964" width="36.85546875" style="73" bestFit="1" customWidth="1"/>
    <col min="8965" max="8965" width="9.140625" style="73"/>
    <col min="8966" max="8966" width="14.5703125" style="73" bestFit="1" customWidth="1"/>
    <col min="8967" max="8967" width="10.85546875" style="73" bestFit="1" customWidth="1"/>
    <col min="8968" max="9219" width="9.140625" style="73"/>
    <col min="9220" max="9220" width="36.85546875" style="73" bestFit="1" customWidth="1"/>
    <col min="9221" max="9221" width="9.140625" style="73"/>
    <col min="9222" max="9222" width="14.5703125" style="73" bestFit="1" customWidth="1"/>
    <col min="9223" max="9223" width="10.85546875" style="73" bestFit="1" customWidth="1"/>
    <col min="9224" max="9475" width="9.140625" style="73"/>
    <col min="9476" max="9476" width="36.85546875" style="73" bestFit="1" customWidth="1"/>
    <col min="9477" max="9477" width="9.140625" style="73"/>
    <col min="9478" max="9478" width="14.5703125" style="73" bestFit="1" customWidth="1"/>
    <col min="9479" max="9479" width="10.85546875" style="73" bestFit="1" customWidth="1"/>
    <col min="9480" max="9731" width="9.140625" style="73"/>
    <col min="9732" max="9732" width="36.85546875" style="73" bestFit="1" customWidth="1"/>
    <col min="9733" max="9733" width="9.140625" style="73"/>
    <col min="9734" max="9734" width="14.5703125" style="73" bestFit="1" customWidth="1"/>
    <col min="9735" max="9735" width="10.85546875" style="73" bestFit="1" customWidth="1"/>
    <col min="9736" max="9987" width="9.140625" style="73"/>
    <col min="9988" max="9988" width="36.85546875" style="73" bestFit="1" customWidth="1"/>
    <col min="9989" max="9989" width="9.140625" style="73"/>
    <col min="9990" max="9990" width="14.5703125" style="73" bestFit="1" customWidth="1"/>
    <col min="9991" max="9991" width="10.85546875" style="73" bestFit="1" customWidth="1"/>
    <col min="9992" max="10243" width="9.140625" style="73"/>
    <col min="10244" max="10244" width="36.85546875" style="73" bestFit="1" customWidth="1"/>
    <col min="10245" max="10245" width="9.140625" style="73"/>
    <col min="10246" max="10246" width="14.5703125" style="73" bestFit="1" customWidth="1"/>
    <col min="10247" max="10247" width="10.85546875" style="73" bestFit="1" customWidth="1"/>
    <col min="10248" max="10499" width="9.140625" style="73"/>
    <col min="10500" max="10500" width="36.85546875" style="73" bestFit="1" customWidth="1"/>
    <col min="10501" max="10501" width="9.140625" style="73"/>
    <col min="10502" max="10502" width="14.5703125" style="73" bestFit="1" customWidth="1"/>
    <col min="10503" max="10503" width="10.85546875" style="73" bestFit="1" customWidth="1"/>
    <col min="10504" max="10755" width="9.140625" style="73"/>
    <col min="10756" max="10756" width="36.85546875" style="73" bestFit="1" customWidth="1"/>
    <col min="10757" max="10757" width="9.140625" style="73"/>
    <col min="10758" max="10758" width="14.5703125" style="73" bestFit="1" customWidth="1"/>
    <col min="10759" max="10759" width="10.85546875" style="73" bestFit="1" customWidth="1"/>
    <col min="10760" max="11011" width="9.140625" style="73"/>
    <col min="11012" max="11012" width="36.85546875" style="73" bestFit="1" customWidth="1"/>
    <col min="11013" max="11013" width="9.140625" style="73"/>
    <col min="11014" max="11014" width="14.5703125" style="73" bestFit="1" customWidth="1"/>
    <col min="11015" max="11015" width="10.85546875" style="73" bestFit="1" customWidth="1"/>
    <col min="11016" max="11267" width="9.140625" style="73"/>
    <col min="11268" max="11268" width="36.85546875" style="73" bestFit="1" customWidth="1"/>
    <col min="11269" max="11269" width="9.140625" style="73"/>
    <col min="11270" max="11270" width="14.5703125" style="73" bestFit="1" customWidth="1"/>
    <col min="11271" max="11271" width="10.85546875" style="73" bestFit="1" customWidth="1"/>
    <col min="11272" max="11523" width="9.140625" style="73"/>
    <col min="11524" max="11524" width="36.85546875" style="73" bestFit="1" customWidth="1"/>
    <col min="11525" max="11525" width="9.140625" style="73"/>
    <col min="11526" max="11526" width="14.5703125" style="73" bestFit="1" customWidth="1"/>
    <col min="11527" max="11527" width="10.85546875" style="73" bestFit="1" customWidth="1"/>
    <col min="11528" max="11779" width="9.140625" style="73"/>
    <col min="11780" max="11780" width="36.85546875" style="73" bestFit="1" customWidth="1"/>
    <col min="11781" max="11781" width="9.140625" style="73"/>
    <col min="11782" max="11782" width="14.5703125" style="73" bestFit="1" customWidth="1"/>
    <col min="11783" max="11783" width="10.85546875" style="73" bestFit="1" customWidth="1"/>
    <col min="11784" max="12035" width="9.140625" style="73"/>
    <col min="12036" max="12036" width="36.85546875" style="73" bestFit="1" customWidth="1"/>
    <col min="12037" max="12037" width="9.140625" style="73"/>
    <col min="12038" max="12038" width="14.5703125" style="73" bestFit="1" customWidth="1"/>
    <col min="12039" max="12039" width="10.85546875" style="73" bestFit="1" customWidth="1"/>
    <col min="12040" max="12291" width="9.140625" style="73"/>
    <col min="12292" max="12292" width="36.85546875" style="73" bestFit="1" customWidth="1"/>
    <col min="12293" max="12293" width="9.140625" style="73"/>
    <col min="12294" max="12294" width="14.5703125" style="73" bestFit="1" customWidth="1"/>
    <col min="12295" max="12295" width="10.85546875" style="73" bestFit="1" customWidth="1"/>
    <col min="12296" max="12547" width="9.140625" style="73"/>
    <col min="12548" max="12548" width="36.85546875" style="73" bestFit="1" customWidth="1"/>
    <col min="12549" max="12549" width="9.140625" style="73"/>
    <col min="12550" max="12550" width="14.5703125" style="73" bestFit="1" customWidth="1"/>
    <col min="12551" max="12551" width="10.85546875" style="73" bestFit="1" customWidth="1"/>
    <col min="12552" max="12803" width="9.140625" style="73"/>
    <col min="12804" max="12804" width="36.85546875" style="73" bestFit="1" customWidth="1"/>
    <col min="12805" max="12805" width="9.140625" style="73"/>
    <col min="12806" max="12806" width="14.5703125" style="73" bestFit="1" customWidth="1"/>
    <col min="12807" max="12807" width="10.85546875" style="73" bestFit="1" customWidth="1"/>
    <col min="12808" max="13059" width="9.140625" style="73"/>
    <col min="13060" max="13060" width="36.85546875" style="73" bestFit="1" customWidth="1"/>
    <col min="13061" max="13061" width="9.140625" style="73"/>
    <col min="13062" max="13062" width="14.5703125" style="73" bestFit="1" customWidth="1"/>
    <col min="13063" max="13063" width="10.85546875" style="73" bestFit="1" customWidth="1"/>
    <col min="13064" max="13315" width="9.140625" style="73"/>
    <col min="13316" max="13316" width="36.85546875" style="73" bestFit="1" customWidth="1"/>
    <col min="13317" max="13317" width="9.140625" style="73"/>
    <col min="13318" max="13318" width="14.5703125" style="73" bestFit="1" customWidth="1"/>
    <col min="13319" max="13319" width="10.85546875" style="73" bestFit="1" customWidth="1"/>
    <col min="13320" max="13571" width="9.140625" style="73"/>
    <col min="13572" max="13572" width="36.85546875" style="73" bestFit="1" customWidth="1"/>
    <col min="13573" max="13573" width="9.140625" style="73"/>
    <col min="13574" max="13574" width="14.5703125" style="73" bestFit="1" customWidth="1"/>
    <col min="13575" max="13575" width="10.85546875" style="73" bestFit="1" customWidth="1"/>
    <col min="13576" max="13827" width="9.140625" style="73"/>
    <col min="13828" max="13828" width="36.85546875" style="73" bestFit="1" customWidth="1"/>
    <col min="13829" max="13829" width="9.140625" style="73"/>
    <col min="13830" max="13830" width="14.5703125" style="73" bestFit="1" customWidth="1"/>
    <col min="13831" max="13831" width="10.85546875" style="73" bestFit="1" customWidth="1"/>
    <col min="13832" max="14083" width="9.140625" style="73"/>
    <col min="14084" max="14084" width="36.85546875" style="73" bestFit="1" customWidth="1"/>
    <col min="14085" max="14085" width="9.140625" style="73"/>
    <col min="14086" max="14086" width="14.5703125" style="73" bestFit="1" customWidth="1"/>
    <col min="14087" max="14087" width="10.85546875" style="73" bestFit="1" customWidth="1"/>
    <col min="14088" max="14339" width="9.140625" style="73"/>
    <col min="14340" max="14340" width="36.85546875" style="73" bestFit="1" customWidth="1"/>
    <col min="14341" max="14341" width="9.140625" style="73"/>
    <col min="14342" max="14342" width="14.5703125" style="73" bestFit="1" customWidth="1"/>
    <col min="14343" max="14343" width="10.85546875" style="73" bestFit="1" customWidth="1"/>
    <col min="14344" max="14595" width="9.140625" style="73"/>
    <col min="14596" max="14596" width="36.85546875" style="73" bestFit="1" customWidth="1"/>
    <col min="14597" max="14597" width="9.140625" style="73"/>
    <col min="14598" max="14598" width="14.5703125" style="73" bestFit="1" customWidth="1"/>
    <col min="14599" max="14599" width="10.85546875" style="73" bestFit="1" customWidth="1"/>
    <col min="14600" max="14851" width="9.140625" style="73"/>
    <col min="14852" max="14852" width="36.85546875" style="73" bestFit="1" customWidth="1"/>
    <col min="14853" max="14853" width="9.140625" style="73"/>
    <col min="14854" max="14854" width="14.5703125" style="73" bestFit="1" customWidth="1"/>
    <col min="14855" max="14855" width="10.85546875" style="73" bestFit="1" customWidth="1"/>
    <col min="14856" max="15107" width="9.140625" style="73"/>
    <col min="15108" max="15108" width="36.85546875" style="73" bestFit="1" customWidth="1"/>
    <col min="15109" max="15109" width="9.140625" style="73"/>
    <col min="15110" max="15110" width="14.5703125" style="73" bestFit="1" customWidth="1"/>
    <col min="15111" max="15111" width="10.85546875" style="73" bestFit="1" customWidth="1"/>
    <col min="15112" max="15363" width="9.140625" style="73"/>
    <col min="15364" max="15364" width="36.85546875" style="73" bestFit="1" customWidth="1"/>
    <col min="15365" max="15365" width="9.140625" style="73"/>
    <col min="15366" max="15366" width="14.5703125" style="73" bestFit="1" customWidth="1"/>
    <col min="15367" max="15367" width="10.85546875" style="73" bestFit="1" customWidth="1"/>
    <col min="15368" max="15619" width="9.140625" style="73"/>
    <col min="15620" max="15620" width="36.85546875" style="73" bestFit="1" customWidth="1"/>
    <col min="15621" max="15621" width="9.140625" style="73"/>
    <col min="15622" max="15622" width="14.5703125" style="73" bestFit="1" customWidth="1"/>
    <col min="15623" max="15623" width="10.85546875" style="73" bestFit="1" customWidth="1"/>
    <col min="15624" max="15875" width="9.140625" style="73"/>
    <col min="15876" max="15876" width="36.85546875" style="73" bestFit="1" customWidth="1"/>
    <col min="15877" max="15877" width="9.140625" style="73"/>
    <col min="15878" max="15878" width="14.5703125" style="73" bestFit="1" customWidth="1"/>
    <col min="15879" max="15879" width="10.85546875" style="73" bestFit="1" customWidth="1"/>
    <col min="15880" max="16131" width="9.140625" style="73"/>
    <col min="16132" max="16132" width="36.85546875" style="73" bestFit="1" customWidth="1"/>
    <col min="16133" max="16133" width="9.140625" style="73"/>
    <col min="16134" max="16134" width="14.5703125" style="73" bestFit="1" customWidth="1"/>
    <col min="16135" max="16135" width="10.85546875" style="73" bestFit="1" customWidth="1"/>
    <col min="16136" max="16384" width="9.140625" style="73"/>
  </cols>
  <sheetData>
    <row r="1" spans="1:8">
      <c r="A1" s="3" t="str">
        <f>'8.6'!B1</f>
        <v>PacifiCorp</v>
      </c>
      <c r="E1" s="156" t="s">
        <v>100</v>
      </c>
    </row>
    <row r="2" spans="1:8">
      <c r="A2" s="3" t="str">
        <f>'8.6'!B2</f>
        <v>Washington General Rate Case - June 2012</v>
      </c>
    </row>
    <row r="3" spans="1:8">
      <c r="A3" s="3" t="str">
        <f>'8.6'!B3</f>
        <v>Powerdale Hydro Removal - REVISED</v>
      </c>
    </row>
    <row r="4" spans="1:8">
      <c r="A4" s="156" t="s">
        <v>44</v>
      </c>
      <c r="F4" s="75"/>
      <c r="G4" s="75"/>
    </row>
    <row r="5" spans="1:8">
      <c r="A5" s="156"/>
      <c r="F5" s="75"/>
      <c r="G5" s="75"/>
    </row>
    <row r="6" spans="1:8">
      <c r="A6" s="94"/>
      <c r="F6" s="94"/>
      <c r="G6" s="94"/>
    </row>
    <row r="7" spans="1:8">
      <c r="A7" s="158" t="s">
        <v>97</v>
      </c>
      <c r="B7" s="158" t="s">
        <v>98</v>
      </c>
      <c r="C7" s="158" t="s">
        <v>55</v>
      </c>
      <c r="D7" s="158" t="s">
        <v>40</v>
      </c>
      <c r="E7" s="158" t="s">
        <v>99</v>
      </c>
    </row>
    <row r="8" spans="1:8">
      <c r="A8" s="10" t="s">
        <v>80</v>
      </c>
      <c r="B8" s="10" t="s">
        <v>46</v>
      </c>
      <c r="C8" s="10" t="s">
        <v>47</v>
      </c>
      <c r="D8" s="95" t="s">
        <v>22</v>
      </c>
      <c r="E8" s="137">
        <v>279021</v>
      </c>
    </row>
    <row r="9" spans="1:8">
      <c r="A9" s="96" t="s">
        <v>81</v>
      </c>
      <c r="B9" s="96" t="s">
        <v>46</v>
      </c>
      <c r="C9" s="96" t="s">
        <v>49</v>
      </c>
      <c r="D9" s="97" t="s">
        <v>22</v>
      </c>
      <c r="E9" s="139">
        <v>105891</v>
      </c>
    </row>
    <row r="10" spans="1:8">
      <c r="A10" s="10" t="s">
        <v>50</v>
      </c>
      <c r="B10" s="10" t="s">
        <v>51</v>
      </c>
      <c r="C10" s="10" t="s">
        <v>52</v>
      </c>
      <c r="D10" s="95" t="s">
        <v>22</v>
      </c>
      <c r="E10" s="137">
        <f>+F33</f>
        <v>-792884</v>
      </c>
      <c r="G10" s="157"/>
      <c r="H10" s="140"/>
    </row>
    <row r="11" spans="1:8" hidden="1">
      <c r="A11" s="141" t="s">
        <v>50</v>
      </c>
      <c r="B11" s="141" t="s">
        <v>51</v>
      </c>
      <c r="C11" s="141" t="s">
        <v>52</v>
      </c>
      <c r="D11" s="142" t="s">
        <v>22</v>
      </c>
      <c r="E11" s="137">
        <v>-735526</v>
      </c>
    </row>
    <row r="13" spans="1:8">
      <c r="A13" s="10" t="s">
        <v>45</v>
      </c>
      <c r="B13" s="10" t="s">
        <v>82</v>
      </c>
      <c r="C13" s="10" t="s">
        <v>83</v>
      </c>
      <c r="D13" s="95" t="s">
        <v>38</v>
      </c>
      <c r="E13" s="137">
        <v>212947</v>
      </c>
    </row>
    <row r="14" spans="1:8">
      <c r="A14" s="96" t="s">
        <v>48</v>
      </c>
      <c r="B14" s="96" t="s">
        <v>82</v>
      </c>
      <c r="C14" s="10" t="s">
        <v>83</v>
      </c>
      <c r="D14" s="97" t="s">
        <v>38</v>
      </c>
      <c r="E14" s="139">
        <v>-80816</v>
      </c>
    </row>
    <row r="15" spans="1:8">
      <c r="A15" s="10" t="s">
        <v>50</v>
      </c>
      <c r="B15" s="10">
        <v>287866</v>
      </c>
      <c r="C15" s="10" t="s">
        <v>84</v>
      </c>
      <c r="D15" s="95" t="s">
        <v>38</v>
      </c>
      <c r="E15" s="137">
        <f>G33</f>
        <v>-279487</v>
      </c>
    </row>
    <row r="16" spans="1:8" hidden="1">
      <c r="A16" s="141" t="s">
        <v>50</v>
      </c>
      <c r="B16" s="141">
        <v>287866</v>
      </c>
      <c r="C16" s="10" t="s">
        <v>84</v>
      </c>
      <c r="D16" s="142" t="s">
        <v>38</v>
      </c>
      <c r="E16" s="137">
        <v>-323262</v>
      </c>
    </row>
    <row r="17" spans="2:7">
      <c r="B17" s="143"/>
      <c r="C17" s="143"/>
      <c r="D17" s="143"/>
      <c r="E17" s="144"/>
      <c r="F17" s="145"/>
    </row>
    <row r="18" spans="2:7">
      <c r="B18" s="143"/>
      <c r="C18" s="143"/>
      <c r="D18" s="143"/>
      <c r="E18" s="144"/>
      <c r="F18" s="145"/>
    </row>
    <row r="19" spans="2:7">
      <c r="B19" s="143"/>
      <c r="C19" s="143"/>
      <c r="D19" s="143"/>
      <c r="E19" s="144"/>
      <c r="F19" s="146" t="str">
        <f>+B11</f>
        <v>287779</v>
      </c>
      <c r="G19" s="147">
        <f>+B16</f>
        <v>287866</v>
      </c>
    </row>
    <row r="20" spans="2:7">
      <c r="E20" s="148">
        <v>40695</v>
      </c>
      <c r="F20" s="138">
        <f t="shared" ref="F20:F25" si="0">+$E$11</f>
        <v>-735526</v>
      </c>
      <c r="G20" s="138">
        <f t="shared" ref="G20:G25" si="1">+$E$16</f>
        <v>-323262</v>
      </c>
    </row>
    <row r="21" spans="2:7">
      <c r="E21" s="148">
        <v>40725</v>
      </c>
      <c r="F21" s="138">
        <f t="shared" si="0"/>
        <v>-735526</v>
      </c>
      <c r="G21" s="138">
        <f t="shared" si="1"/>
        <v>-323262</v>
      </c>
    </row>
    <row r="22" spans="2:7">
      <c r="E22" s="148">
        <v>40756</v>
      </c>
      <c r="F22" s="138">
        <f t="shared" si="0"/>
        <v>-735526</v>
      </c>
      <c r="G22" s="138">
        <f t="shared" si="1"/>
        <v>-323262</v>
      </c>
    </row>
    <row r="23" spans="2:7">
      <c r="E23" s="148">
        <v>40787</v>
      </c>
      <c r="F23" s="138">
        <f t="shared" si="0"/>
        <v>-735526</v>
      </c>
      <c r="G23" s="138">
        <f t="shared" si="1"/>
        <v>-323262</v>
      </c>
    </row>
    <row r="24" spans="2:7">
      <c r="E24" s="148">
        <v>40817</v>
      </c>
      <c r="F24" s="138">
        <f t="shared" si="0"/>
        <v>-735526</v>
      </c>
      <c r="G24" s="138">
        <f t="shared" si="1"/>
        <v>-323262</v>
      </c>
    </row>
    <row r="25" spans="2:7">
      <c r="E25" s="148">
        <v>40848</v>
      </c>
      <c r="F25" s="138">
        <f t="shared" si="0"/>
        <v>-735526</v>
      </c>
      <c r="G25" s="138">
        <f t="shared" si="1"/>
        <v>-323262</v>
      </c>
    </row>
    <row r="26" spans="2:7">
      <c r="E26" s="148">
        <v>40878</v>
      </c>
      <c r="F26" s="138">
        <v>-841418</v>
      </c>
      <c r="G26" s="138">
        <v>-242446</v>
      </c>
    </row>
    <row r="27" spans="2:7">
      <c r="E27" s="148">
        <v>40909</v>
      </c>
      <c r="F27" s="138">
        <f>+$F$26</f>
        <v>-841418</v>
      </c>
      <c r="G27" s="138">
        <f>+$G$26</f>
        <v>-242446</v>
      </c>
    </row>
    <row r="28" spans="2:7">
      <c r="E28" s="148">
        <v>40940</v>
      </c>
      <c r="F28" s="138">
        <f t="shared" ref="F28:F32" si="2">+$F$26</f>
        <v>-841418</v>
      </c>
      <c r="G28" s="138">
        <f t="shared" ref="G28:G32" si="3">+$G$26</f>
        <v>-242446</v>
      </c>
    </row>
    <row r="29" spans="2:7">
      <c r="E29" s="148">
        <v>40969</v>
      </c>
      <c r="F29" s="138">
        <f t="shared" si="2"/>
        <v>-841418</v>
      </c>
      <c r="G29" s="138">
        <f t="shared" si="3"/>
        <v>-242446</v>
      </c>
    </row>
    <row r="30" spans="2:7">
      <c r="E30" s="148">
        <v>41000</v>
      </c>
      <c r="F30" s="138">
        <f t="shared" si="2"/>
        <v>-841418</v>
      </c>
      <c r="G30" s="138">
        <f t="shared" si="3"/>
        <v>-242446</v>
      </c>
    </row>
    <row r="31" spans="2:7">
      <c r="E31" s="148">
        <v>41030</v>
      </c>
      <c r="F31" s="138">
        <f t="shared" si="2"/>
        <v>-841418</v>
      </c>
      <c r="G31" s="138">
        <f t="shared" si="3"/>
        <v>-242446</v>
      </c>
    </row>
    <row r="32" spans="2:7">
      <c r="E32" s="148">
        <v>41061</v>
      </c>
      <c r="F32" s="138">
        <f t="shared" si="2"/>
        <v>-841418</v>
      </c>
      <c r="G32" s="138">
        <f t="shared" si="3"/>
        <v>-242446</v>
      </c>
    </row>
    <row r="33" spans="5:7" ht="13.5" thickBot="1">
      <c r="E33" s="73" t="s">
        <v>34</v>
      </c>
      <c r="F33" s="149">
        <f>ROUND(SUM(+F20+F32+2*SUM(F21:F31))/24,0)</f>
        <v>-792884</v>
      </c>
      <c r="G33" s="149">
        <f>ROUND(SUM(+G20+G32+2*SUM(G21:G31))/24,0)</f>
        <v>-279487</v>
      </c>
    </row>
    <row r="34" spans="5:7" ht="13.5" thickTop="1"/>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2013-08-05T07:00:00+00:00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A41A8933-44B6-4E2B-87BA-EEFB7705C0AA}"/>
</file>

<file path=customXml/itemProps2.xml><?xml version="1.0" encoding="utf-8"?>
<ds:datastoreItem xmlns:ds="http://schemas.openxmlformats.org/officeDocument/2006/customXml" ds:itemID="{9E1F2E1C-ABC0-41FF-B517-3C88AA97B246}"/>
</file>

<file path=customXml/itemProps3.xml><?xml version="1.0" encoding="utf-8"?>
<ds:datastoreItem xmlns:ds="http://schemas.openxmlformats.org/officeDocument/2006/customXml" ds:itemID="{D97C20F2-9A0F-4B7B-B75D-D2D8276423F3}"/>
</file>

<file path=customXml/itemProps4.xml><?xml version="1.0" encoding="utf-8"?>
<ds:datastoreItem xmlns:ds="http://schemas.openxmlformats.org/officeDocument/2006/customXml" ds:itemID="{2FABE3AD-C1C9-45D0-8BBA-9D8B6C62A1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8.6</vt:lpstr>
      <vt:lpstr>8.6.1</vt:lpstr>
      <vt:lpstr>8.6.2</vt:lpstr>
      <vt:lpstr>8.6.3</vt:lpstr>
      <vt:lpstr>8.6.4</vt:lpstr>
      <vt:lpstr>'8.6.3'!Print_Area</vt:lpstr>
      <vt:lpstr>'8.6.4'!Print_Area</vt:lpstr>
    </vt:vector>
  </TitlesOfParts>
  <Company>PacifiCorp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Kent Ipson</dc:creator>
  <cp:lastModifiedBy>Thomas, Collin</cp:lastModifiedBy>
  <cp:lastPrinted>2013-07-31T01:08:01Z</cp:lastPrinted>
  <dcterms:created xsi:type="dcterms:W3CDTF">2008-03-15T00:01:42Z</dcterms:created>
  <dcterms:modified xsi:type="dcterms:W3CDTF">2013-07-31T01:12:04Z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